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 tabRatio="937" activeTab="1"/>
  </bookViews>
  <sheets>
    <sheet name="PLANILHA 01" sheetId="49" r:id="rId1"/>
    <sheet name="PLANILHA 02" sheetId="50" r:id="rId2"/>
    <sheet name="CRONOGRAMA FÍSICO-FINANCEIRO" sheetId="51" r:id="rId3"/>
  </sheets>
  <definedNames>
    <definedName name="_xlnm.Print_Area" localSheetId="0">'PLANILHA 01'!$B$2:$I$65</definedName>
    <definedName name="_xlnm.Print_Area" localSheetId="1">'PLANILHA 02'!$A$1:$G$69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" i="51" l="1"/>
  <c r="E56" i="50" l="1"/>
  <c r="E54" i="50"/>
  <c r="E45" i="50"/>
  <c r="E35" i="50"/>
  <c r="E24" i="50"/>
  <c r="E23" i="50" l="1"/>
  <c r="E20" i="50"/>
  <c r="E9" i="50"/>
  <c r="E7" i="50"/>
  <c r="R98" i="51" l="1"/>
  <c r="Q104" i="51"/>
  <c r="Q89" i="51"/>
  <c r="Q90" i="51"/>
  <c r="Q102" i="51"/>
  <c r="Q100" i="51"/>
  <c r="Q99" i="51"/>
  <c r="Q98" i="51"/>
  <c r="Q97" i="51"/>
  <c r="Q96" i="51"/>
  <c r="Q95" i="51"/>
  <c r="Q92" i="51"/>
  <c r="Q75" i="51"/>
  <c r="Q73" i="51"/>
  <c r="Q71" i="51"/>
  <c r="Q70" i="51"/>
  <c r="Q69" i="51"/>
  <c r="Q68" i="51"/>
  <c r="Q65" i="51"/>
  <c r="Q63" i="51"/>
  <c r="Q62" i="51"/>
  <c r="Q46" i="51"/>
  <c r="Q44" i="51"/>
  <c r="Q42" i="51"/>
  <c r="Q38" i="51"/>
  <c r="Q36" i="51"/>
  <c r="Q17" i="51"/>
  <c r="Q15" i="51"/>
  <c r="Q11" i="51"/>
  <c r="Q101" i="51" l="1"/>
  <c r="Q35" i="51"/>
  <c r="Q43" i="51"/>
  <c r="F8" i="50"/>
  <c r="F13" i="50" s="1"/>
  <c r="F15" i="50" s="1"/>
  <c r="A54" i="50"/>
  <c r="A45" i="50"/>
  <c r="A35" i="50"/>
  <c r="A24" i="50"/>
  <c r="A23" i="50"/>
  <c r="A20" i="50"/>
  <c r="G6" i="50"/>
  <c r="G7" i="50" l="1"/>
  <c r="C35" i="51" s="1"/>
  <c r="H8" i="49"/>
  <c r="Q72" i="51"/>
  <c r="Q41" i="51"/>
  <c r="G8" i="50"/>
  <c r="F16" i="50"/>
  <c r="G15" i="50"/>
  <c r="H17" i="49" s="1"/>
  <c r="G13" i="50"/>
  <c r="H15" i="49" s="1"/>
  <c r="C8" i="51" l="1"/>
  <c r="G8" i="51" s="1"/>
  <c r="G9" i="50"/>
  <c r="C10" i="51" s="1"/>
  <c r="H10" i="49"/>
  <c r="C37" i="51"/>
  <c r="C89" i="51"/>
  <c r="F17" i="50"/>
  <c r="G16" i="50"/>
  <c r="H18" i="49" s="1"/>
  <c r="I18" i="49" s="1"/>
  <c r="I17" i="49"/>
  <c r="G21" i="49"/>
  <c r="I15" i="49"/>
  <c r="Q8" i="51" l="1"/>
  <c r="C62" i="51"/>
  <c r="R89" i="51"/>
  <c r="O37" i="51"/>
  <c r="C91" i="51"/>
  <c r="G37" i="51"/>
  <c r="H37" i="51"/>
  <c r="L37" i="51"/>
  <c r="P37" i="51"/>
  <c r="E37" i="51"/>
  <c r="I37" i="51"/>
  <c r="M37" i="51"/>
  <c r="F37" i="51"/>
  <c r="J37" i="51"/>
  <c r="N37" i="51"/>
  <c r="K37" i="51"/>
  <c r="M10" i="51"/>
  <c r="G10" i="51"/>
  <c r="G24" i="51" s="1"/>
  <c r="P10" i="51"/>
  <c r="N10" i="51"/>
  <c r="L10" i="51"/>
  <c r="J10" i="51"/>
  <c r="H10" i="51"/>
  <c r="F10" i="51"/>
  <c r="F24" i="51" s="1"/>
  <c r="C64" i="51"/>
  <c r="O10" i="51"/>
  <c r="K10" i="51"/>
  <c r="I10" i="51"/>
  <c r="E10" i="51"/>
  <c r="F19" i="50"/>
  <c r="F22" i="50" s="1"/>
  <c r="G17" i="50"/>
  <c r="H19" i="49" s="1"/>
  <c r="I19" i="49" s="1"/>
  <c r="I10" i="49"/>
  <c r="I8" i="49"/>
  <c r="Q10" i="51" l="1"/>
  <c r="E24" i="51"/>
  <c r="Q37" i="51"/>
  <c r="E25" i="51"/>
  <c r="F25" i="51" s="1"/>
  <c r="G25" i="51" s="1"/>
  <c r="P91" i="51"/>
  <c r="R91" i="51"/>
  <c r="H91" i="51"/>
  <c r="N91" i="51"/>
  <c r="G91" i="51"/>
  <c r="K91" i="51"/>
  <c r="O91" i="51"/>
  <c r="F91" i="51"/>
  <c r="J91" i="51"/>
  <c r="E91" i="51"/>
  <c r="I91" i="51"/>
  <c r="M91" i="51"/>
  <c r="L91" i="51"/>
  <c r="N64" i="51"/>
  <c r="H64" i="51"/>
  <c r="P64" i="51"/>
  <c r="G64" i="51"/>
  <c r="K64" i="51"/>
  <c r="O64" i="51"/>
  <c r="J64" i="51"/>
  <c r="L64" i="51"/>
  <c r="E64" i="51"/>
  <c r="I64" i="51"/>
  <c r="M64" i="51"/>
  <c r="F64" i="51"/>
  <c r="G19" i="50"/>
  <c r="H21" i="49" s="1"/>
  <c r="I21" i="49" s="1"/>
  <c r="B25" i="49"/>
  <c r="Q91" i="51" l="1"/>
  <c r="Q64" i="51"/>
  <c r="G20" i="50"/>
  <c r="G22" i="50"/>
  <c r="F26" i="50"/>
  <c r="C14" i="51" l="1"/>
  <c r="C41" i="51"/>
  <c r="G23" i="50"/>
  <c r="H24" i="49"/>
  <c r="I24" i="49" s="1"/>
  <c r="I25" i="49" s="1"/>
  <c r="F27" i="50"/>
  <c r="G26" i="50"/>
  <c r="I9" i="49"/>
  <c r="I11" i="49"/>
  <c r="I14" i="51" l="1"/>
  <c r="I24" i="51" s="1"/>
  <c r="J14" i="51"/>
  <c r="J24" i="51" s="1"/>
  <c r="H14" i="51"/>
  <c r="H24" i="51" s="1"/>
  <c r="G24" i="50"/>
  <c r="C43" i="51"/>
  <c r="C70" i="51" s="1"/>
  <c r="C97" i="51" s="1"/>
  <c r="R97" i="51" s="1"/>
  <c r="C16" i="51"/>
  <c r="C68" i="51"/>
  <c r="F28" i="50"/>
  <c r="G27" i="50"/>
  <c r="H29" i="49" s="1"/>
  <c r="I29" i="49" s="1"/>
  <c r="H28" i="49"/>
  <c r="I28" i="49" s="1"/>
  <c r="I22" i="49"/>
  <c r="I26" i="49" s="1"/>
  <c r="C95" i="51" l="1"/>
  <c r="C66" i="51"/>
  <c r="Q14" i="51"/>
  <c r="H25" i="51"/>
  <c r="I25" i="51" s="1"/>
  <c r="J25" i="51" s="1"/>
  <c r="C39" i="51"/>
  <c r="O16" i="51"/>
  <c r="O24" i="51" s="1"/>
  <c r="M16" i="51"/>
  <c r="M24" i="51" s="1"/>
  <c r="K16" i="51"/>
  <c r="K24" i="51" s="1"/>
  <c r="P16" i="51"/>
  <c r="P24" i="51" s="1"/>
  <c r="N16" i="51"/>
  <c r="N24" i="51" s="1"/>
  <c r="L16" i="51"/>
  <c r="L24" i="51" s="1"/>
  <c r="C12" i="51"/>
  <c r="F29" i="50"/>
  <c r="G28" i="50"/>
  <c r="H30" i="49" s="1"/>
  <c r="I30" i="49" s="1"/>
  <c r="B26" i="49"/>
  <c r="Q16" i="51" l="1"/>
  <c r="Q24" i="51" s="1"/>
  <c r="K25" i="51"/>
  <c r="L25" i="51" s="1"/>
  <c r="M25" i="51" s="1"/>
  <c r="N25" i="51" s="1"/>
  <c r="O25" i="51" s="1"/>
  <c r="P25" i="51" s="1"/>
  <c r="C93" i="51"/>
  <c r="R95" i="51"/>
  <c r="F30" i="50"/>
  <c r="G29" i="50"/>
  <c r="H31" i="49" s="1"/>
  <c r="I31" i="49" s="1"/>
  <c r="B56" i="49"/>
  <c r="B47" i="49"/>
  <c r="B37" i="49"/>
  <c r="B22" i="49"/>
  <c r="F31" i="50" l="1"/>
  <c r="G30" i="50"/>
  <c r="H32" i="49" s="1"/>
  <c r="I32" i="49" s="1"/>
  <c r="G31" i="50" l="1"/>
  <c r="H33" i="49" s="1"/>
  <c r="I33" i="49" s="1"/>
  <c r="F32" i="50"/>
  <c r="G32" i="50" l="1"/>
  <c r="H34" i="49" s="1"/>
  <c r="I34" i="49" s="1"/>
  <c r="F33" i="50"/>
  <c r="G33" i="50" l="1"/>
  <c r="H35" i="49" s="1"/>
  <c r="I35" i="49" s="1"/>
  <c r="F34" i="50"/>
  <c r="F37" i="50" l="1"/>
  <c r="G34" i="50"/>
  <c r="F38" i="50" l="1"/>
  <c r="F40" i="50"/>
  <c r="G37" i="50"/>
  <c r="H36" i="49"/>
  <c r="I36" i="49" s="1"/>
  <c r="I37" i="49" s="1"/>
  <c r="G35" i="50"/>
  <c r="C45" i="51" l="1"/>
  <c r="C18" i="51"/>
  <c r="F43" i="50"/>
  <c r="G43" i="50" s="1"/>
  <c r="H45" i="49" s="1"/>
  <c r="I45" i="49" s="1"/>
  <c r="G40" i="50"/>
  <c r="H42" i="49" s="1"/>
  <c r="I42" i="49" s="1"/>
  <c r="H39" i="49"/>
  <c r="I39" i="49" s="1"/>
  <c r="F41" i="50"/>
  <c r="F39" i="50"/>
  <c r="G38" i="50"/>
  <c r="H40" i="49" s="1"/>
  <c r="I40" i="49" s="1"/>
  <c r="O45" i="51" l="1"/>
  <c r="O51" i="51" s="1"/>
  <c r="K45" i="51"/>
  <c r="K51" i="51" s="1"/>
  <c r="F45" i="51"/>
  <c r="F51" i="51" s="1"/>
  <c r="C72" i="51"/>
  <c r="P45" i="51"/>
  <c r="P51" i="51" s="1"/>
  <c r="N45" i="51"/>
  <c r="N51" i="51" s="1"/>
  <c r="L45" i="51"/>
  <c r="L51" i="51" s="1"/>
  <c r="J45" i="51"/>
  <c r="J51" i="51" s="1"/>
  <c r="H45" i="51"/>
  <c r="H51" i="51" s="1"/>
  <c r="E45" i="51"/>
  <c r="E51" i="51" s="1"/>
  <c r="M45" i="51"/>
  <c r="M51" i="51" s="1"/>
  <c r="I45" i="51"/>
  <c r="I51" i="51" s="1"/>
  <c r="G45" i="51"/>
  <c r="G51" i="51" s="1"/>
  <c r="G41" i="50"/>
  <c r="H43" i="49" s="1"/>
  <c r="I43" i="49" s="1"/>
  <c r="F44" i="50"/>
  <c r="F42" i="50"/>
  <c r="G42" i="50" s="1"/>
  <c r="H44" i="49" s="1"/>
  <c r="I44" i="49" s="1"/>
  <c r="G39" i="50"/>
  <c r="H41" i="49" s="1"/>
  <c r="I41" i="49" s="1"/>
  <c r="Q45" i="51" l="1"/>
  <c r="Q51" i="51" s="1"/>
  <c r="E52" i="51"/>
  <c r="F52" i="51" s="1"/>
  <c r="G52" i="51" s="1"/>
  <c r="H52" i="51" s="1"/>
  <c r="I52" i="51" s="1"/>
  <c r="J52" i="51" s="1"/>
  <c r="K52" i="51" s="1"/>
  <c r="L52" i="51" s="1"/>
  <c r="M52" i="51" s="1"/>
  <c r="N52" i="51" s="1"/>
  <c r="O52" i="51" s="1"/>
  <c r="P52" i="51" s="1"/>
  <c r="C99" i="51"/>
  <c r="G44" i="50"/>
  <c r="H46" i="49" s="1"/>
  <c r="I46" i="49" s="1"/>
  <c r="I47" i="49" s="1"/>
  <c r="F47" i="50"/>
  <c r="R99" i="51" l="1"/>
  <c r="F50" i="50"/>
  <c r="F48" i="50"/>
  <c r="F49" i="50" s="1"/>
  <c r="G47" i="50"/>
  <c r="G45" i="50"/>
  <c r="C47" i="51" l="1"/>
  <c r="C20" i="51"/>
  <c r="G49" i="50"/>
  <c r="H51" i="49" s="1"/>
  <c r="I51" i="49" s="1"/>
  <c r="G48" i="50"/>
  <c r="H50" i="49" s="1"/>
  <c r="I50" i="49" s="1"/>
  <c r="H49" i="49"/>
  <c r="I49" i="49" s="1"/>
  <c r="F51" i="50"/>
  <c r="F53" i="50"/>
  <c r="G50" i="50"/>
  <c r="H52" i="49" s="1"/>
  <c r="I52" i="49" s="1"/>
  <c r="C74" i="51" l="1"/>
  <c r="G53" i="50"/>
  <c r="H55" i="49" s="1"/>
  <c r="I55" i="49" s="1"/>
  <c r="G51" i="50"/>
  <c r="H53" i="49" s="1"/>
  <c r="I53" i="49" s="1"/>
  <c r="F52" i="50"/>
  <c r="G52" i="50" s="1"/>
  <c r="H54" i="49" s="1"/>
  <c r="I54" i="49" s="1"/>
  <c r="C101" i="51" l="1"/>
  <c r="P74" i="51"/>
  <c r="P78" i="51" s="1"/>
  <c r="N74" i="51"/>
  <c r="N78" i="51" s="1"/>
  <c r="L74" i="51"/>
  <c r="L78" i="51" s="1"/>
  <c r="J74" i="51"/>
  <c r="J78" i="51" s="1"/>
  <c r="H74" i="51"/>
  <c r="H78" i="51" s="1"/>
  <c r="F74" i="51"/>
  <c r="F78" i="51" s="1"/>
  <c r="O74" i="51"/>
  <c r="O78" i="51" s="1"/>
  <c r="M74" i="51"/>
  <c r="M78" i="51" s="1"/>
  <c r="K74" i="51"/>
  <c r="K78" i="51" s="1"/>
  <c r="I74" i="51"/>
  <c r="I78" i="51" s="1"/>
  <c r="G74" i="51"/>
  <c r="G78" i="51" s="1"/>
  <c r="E74" i="51"/>
  <c r="E78" i="51" s="1"/>
  <c r="I56" i="49"/>
  <c r="I58" i="49" s="1"/>
  <c r="G54" i="50"/>
  <c r="F56" i="50"/>
  <c r="G56" i="50" l="1"/>
  <c r="C22" i="51"/>
  <c r="C24" i="51" s="1"/>
  <c r="C49" i="51"/>
  <c r="Q74" i="51"/>
  <c r="Q78" i="51" s="1"/>
  <c r="E79" i="51"/>
  <c r="F79" i="51" s="1"/>
  <c r="G79" i="51" s="1"/>
  <c r="H79" i="51" s="1"/>
  <c r="I79" i="51" s="1"/>
  <c r="J79" i="51" s="1"/>
  <c r="K79" i="51" s="1"/>
  <c r="L79" i="51" s="1"/>
  <c r="M79" i="51" s="1"/>
  <c r="N79" i="51" s="1"/>
  <c r="O79" i="51" s="1"/>
  <c r="P79" i="51" s="1"/>
  <c r="R101" i="51"/>
  <c r="C76" i="51" l="1"/>
  <c r="C51" i="51"/>
  <c r="C103" i="51" l="1"/>
  <c r="C78" i="51"/>
  <c r="P103" i="51" l="1"/>
  <c r="P105" i="51" s="1"/>
  <c r="N103" i="51"/>
  <c r="N105" i="51" s="1"/>
  <c r="L103" i="51"/>
  <c r="L105" i="51" s="1"/>
  <c r="J103" i="51"/>
  <c r="J105" i="51" s="1"/>
  <c r="H103" i="51"/>
  <c r="H105" i="51" s="1"/>
  <c r="F103" i="51"/>
  <c r="F105" i="51" s="1"/>
  <c r="R103" i="51"/>
  <c r="R105" i="51" s="1"/>
  <c r="O103" i="51"/>
  <c r="O105" i="51" s="1"/>
  <c r="M103" i="51"/>
  <c r="M105" i="51" s="1"/>
  <c r="K103" i="51"/>
  <c r="K105" i="51" s="1"/>
  <c r="I103" i="51"/>
  <c r="I105" i="51" s="1"/>
  <c r="G103" i="51"/>
  <c r="G105" i="51" s="1"/>
  <c r="E103" i="51"/>
  <c r="E105" i="51" s="1"/>
  <c r="C105" i="51"/>
  <c r="Q103" i="51" l="1"/>
  <c r="Q105" i="51" s="1"/>
  <c r="E106" i="51"/>
  <c r="F106" i="51" s="1"/>
  <c r="G106" i="51" s="1"/>
  <c r="H106" i="51" s="1"/>
  <c r="I106" i="51" s="1"/>
  <c r="J106" i="51" s="1"/>
  <c r="K106" i="51" s="1"/>
  <c r="L106" i="51" s="1"/>
  <c r="M106" i="51" s="1"/>
  <c r="N106" i="51" s="1"/>
  <c r="O106" i="51" s="1"/>
  <c r="P106" i="51" s="1"/>
</calcChain>
</file>

<file path=xl/sharedStrings.xml><?xml version="1.0" encoding="utf-8"?>
<sst xmlns="http://schemas.openxmlformats.org/spreadsheetml/2006/main" count="487" uniqueCount="133">
  <si>
    <t>ITEM</t>
  </si>
  <si>
    <t>DESCRIÇÃO DOS SERVIÇOS</t>
  </si>
  <si>
    <t>3.1</t>
  </si>
  <si>
    <t>3.2</t>
  </si>
  <si>
    <t>4.1</t>
  </si>
  <si>
    <t>4.2</t>
  </si>
  <si>
    <t>4.3</t>
  </si>
  <si>
    <t>4.4</t>
  </si>
  <si>
    <t>5.1</t>
  </si>
  <si>
    <t>4.5</t>
  </si>
  <si>
    <t>4.6</t>
  </si>
  <si>
    <t>4.7</t>
  </si>
  <si>
    <t>4.8</t>
  </si>
  <si>
    <t>PRÉ PLANTIO</t>
  </si>
  <si>
    <t>IMPLANTAÇÃO</t>
  </si>
  <si>
    <t>LIMPEZA E PREPARO DO TERRENO</t>
  </si>
  <si>
    <t>ISOLAMENTO DOS FATORES DE PERTUBAÇÃO</t>
  </si>
  <si>
    <t>PLANTIO</t>
  </si>
  <si>
    <t>CALAGEM</t>
  </si>
  <si>
    <t>MANUTENÇÃO - 1º ANO</t>
  </si>
  <si>
    <t>MANUTENÇÃO - 2º ANO</t>
  </si>
  <si>
    <t>MANUTENÇÃO - 3º ANO</t>
  </si>
  <si>
    <t>TOTAL GERAL</t>
  </si>
  <si>
    <t>CPU 01</t>
  </si>
  <si>
    <t>CPU 03</t>
  </si>
  <si>
    <t>73967/4</t>
  </si>
  <si>
    <t>Cerca com 4 fios de arame liso galvanizado e mourão de madeira a cada 2,5 m e esticador a cada 50 m</t>
  </si>
  <si>
    <t>Roçada mecanizada</t>
  </si>
  <si>
    <t>Calagem/Correção do Solo</t>
  </si>
  <si>
    <t>Irrigação</t>
  </si>
  <si>
    <t>6.1</t>
  </si>
  <si>
    <t>Replantio mudas arbóreas c/ porte de 30 a 80 cm, cov 0,60 x 0,60 x 0,60 m</t>
  </si>
  <si>
    <t>3.1.1</t>
  </si>
  <si>
    <t>3.1.1.1</t>
  </si>
  <si>
    <t>3.2.1</t>
  </si>
  <si>
    <t>Capina Manual - Coroamento</t>
  </si>
  <si>
    <t>Controle de formiga em superfície de solo</t>
  </si>
  <si>
    <t>PROJETO DE PLANTIO COMPENSATÓRIO</t>
  </si>
  <si>
    <t>GESTÃO AMBIENTAL</t>
  </si>
  <si>
    <t>Plantio de mudas arbóreas</t>
  </si>
  <si>
    <t>Adubação Verde</t>
  </si>
  <si>
    <t>Roçada Mecanizada - Aceiro</t>
  </si>
  <si>
    <t>TOTAL PROJETO DE PLANTIO COMPENSATÓRIO</t>
  </si>
  <si>
    <t>TOTAL GESTÃO AMBIENTAL</t>
  </si>
  <si>
    <t>3.1.2</t>
  </si>
  <si>
    <t>3.1.2.1</t>
  </si>
  <si>
    <t>3.1.2.2</t>
  </si>
  <si>
    <t>3.1.3</t>
  </si>
  <si>
    <t>Adubação de cobertura</t>
  </si>
  <si>
    <t>3.1.2.3</t>
  </si>
  <si>
    <t>4.9</t>
  </si>
  <si>
    <t>5.2</t>
  </si>
  <si>
    <t>5.3</t>
  </si>
  <si>
    <t>5.4</t>
  </si>
  <si>
    <t>5.5</t>
  </si>
  <si>
    <t>5.6</t>
  </si>
  <si>
    <t>5.7</t>
  </si>
  <si>
    <t>5.8</t>
  </si>
  <si>
    <t>6.2</t>
  </si>
  <si>
    <t>6.4</t>
  </si>
  <si>
    <t>6.5</t>
  </si>
  <si>
    <t>6.6</t>
  </si>
  <si>
    <t>6.7</t>
  </si>
  <si>
    <t>6.3</t>
  </si>
  <si>
    <t>3.1.3.1</t>
  </si>
  <si>
    <t>VALOR (R$</t>
  </si>
  <si>
    <t>TOTAL (R$)</t>
  </si>
  <si>
    <t>% DESCONTO</t>
  </si>
  <si>
    <t>BR-158/MT</t>
  </si>
  <si>
    <t>UND</t>
  </si>
  <si>
    <t>QUANTIDADE</t>
  </si>
  <si>
    <t>PREÇO (R$)</t>
  </si>
  <si>
    <t>UNITÁRIO</t>
  </si>
  <si>
    <t>Und</t>
  </si>
  <si>
    <t>há</t>
  </si>
  <si>
    <t>m²</t>
  </si>
  <si>
    <t>m</t>
  </si>
  <si>
    <t>PROPONENTE</t>
  </si>
  <si>
    <t>MAXIMINO DOS SANTOS &amp; CIA LTDA-EPP</t>
  </si>
  <si>
    <t xml:space="preserve">INTERESSADO:  </t>
  </si>
  <si>
    <t>ESCOPO DOS SERVIÇOS:</t>
  </si>
  <si>
    <t>DISCRIMINAÇÃO DE ATIVIDADES</t>
  </si>
  <si>
    <t>MÊS 01</t>
  </si>
  <si>
    <t>MÊS 02</t>
  </si>
  <si>
    <t>MÊS 03</t>
  </si>
  <si>
    <t>MÊS 04</t>
  </si>
  <si>
    <t>01</t>
  </si>
  <si>
    <t>02</t>
  </si>
  <si>
    <t>03</t>
  </si>
  <si>
    <t>04</t>
  </si>
  <si>
    <t>05</t>
  </si>
  <si>
    <t>06</t>
  </si>
  <si>
    <t>ANEXO IV
CRONOGRAMA FÍSICO- FINANCEIRO</t>
  </si>
  <si>
    <t>PREGÃO ELETRÔNICO Nº : PE 02/2022</t>
  </si>
  <si>
    <t>RODOVIA:</t>
  </si>
  <si>
    <t>Contratação de empresa especializada para a elaboração e execução do Projeto de Plantio Compensatório e recuperação de mata ciliar relativos ao licenciamento ambiental da BR-158/MT, no Trecho Norte, da Divisa do MT/PA ao Entroncamento da MT-433, com 213,5 km e Trecho Sul, do entroncamento da MT-242(B)/322(A) até Ribeirão Cascalheira/MT, com 89,8 km, extensão total de 303,3 km, para fins de obtenção de Licença de Operação, conforme condições, quantidades e exigências estabelecidas no Termo de Referência (SEI nº 5300110), Anexo I deste Edital.</t>
  </si>
  <si>
    <t>Empresa de Planejamento e Logística S.A - EPL</t>
  </si>
  <si>
    <t>INDICAR DATA BASE
(12/04/2022)</t>
  </si>
  <si>
    <t>PROJETO DE PLANTIO</t>
  </si>
  <si>
    <t>MANUTENÇÃO - 1° ANO</t>
  </si>
  <si>
    <t>MANUTENÇÃO - 2° ANO</t>
  </si>
  <si>
    <t>MANUTENÇÃO - 3° ANO</t>
  </si>
  <si>
    <t>VALOR EM REAIS</t>
  </si>
  <si>
    <t>CUSTO (R$)</t>
  </si>
  <si>
    <t>UNID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</si>
  <si>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</si>
  <si>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</si>
  <si>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</si>
  <si>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</si>
  <si>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</si>
  <si>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</si>
  <si>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</si>
  <si>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</si>
  <si>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MESES</t>
  </si>
  <si>
    <t>R$</t>
  </si>
  <si>
    <t>%</t>
  </si>
  <si>
    <t>MENSAL</t>
  </si>
  <si>
    <t>ACUMULADO</t>
  </si>
  <si>
    <t>TOTAL - 1° ANO</t>
  </si>
  <si>
    <t>TOTAL - 2° ANO</t>
  </si>
  <si>
    <t>TOTAL - 3° ANO</t>
  </si>
  <si>
    <t>RAZÃO SOCIAL:</t>
  </si>
  <si>
    <t xml:space="preserve">MAXIMINO DOS SANTOS E CIA LTDA </t>
  </si>
  <si>
    <t>CONTATO:</t>
  </si>
  <si>
    <t>RODRIGO MAXIMINO DOS SANTOS</t>
  </si>
  <si>
    <t>CNPJ:</t>
  </si>
  <si>
    <t>14.585.539/0001-64</t>
  </si>
  <si>
    <t>FONE DE CONTATO:</t>
  </si>
  <si>
    <t>(38)3614-1103</t>
  </si>
  <si>
    <t>ENDEREÇO:</t>
  </si>
  <si>
    <t>EMAIL:</t>
  </si>
  <si>
    <t>rodrigo@maxservicosambientais.com.br</t>
  </si>
  <si>
    <t>Rua Olavo Bilac, nº 138, Centro, Manga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</si>
</sst>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]* #,##0.00_);_([$€]* \(#,##0.00\);_([$€]* &quot;-&quot;??_);_(@_)"/>
    <numFmt numFmtId="167" formatCode="_-* #,##0.000_-;\-* #,##0.000_-;_-* &quot;-&quot;???_-;_-@_-"/>
  </numFmts>
  <fonts count="5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2"/>
      <name val="Calibri"/>
      <family val="2"/>
      <scheme val="minor"/>
    </font>
    <font>
      <i/>
      <sz val="12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indexed="56"/>
      <name val="Verdana"/>
      <family val="2"/>
    </font>
    <font>
      <b/>
      <sz val="16"/>
      <color indexed="56"/>
      <name val="Verdana"/>
      <family val="2"/>
    </font>
    <font>
      <b/>
      <sz val="10"/>
      <color indexed="56"/>
      <name val="Verdana"/>
      <family val="2"/>
    </font>
    <font>
      <sz val="14"/>
      <color indexed="56"/>
      <name val="Verdana"/>
      <family val="2"/>
    </font>
    <font>
      <b/>
      <sz val="12"/>
      <color indexed="56"/>
      <name val="Verdana"/>
      <family val="2"/>
    </font>
    <font>
      <b/>
      <sz val="16"/>
      <color indexed="10"/>
      <name val="Times New Roman"/>
      <family val="1"/>
    </font>
    <font>
      <b/>
      <sz val="12"/>
      <color indexed="10"/>
      <name val="Arial"/>
      <family val="2"/>
    </font>
    <font>
      <sz val="12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b/>
      <sz val="12"/>
      <name val="Times New Roman"/>
      <family val="1"/>
    </font>
    <font>
      <sz val="12"/>
      <color indexed="57"/>
      <name val="Times New Roman"/>
      <family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4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 applyFont="0" applyFill="0" applyProtection="0">
      <alignment vertical="top"/>
    </xf>
    <xf numFmtId="2" fontId="2" fillId="0" borderId="0" applyFont="0" applyFill="0" applyProtection="0">
      <alignment vertical="top"/>
    </xf>
    <xf numFmtId="0" fontId="14" fillId="13" borderId="0" applyNumberFormat="0" applyBorder="0" applyAlignment="0" applyProtection="0"/>
    <xf numFmtId="0" fontId="14" fillId="18" borderId="0" applyNumberFormat="0" applyBorder="0" applyAlignment="0" applyProtection="0"/>
    <xf numFmtId="0" fontId="14" fillId="17" borderId="0" applyNumberFormat="0" applyBorder="0" applyAlignment="0" applyProtection="0"/>
    <xf numFmtId="0" fontId="18" fillId="0" borderId="10" applyNumberFormat="0" applyFill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44" fontId="2" fillId="0" borderId="0" applyFill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6" fillId="6" borderId="8" applyNumberFormat="0" applyAlignment="0" applyProtection="0"/>
    <xf numFmtId="0" fontId="19" fillId="7" borderId="8" applyNumberFormat="0" applyAlignment="0" applyProtection="0"/>
    <xf numFmtId="0" fontId="14" fillId="12" borderId="0" applyNumberFormat="0" applyBorder="0" applyAlignment="0" applyProtection="0"/>
    <xf numFmtId="0" fontId="17" fillId="15" borderId="9" applyNumberFormat="0" applyAlignment="0" applyProtection="0"/>
    <xf numFmtId="0" fontId="3" fillId="7" borderId="0" applyNumberFormat="0" applyBorder="0" applyAlignment="0" applyProtection="0"/>
    <xf numFmtId="0" fontId="14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166" fontId="2" fillId="0" borderId="0" applyFont="0" applyFill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5" fillId="14" borderId="0" applyNumberFormat="0" applyBorder="0" applyAlignment="0" applyProtection="0"/>
    <xf numFmtId="0" fontId="3" fillId="11" borderId="0" applyNumberFormat="0" applyBorder="0" applyAlignment="0" applyProtection="0"/>
    <xf numFmtId="0" fontId="20" fillId="19" borderId="0" applyNumberFormat="0" applyBorder="0" applyAlignment="0" applyProtection="0"/>
    <xf numFmtId="44" fontId="2" fillId="0" borderId="0" applyFill="0" applyBorder="0" applyAlignment="0" applyProtection="0"/>
    <xf numFmtId="3" fontId="2" fillId="0" borderId="0" applyFont="0" applyFill="0" applyBorder="0" applyAlignment="0" applyProtection="0"/>
    <xf numFmtId="0" fontId="21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8" borderId="11" applyNumberFormat="0" applyAlignment="0" applyProtection="0"/>
    <xf numFmtId="0" fontId="22" fillId="6" borderId="12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" fillId="0" borderId="0"/>
    <xf numFmtId="44" fontId="5" fillId="0" borderId="0" applyFont="0" applyFill="0" applyBorder="0" applyAlignment="0" applyProtection="0"/>
    <xf numFmtId="0" fontId="2" fillId="0" borderId="0"/>
    <xf numFmtId="0" fontId="50" fillId="0" borderId="0" applyNumberFormat="0" applyFill="0" applyBorder="0" applyAlignment="0" applyProtection="0"/>
  </cellStyleXfs>
  <cellXfs count="175">
    <xf numFmtId="0" fontId="0" fillId="0" borderId="0" xfId="0"/>
    <xf numFmtId="0" fontId="10" fillId="0" borderId="0" xfId="0" applyFont="1"/>
    <xf numFmtId="0" fontId="10" fillId="0" borderId="7" xfId="0" applyFont="1" applyBorder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3" fontId="10" fillId="0" borderId="0" xfId="0" applyNumberFormat="1" applyFont="1"/>
    <xf numFmtId="0" fontId="10" fillId="0" borderId="0" xfId="0" applyFont="1" applyBorder="1" applyAlignment="1">
      <alignment horizontal="center" vertical="center"/>
    </xf>
    <xf numFmtId="3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7" fontId="10" fillId="0" borderId="0" xfId="0" applyNumberFormat="1" applyFont="1"/>
    <xf numFmtId="0" fontId="8" fillId="0" borderId="1" xfId="0" applyFont="1" applyBorder="1" applyAlignment="1">
      <alignment horizontal="center" vertical="center"/>
    </xf>
    <xf numFmtId="43" fontId="8" fillId="0" borderId="1" xfId="5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10" fillId="0" borderId="0" xfId="0" applyNumberFormat="1" applyFont="1"/>
    <xf numFmtId="0" fontId="10" fillId="0" borderId="0" xfId="0" applyFont="1" applyBorder="1"/>
    <xf numFmtId="0" fontId="10" fillId="0" borderId="1" xfId="0" applyFont="1" applyBorder="1"/>
    <xf numFmtId="0" fontId="8" fillId="0" borderId="1" xfId="0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43" fontId="6" fillId="3" borderId="1" xfId="5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6" fillId="0" borderId="1" xfId="5" applyFont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43" fontId="6" fillId="5" borderId="1" xfId="5" applyFont="1" applyFill="1" applyBorder="1" applyAlignment="1">
      <alignment vertical="center"/>
    </xf>
    <xf numFmtId="43" fontId="6" fillId="4" borderId="1" xfId="5" applyFont="1" applyFill="1" applyBorder="1" applyAlignment="1">
      <alignment vertical="center"/>
    </xf>
    <xf numFmtId="43" fontId="6" fillId="2" borderId="1" xfId="5" applyFont="1" applyFill="1" applyBorder="1" applyAlignment="1">
      <alignment horizontal="right" vertical="center"/>
    </xf>
    <xf numFmtId="43" fontId="6" fillId="2" borderId="1" xfId="5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6" fillId="3" borderId="1" xfId="8" applyFont="1" applyFill="1" applyBorder="1" applyAlignment="1">
      <alignment horizontal="center" vertical="center"/>
    </xf>
    <xf numFmtId="9" fontId="11" fillId="0" borderId="3" xfId="8" applyFont="1" applyBorder="1" applyAlignment="1">
      <alignment vertical="center"/>
    </xf>
    <xf numFmtId="9" fontId="7" fillId="0" borderId="3" xfId="8" applyFont="1" applyBorder="1" applyAlignment="1">
      <alignment vertical="center"/>
    </xf>
    <xf numFmtId="43" fontId="6" fillId="4" borderId="1" xfId="5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9" fontId="6" fillId="4" borderId="1" xfId="8" applyFont="1" applyFill="1" applyBorder="1"/>
    <xf numFmtId="9" fontId="8" fillId="0" borderId="0" xfId="8" applyFont="1"/>
    <xf numFmtId="9" fontId="8" fillId="0" borderId="0" xfId="8" applyFont="1" applyBorder="1"/>
    <xf numFmtId="9" fontId="8" fillId="0" borderId="1" xfId="8" applyFont="1" applyBorder="1"/>
    <xf numFmtId="9" fontId="6" fillId="2" borderId="1" xfId="8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3" borderId="4" xfId="8" applyFont="1" applyFill="1" applyBorder="1" applyAlignment="1">
      <alignment horizontal="center" vertical="center"/>
    </xf>
    <xf numFmtId="2" fontId="8" fillId="0" borderId="1" xfId="8" applyNumberFormat="1" applyFont="1" applyBorder="1"/>
    <xf numFmtId="44" fontId="8" fillId="0" borderId="1" xfId="118" applyFont="1" applyBorder="1"/>
    <xf numFmtId="2" fontId="8" fillId="0" borderId="1" xfId="118" applyNumberFormat="1" applyFont="1" applyBorder="1"/>
    <xf numFmtId="4" fontId="8" fillId="0" borderId="1" xfId="118" applyNumberFormat="1" applyFont="1" applyBorder="1"/>
    <xf numFmtId="44" fontId="8" fillId="0" borderId="1" xfId="118" applyFont="1" applyBorder="1" applyAlignment="1">
      <alignment horizontal="right" vertical="center"/>
    </xf>
    <xf numFmtId="44" fontId="6" fillId="2" borderId="1" xfId="118" applyFont="1" applyFill="1" applyBorder="1" applyAlignment="1">
      <alignment horizontal="right" vertical="center"/>
    </xf>
    <xf numFmtId="44" fontId="6" fillId="0" borderId="1" xfId="118" applyFont="1" applyBorder="1" applyAlignment="1">
      <alignment horizontal="right" vertical="center"/>
    </xf>
    <xf numFmtId="0" fontId="2" fillId="0" borderId="0" xfId="0" applyFont="1"/>
    <xf numFmtId="0" fontId="6" fillId="0" borderId="1" xfId="0" applyFont="1" applyFill="1" applyBorder="1" applyAlignment="1">
      <alignment horizontal="left"/>
    </xf>
    <xf numFmtId="4" fontId="36" fillId="0" borderId="1" xfId="0" applyNumberFormat="1" applyFont="1" applyFill="1" applyBorder="1" applyAlignment="1">
      <alignment horizontal="center"/>
    </xf>
    <xf numFmtId="0" fontId="38" fillId="0" borderId="0" xfId="0" applyFont="1"/>
    <xf numFmtId="0" fontId="39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/>
    <xf numFmtId="4" fontId="2" fillId="0" borderId="1" xfId="0" applyNumberFormat="1" applyFont="1" applyBorder="1"/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/>
    </xf>
    <xf numFmtId="44" fontId="40" fillId="2" borderId="1" xfId="118" applyFont="1" applyFill="1" applyBorder="1" applyAlignment="1">
      <alignment horizontal="center" vertical="center"/>
    </xf>
    <xf numFmtId="44" fontId="40" fillId="2" borderId="1" xfId="118" applyFont="1" applyFill="1" applyBorder="1" applyAlignment="1">
      <alignment horizontal="right" vertic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4" fontId="42" fillId="0" borderId="0" xfId="0" applyNumberFormat="1" applyFont="1" applyBorder="1" applyAlignment="1">
      <alignment horizontal="center" vertical="center"/>
    </xf>
    <xf numFmtId="4" fontId="42" fillId="0" borderId="0" xfId="0" applyNumberFormat="1" applyFont="1" applyBorder="1" applyAlignment="1">
      <alignment vertical="center"/>
    </xf>
    <xf numFmtId="0" fontId="38" fillId="0" borderId="0" xfId="0" applyFont="1" applyBorder="1"/>
    <xf numFmtId="0" fontId="43" fillId="0" borderId="0" xfId="0" applyFont="1" applyBorder="1" applyAlignment="1">
      <alignment horizontal="center"/>
    </xf>
    <xf numFmtId="0" fontId="44" fillId="0" borderId="0" xfId="0" applyFont="1" applyBorder="1"/>
    <xf numFmtId="0" fontId="43" fillId="0" borderId="0" xfId="0" applyFont="1" applyBorder="1"/>
    <xf numFmtId="44" fontId="2" fillId="0" borderId="1" xfId="118" applyFont="1" applyBorder="1" applyAlignment="1">
      <alignment horizontal="center" vertical="center"/>
    </xf>
    <xf numFmtId="2" fontId="2" fillId="0" borderId="1" xfId="8" applyNumberFormat="1" applyFont="1" applyFill="1" applyBorder="1" applyAlignment="1">
      <alignment horizontal="right" vertical="center"/>
    </xf>
    <xf numFmtId="44" fontId="2" fillId="0" borderId="1" xfId="118" applyFont="1" applyFill="1" applyBorder="1" applyAlignment="1">
      <alignment horizontal="right" vertical="center"/>
    </xf>
    <xf numFmtId="44" fontId="2" fillId="0" borderId="1" xfId="118" applyFont="1" applyFill="1" applyBorder="1"/>
    <xf numFmtId="44" fontId="2" fillId="0" borderId="1" xfId="118" applyFont="1" applyFill="1" applyBorder="1" applyAlignment="1">
      <alignment horizontal="right"/>
    </xf>
    <xf numFmtId="44" fontId="43" fillId="0" borderId="1" xfId="0" applyNumberFormat="1" applyFont="1" applyBorder="1"/>
    <xf numFmtId="2" fontId="43" fillId="0" borderId="1" xfId="0" applyNumberFormat="1" applyFont="1" applyBorder="1"/>
    <xf numFmtId="0" fontId="43" fillId="0" borderId="1" xfId="0" applyFont="1" applyBorder="1"/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7" fillId="21" borderId="1" xfId="119" applyFont="1" applyFill="1" applyBorder="1" applyAlignment="1" applyProtection="1">
      <alignment horizontal="center" vertical="center"/>
      <protection hidden="1"/>
    </xf>
    <xf numFmtId="0" fontId="48" fillId="0" borderId="1" xfId="0" quotePrefix="1" applyFont="1" applyBorder="1" applyAlignment="1">
      <alignment vertical="center"/>
    </xf>
    <xf numFmtId="14" fontId="30" fillId="21" borderId="1" xfId="0" applyNumberFormat="1" applyFont="1" applyFill="1" applyBorder="1" applyAlignment="1" applyProtection="1">
      <alignment horizontal="center" vertical="center"/>
      <protection locked="0"/>
    </xf>
    <xf numFmtId="0" fontId="49" fillId="21" borderId="1" xfId="119" applyFont="1" applyFill="1" applyBorder="1" applyAlignment="1" applyProtection="1">
      <alignment horizontal="center" vertical="center"/>
      <protection hidden="1"/>
    </xf>
    <xf numFmtId="14" fontId="48" fillId="21" borderId="1" xfId="0" applyNumberFormat="1" applyFont="1" applyFill="1" applyBorder="1" applyAlignment="1" applyProtection="1">
      <alignment vertical="center"/>
      <protection locked="0"/>
    </xf>
    <xf numFmtId="14" fontId="50" fillId="21" borderId="1" xfId="120" applyNumberFormat="1" applyFill="1" applyBorder="1" applyAlignment="1" applyProtection="1">
      <alignment vertical="center"/>
      <protection locked="0"/>
    </xf>
    <xf numFmtId="14" fontId="30" fillId="21" borderId="1" xfId="0" applyNumberFormat="1" applyFont="1" applyFill="1" applyBorder="1" applyAlignment="1" applyProtection="1">
      <alignment horizontal="left" vertical="center"/>
      <protection locked="0"/>
    </xf>
    <xf numFmtId="14" fontId="48" fillId="21" borderId="1" xfId="0" applyNumberFormat="1" applyFont="1" applyFill="1" applyBorder="1" applyAlignment="1" applyProtection="1">
      <alignment horizontal="left" vertical="center"/>
      <protection locked="0"/>
    </xf>
    <xf numFmtId="14" fontId="50" fillId="21" borderId="1" xfId="120" applyNumberFormat="1" applyFill="1" applyBorder="1" applyAlignment="1" applyProtection="1">
      <alignment horizontal="left" vertical="center"/>
      <protection locked="0"/>
    </xf>
    <xf numFmtId="44" fontId="43" fillId="0" borderId="2" xfId="0" applyNumberFormat="1" applyFont="1" applyBorder="1"/>
    <xf numFmtId="2" fontId="43" fillId="0" borderId="2" xfId="0" applyNumberFormat="1" applyFont="1" applyBorder="1"/>
    <xf numFmtId="0" fontId="43" fillId="0" borderId="2" xfId="0" applyFont="1" applyBorder="1"/>
    <xf numFmtId="0" fontId="8" fillId="0" borderId="1" xfId="0" applyFont="1" applyFill="1" applyBorder="1" applyAlignment="1">
      <alignment horizontal="center" vertical="center"/>
    </xf>
    <xf numFmtId="0" fontId="46" fillId="0" borderId="1" xfId="119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9" fontId="6" fillId="3" borderId="1" xfId="8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6" fillId="20" borderId="1" xfId="0" applyNumberFormat="1" applyFont="1" applyFill="1" applyBorder="1" applyAlignment="1">
      <alignment horizontal="center" vertical="center"/>
    </xf>
    <xf numFmtId="49" fontId="8" fillId="20" borderId="1" xfId="0" applyNumberFormat="1" applyFont="1" applyFill="1" applyBorder="1" applyAlignment="1">
      <alignment horizontal="center" vertical="center"/>
    </xf>
    <xf numFmtId="0" fontId="6" fillId="20" borderId="1" xfId="0" applyFont="1" applyFill="1" applyBorder="1" applyAlignment="1">
      <alignment horizontal="center" vertical="center" wrapText="1"/>
    </xf>
    <xf numFmtId="0" fontId="6" fillId="20" borderId="1" xfId="0" applyFont="1" applyFill="1" applyBorder="1" applyAlignment="1">
      <alignment horizontal="center" vertical="center"/>
    </xf>
    <xf numFmtId="44" fontId="6" fillId="0" borderId="1" xfId="118" applyFont="1" applyFill="1" applyBorder="1" applyAlignment="1">
      <alignment vertical="center"/>
    </xf>
    <xf numFmtId="0" fontId="34" fillId="0" borderId="2" xfId="0" applyFont="1" applyFill="1" applyBorder="1" applyAlignment="1">
      <alignment horizontal="center" vertical="center" wrapText="1" shrinkToFit="1"/>
    </xf>
    <xf numFmtId="0" fontId="34" fillId="0" borderId="4" xfId="0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shrinkToFit="1"/>
    </xf>
    <xf numFmtId="0" fontId="32" fillId="0" borderId="1" xfId="0" applyFont="1" applyFill="1" applyBorder="1" applyAlignment="1">
      <alignment horizontal="center" wrapText="1" shrinkToFit="1"/>
    </xf>
    <xf numFmtId="0" fontId="35" fillId="0" borderId="1" xfId="0" applyFont="1" applyFill="1" applyBorder="1" applyAlignment="1">
      <alignment horizontal="center" vertical="center" shrinkToFit="1"/>
    </xf>
    <xf numFmtId="0" fontId="8" fillId="20" borderId="1" xfId="0" applyFont="1" applyFill="1" applyBorder="1" applyAlignment="1">
      <alignment horizontal="center" vertical="center" wrapText="1"/>
    </xf>
    <xf numFmtId="0" fontId="8" fillId="20" borderId="1" xfId="0" applyFont="1" applyFill="1" applyBorder="1" applyAlignment="1">
      <alignment horizontal="center" vertical="center"/>
    </xf>
    <xf numFmtId="44" fontId="8" fillId="0" borderId="1" xfId="118" applyFont="1" applyBorder="1" applyAlignment="1">
      <alignment vertical="center"/>
    </xf>
    <xf numFmtId="44" fontId="6" fillId="0" borderId="1" xfId="118" applyFont="1" applyBorder="1" applyAlignment="1">
      <alignment vertical="center"/>
    </xf>
    <xf numFmtId="0" fontId="34" fillId="0" borderId="1" xfId="0" applyFont="1" applyFill="1" applyBorder="1" applyAlignment="1">
      <alignment horizontal="left" wrapText="1" shrinkToFit="1"/>
    </xf>
    <xf numFmtId="4" fontId="37" fillId="0" borderId="1" xfId="0" applyNumberFormat="1" applyFont="1" applyFill="1" applyBorder="1" applyAlignment="1">
      <alignment horizontal="left"/>
    </xf>
    <xf numFmtId="0" fontId="39" fillId="0" borderId="2" xfId="0" applyFont="1" applyBorder="1" applyAlignment="1">
      <alignment horizontal="center"/>
    </xf>
    <xf numFmtId="0" fontId="39" fillId="0" borderId="3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44" fontId="40" fillId="2" borderId="21" xfId="118" applyFont="1" applyFill="1" applyBorder="1" applyAlignment="1">
      <alignment horizontal="center" vertical="center"/>
    </xf>
    <xf numFmtId="44" fontId="40" fillId="2" borderId="22" xfId="118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/>
    </xf>
    <xf numFmtId="0" fontId="45" fillId="0" borderId="17" xfId="0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 vertical="center" wrapText="1"/>
    </xf>
    <xf numFmtId="44" fontId="43" fillId="0" borderId="2" xfId="0" applyNumberFormat="1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4" fillId="0" borderId="2" xfId="0" applyFont="1" applyFill="1" applyBorder="1" applyAlignment="1">
      <alignment horizontal="center" wrapText="1" shrinkToFit="1"/>
    </xf>
    <xf numFmtId="0" fontId="34" fillId="0" borderId="3" xfId="0" applyFont="1" applyFill="1" applyBorder="1" applyAlignment="1">
      <alignment horizontal="center" wrapText="1" shrinkToFit="1"/>
    </xf>
    <xf numFmtId="0" fontId="34" fillId="0" borderId="4" xfId="0" applyFont="1" applyFill="1" applyBorder="1" applyAlignment="1">
      <alignment horizontal="center" wrapText="1" shrinkToFit="1"/>
    </xf>
    <xf numFmtId="0" fontId="33" fillId="0" borderId="1" xfId="0" applyFont="1" applyBorder="1" applyAlignment="1">
      <alignment horizontal="center" vertical="center" wrapText="1" shrinkToFit="1"/>
    </xf>
    <xf numFmtId="0" fontId="34" fillId="0" borderId="1" xfId="0" applyFont="1" applyFill="1" applyBorder="1" applyAlignment="1">
      <alignment horizontal="center" wrapText="1" shrinkToFit="1"/>
    </xf>
    <xf numFmtId="0" fontId="0" fillId="0" borderId="1" xfId="0" applyBorder="1" applyAlignment="1">
      <alignment horizontal="center"/>
    </xf>
    <xf numFmtId="0" fontId="31" fillId="0" borderId="2" xfId="0" applyFont="1" applyFill="1" applyBorder="1" applyAlignment="1">
      <alignment horizontal="left" vertical="center" shrinkToFit="1"/>
    </xf>
    <xf numFmtId="0" fontId="31" fillId="0" borderId="4" xfId="0" applyFont="1" applyFill="1" applyBorder="1" applyAlignment="1">
      <alignment horizontal="left" vertical="center" shrinkToFit="1"/>
    </xf>
    <xf numFmtId="44" fontId="43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5" fillId="0" borderId="21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wrapText="1"/>
    </xf>
    <xf numFmtId="44" fontId="43" fillId="0" borderId="21" xfId="0" applyNumberFormat="1" applyFont="1" applyBorder="1" applyAlignment="1">
      <alignment horizontal="center"/>
    </xf>
    <xf numFmtId="0" fontId="43" fillId="0" borderId="22" xfId="0" applyFont="1" applyBorder="1" applyAlignment="1">
      <alignment horizontal="center"/>
    </xf>
  </cellXfs>
  <cellStyles count="121">
    <cellStyle name="20% - Ênfase1 2" xfId="79"/>
    <cellStyle name="20% - Ênfase2 2" xfId="81"/>
    <cellStyle name="20% - Ênfase3 2" xfId="69"/>
    <cellStyle name="20% - Ênfase4 2" xfId="68"/>
    <cellStyle name="20% - Ênfase5 2" xfId="80"/>
    <cellStyle name="20% - Ênfase6 2" xfId="82"/>
    <cellStyle name="40% - Ênfase1 2" xfId="67"/>
    <cellStyle name="40% - Ênfase2 2" xfId="66"/>
    <cellStyle name="40% - Ênfase3 2" xfId="65"/>
    <cellStyle name="40% - Ênfase4 2" xfId="64"/>
    <cellStyle name="40% - Ênfase5 2" xfId="87"/>
    <cellStyle name="40% - Ênfase6 2" xfId="77"/>
    <cellStyle name="60% - Ênfase1 2" xfId="78"/>
    <cellStyle name="60% - Ênfase2 2" xfId="63"/>
    <cellStyle name="60% - Ênfase3 2" xfId="62"/>
    <cellStyle name="60% - Ênfase4 2" xfId="71"/>
    <cellStyle name="60% - Ênfase5 2" xfId="61"/>
    <cellStyle name="60% - Ênfase6 2" xfId="85"/>
    <cellStyle name="Bom 2" xfId="86"/>
    <cellStyle name="Cálculo 2" xfId="73"/>
    <cellStyle name="Célula de Verificação 2" xfId="76"/>
    <cellStyle name="Célula Vinculada 2" xfId="60"/>
    <cellStyle name="Data" xfId="55"/>
    <cellStyle name="Ênfase1 2" xfId="84"/>
    <cellStyle name="Ênfase2 2" xfId="72"/>
    <cellStyle name="Ênfase3 2" xfId="59"/>
    <cellStyle name="Ênfase4 2" xfId="58"/>
    <cellStyle name="Ênfase5 2" xfId="75"/>
    <cellStyle name="Ênfase6 2" xfId="57"/>
    <cellStyle name="Entrada 2" xfId="74"/>
    <cellStyle name="Euro" xfId="83"/>
    <cellStyle name="Fixo" xfId="56"/>
    <cellStyle name="Hiperlink" xfId="120" builtinId="8"/>
    <cellStyle name="Incorreto 2" xfId="88"/>
    <cellStyle name="Moeda" xfId="118" builtinId="4"/>
    <cellStyle name="Moeda 2" xfId="10"/>
    <cellStyle name="Moeda 2 2" xfId="47"/>
    <cellStyle name="Moeda 2 2 2" xfId="111"/>
    <cellStyle name="Moeda 2 3" xfId="33"/>
    <cellStyle name="Moeda 2 4" xfId="70"/>
    <cellStyle name="Moeda 3" xfId="11"/>
    <cellStyle name="Moeda 3 2" xfId="34"/>
    <cellStyle name="Moeda 3 3" xfId="89"/>
    <cellStyle name="Moeda 4" xfId="12"/>
    <cellStyle name="Moeda 4 2" xfId="13"/>
    <cellStyle name="Moeda 5" xfId="31"/>
    <cellStyle name="Moeda 6" xfId="49"/>
    <cellStyle name="Moeda0" xfId="90"/>
    <cellStyle name="Neutra 2" xfId="91"/>
    <cellStyle name="Normal" xfId="0" builtinId="0"/>
    <cellStyle name="Normal 2" xfId="1"/>
    <cellStyle name="Normal 2 2" xfId="35"/>
    <cellStyle name="Normal 2 3" xfId="113"/>
    <cellStyle name="Normal 3" xfId="4"/>
    <cellStyle name="Normal 3 2" xfId="52"/>
    <cellStyle name="Normal 3 2 2" xfId="92"/>
    <cellStyle name="Normal 3 3" xfId="32"/>
    <cellStyle name="Normal 31" xfId="119"/>
    <cellStyle name="Normal 4" xfId="50"/>
    <cellStyle name="Normal 4 2" xfId="94"/>
    <cellStyle name="Normal 4 3" xfId="93"/>
    <cellStyle name="Normal 5" xfId="9"/>
    <cellStyle name="Normal 5 2" xfId="95"/>
    <cellStyle name="Normal 5 3" xfId="117"/>
    <cellStyle name="Normal 6" xfId="96"/>
    <cellStyle name="Normal 7" xfId="97"/>
    <cellStyle name="Nota 2" xfId="98"/>
    <cellStyle name="Porcentagem" xfId="8" builtinId="5"/>
    <cellStyle name="Porcentagem 2" xfId="14"/>
    <cellStyle name="Porcentagem 2 2" xfId="7"/>
    <cellStyle name="Porcentagem 2 2 2" xfId="37"/>
    <cellStyle name="Porcentagem 2 3" xfId="36"/>
    <cellStyle name="Porcentagem 2 4" xfId="114"/>
    <cellStyle name="Porcentagem 3" xfId="54"/>
    <cellStyle name="Saída 2" xfId="99"/>
    <cellStyle name="Separador de milhares 2" xfId="2"/>
    <cellStyle name="Separador de milhares 2 2" xfId="6"/>
    <cellStyle name="Separador de milhares 2 2 2" xfId="15"/>
    <cellStyle name="Separador de milhares 2 2 2 2" xfId="16"/>
    <cellStyle name="Separador de milhares 2 2 2 3" xfId="44"/>
    <cellStyle name="Separador de milhares 2 2 3" xfId="39"/>
    <cellStyle name="Separador de milhares 2 3" xfId="17"/>
    <cellStyle name="Separador de milhares 2 3 2" xfId="18"/>
    <cellStyle name="Separador de milhares 2 3 3" xfId="43"/>
    <cellStyle name="Separador de milhares 2 4" xfId="38"/>
    <cellStyle name="Separador de milhares 2 5" xfId="112"/>
    <cellStyle name="Texto de Aviso 2" xfId="100"/>
    <cellStyle name="Texto Explicativo 2" xfId="101"/>
    <cellStyle name="Título 1 1" xfId="102"/>
    <cellStyle name="Título 1 2" xfId="103"/>
    <cellStyle name="Título 2 2" xfId="104"/>
    <cellStyle name="Título 3 2" xfId="105"/>
    <cellStyle name="Título 3 2 2" xfId="116"/>
    <cellStyle name="Título 3 2 3" xfId="115"/>
    <cellStyle name="Título 4 2" xfId="106"/>
    <cellStyle name="Total 2" xfId="107"/>
    <cellStyle name="Vírgula" xfId="5" builtinId="3"/>
    <cellStyle name="Vírgula 2" xfId="3"/>
    <cellStyle name="Vírgula 2 2" xfId="21"/>
    <cellStyle name="Vírgula 2 2 2" xfId="22"/>
    <cellStyle name="Vírgula 2 2 2 2" xfId="23"/>
    <cellStyle name="Vírgula 2 2 2 3" xfId="46"/>
    <cellStyle name="Vírgula 2 2 3" xfId="41"/>
    <cellStyle name="Vírgula 2 3" xfId="24"/>
    <cellStyle name="Vírgula 2 4" xfId="40"/>
    <cellStyle name="Vírgula 2 5" xfId="51"/>
    <cellStyle name="Vírgula 2 6" xfId="20"/>
    <cellStyle name="Vírgula 3" xfId="25"/>
    <cellStyle name="Vírgula 3 2" xfId="26"/>
    <cellStyle name="Vírgula 3 2 2" xfId="48"/>
    <cellStyle name="Vírgula 3 2 3" xfId="109"/>
    <cellStyle name="Vírgula 3 3" xfId="42"/>
    <cellStyle name="Vírgula 3 4" xfId="108"/>
    <cellStyle name="Vírgula 4" xfId="27"/>
    <cellStyle name="Vírgula 4 2" xfId="28"/>
    <cellStyle name="Vírgula 4 3" xfId="45"/>
    <cellStyle name="Vírgula 5" xfId="29"/>
    <cellStyle name="Vírgula 5 2" xfId="30"/>
    <cellStyle name="Vírgula 6" xfId="53"/>
    <cellStyle name="Vírgula 7" xfId="19"/>
    <cellStyle name="Vírgula0" xfId="110"/>
  </cellStyles>
  <dxfs count="0"/>
  <tableStyles count="0" defaultTableStyle="TableStyleMedium9" defaultPivotStyle="PivotStyleLight16"/>
  <colors>
    <mruColors>
      <color rgb="FFEAEAEA"/>
      <color rgb="FF69D8FF"/>
      <color rgb="FFDDDDD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404812</xdr:colOff>
      <xdr:row>1</xdr:row>
      <xdr:rowOff>71437</xdr:rowOff>
    </xdr:from>
    <xdr:to>
      <xdr:col>8</xdr:col>
      <xdr:colOff>1183340</xdr:colOff>
      <xdr:row>3</xdr:row>
      <xdr:rowOff>170469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3875" y="285750"/>
          <a:ext cx="2231090" cy="10158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139792</xdr:colOff>
      <xdr:row>0</xdr:row>
      <xdr:rowOff>84325</xdr:rowOff>
    </xdr:from>
    <xdr:to>
      <xdr:col>6</xdr:col>
      <xdr:colOff>2129116</xdr:colOff>
      <xdr:row>2</xdr:row>
      <xdr:rowOff>190502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3027" y="84325"/>
          <a:ext cx="1989324" cy="1025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33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60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87</xdr:row>
          <xdr:rowOff>0</xdr:rowOff>
        </xdr:from>
        <xdr:to>
          <xdr:col>4</xdr:col>
          <xdr:colOff>0</xdr:colOff>
          <xdr:row>87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33617</xdr:colOff>
      <xdr:row>0</xdr:row>
      <xdr:rowOff>78441</xdr:rowOff>
    </xdr:from>
    <xdr:to>
      <xdr:col>1</xdr:col>
      <xdr:colOff>2317070</xdr:colOff>
      <xdr:row>0</xdr:row>
      <xdr:rowOff>1255059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78441"/>
          <a:ext cx="2283453" cy="1176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drigo@maxservicosambientais.com.b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rodrigo@maxservicosambientais.com.b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12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3.png"/><Relationship Id="rId15" Type="http://schemas.openxmlformats.org/officeDocument/2006/relationships/oleObject" Target="../embeddings/oleObject11.bin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0"/>
  <sheetViews>
    <sheetView showGridLines="0" view="pageBreakPreview" zoomScale="85" zoomScaleNormal="80" zoomScaleSheetLayoutView="85" workbookViewId="0">
      <selection activeCell="E4" sqref="E4"/>
    </sheetView>
  </sheetViews>
  <sheetFormatPr defaultColWidth="9.140625" defaultRowHeight="15.75" x14ac:dyDescent="0.25"/>
  <cols>
    <col min="1" max="1" width="3.7109375" style="1" customWidth="1"/>
    <col min="2" max="2" width="11.5703125" style="4" customWidth="1"/>
    <col min="3" max="3" width="5.7109375" style="1" customWidth="1"/>
    <col min="4" max="4" width="8.42578125" style="1" customWidth="1"/>
    <col min="5" max="5" width="82.85546875" style="1" customWidth="1"/>
    <col min="6" max="6" width="20.7109375" style="1" customWidth="1"/>
    <col min="7" max="7" width="40.140625" style="48" customWidth="1"/>
    <col min="8" max="8" width="21.7109375" style="48" customWidth="1"/>
    <col min="9" max="9" width="23.7109375" style="1" bestFit="1" customWidth="1"/>
    <col min="10" max="10" width="15.140625" style="1" bestFit="1" customWidth="1"/>
    <col min="11" max="12" width="9.140625" style="1"/>
    <col min="13" max="13" width="13.7109375" style="1" bestFit="1" customWidth="1"/>
    <col min="14" max="16384" width="9.140625" style="1"/>
  </cols>
  <sheetData>
    <row r="1" spans="2:13" ht="16.5" thickBot="1" x14ac:dyDescent="0.3">
      <c r="B1" s="6"/>
      <c r="C1" s="16"/>
      <c r="D1" s="16"/>
      <c r="E1" s="16"/>
      <c r="F1" s="16"/>
    </row>
    <row r="2" spans="2:13" ht="45.75" customHeight="1" x14ac:dyDescent="0.25">
      <c r="B2" s="107" t="s">
        <v>121</v>
      </c>
      <c r="C2" s="107"/>
      <c r="D2" s="107"/>
      <c r="E2" s="94" t="s">
        <v>122</v>
      </c>
      <c r="F2" s="95" t="s">
        <v>123</v>
      </c>
      <c r="G2" s="96" t="s">
        <v>124</v>
      </c>
      <c r="H2" s="92"/>
      <c r="I2" s="93"/>
    </row>
    <row r="3" spans="2:13" ht="26.25" x14ac:dyDescent="0.25">
      <c r="B3" s="107" t="s">
        <v>125</v>
      </c>
      <c r="C3" s="107"/>
      <c r="D3" s="107"/>
      <c r="E3" s="94" t="s">
        <v>126</v>
      </c>
      <c r="F3" s="95" t="s">
        <v>127</v>
      </c>
      <c r="G3" s="98" t="s">
        <v>128</v>
      </c>
      <c r="H3" s="49"/>
      <c r="I3" s="2"/>
    </row>
    <row r="4" spans="2:13" ht="19.5" customHeight="1" x14ac:dyDescent="0.25">
      <c r="B4" s="107" t="s">
        <v>129</v>
      </c>
      <c r="C4" s="107"/>
      <c r="D4" s="107"/>
      <c r="E4" s="97" t="s">
        <v>132</v>
      </c>
      <c r="F4" s="95" t="s">
        <v>130</v>
      </c>
      <c r="G4" s="99" t="s">
        <v>131</v>
      </c>
      <c r="H4" s="49"/>
      <c r="I4" s="2"/>
    </row>
    <row r="5" spans="2:13" x14ac:dyDescent="0.25">
      <c r="B5" s="108" t="s">
        <v>0</v>
      </c>
      <c r="C5" s="108" t="s">
        <v>1</v>
      </c>
      <c r="D5" s="108"/>
      <c r="E5" s="108"/>
      <c r="F5" s="108" t="s">
        <v>69</v>
      </c>
      <c r="G5" s="121" t="s">
        <v>70</v>
      </c>
      <c r="H5" s="112" t="s">
        <v>71</v>
      </c>
      <c r="I5" s="114"/>
      <c r="M5" s="17"/>
    </row>
    <row r="6" spans="2:13" x14ac:dyDescent="0.25">
      <c r="B6" s="108"/>
      <c r="C6" s="108"/>
      <c r="D6" s="108"/>
      <c r="E6" s="108"/>
      <c r="F6" s="108"/>
      <c r="G6" s="121"/>
      <c r="H6" s="55" t="s">
        <v>72</v>
      </c>
      <c r="I6" s="53" t="s">
        <v>66</v>
      </c>
    </row>
    <row r="7" spans="2:13" x14ac:dyDescent="0.25">
      <c r="B7" s="18"/>
      <c r="C7" s="19"/>
      <c r="D7" s="19"/>
      <c r="E7" s="19"/>
      <c r="F7" s="19"/>
      <c r="G7" s="50"/>
      <c r="H7" s="50"/>
      <c r="I7" s="17"/>
    </row>
    <row r="8" spans="2:13" x14ac:dyDescent="0.25">
      <c r="B8" s="20">
        <v>1</v>
      </c>
      <c r="C8" s="21" t="s">
        <v>37</v>
      </c>
      <c r="D8" s="20"/>
      <c r="E8" s="20"/>
      <c r="F8" s="11" t="s">
        <v>73</v>
      </c>
      <c r="G8" s="56">
        <v>1</v>
      </c>
      <c r="H8" s="57">
        <f>'PLANILHA 02'!G6</f>
        <v>184980.88620000001</v>
      </c>
      <c r="I8" s="60">
        <f>H8*G8</f>
        <v>184980.88620000001</v>
      </c>
    </row>
    <row r="9" spans="2:13" x14ac:dyDescent="0.25">
      <c r="B9" s="112" t="s">
        <v>42</v>
      </c>
      <c r="C9" s="113"/>
      <c r="D9" s="113"/>
      <c r="E9" s="113"/>
      <c r="F9" s="113"/>
      <c r="G9" s="113"/>
      <c r="H9" s="114"/>
      <c r="I9" s="61">
        <f>SUM(I8)</f>
        <v>184980.88620000001</v>
      </c>
    </row>
    <row r="10" spans="2:13" x14ac:dyDescent="0.25">
      <c r="B10" s="20">
        <v>2</v>
      </c>
      <c r="C10" s="21" t="s">
        <v>38</v>
      </c>
      <c r="D10" s="20"/>
      <c r="E10" s="20"/>
      <c r="F10" s="11" t="s">
        <v>73</v>
      </c>
      <c r="G10" s="56">
        <v>1</v>
      </c>
      <c r="H10" s="57">
        <f>'PLANILHA 02'!G8</f>
        <v>4182101.4510000004</v>
      </c>
      <c r="I10" s="60">
        <f>H10*G10</f>
        <v>4182101.4510000004</v>
      </c>
    </row>
    <row r="11" spans="2:13" x14ac:dyDescent="0.25">
      <c r="B11" s="112" t="s">
        <v>43</v>
      </c>
      <c r="C11" s="113"/>
      <c r="D11" s="113"/>
      <c r="E11" s="113"/>
      <c r="F11" s="113"/>
      <c r="G11" s="113"/>
      <c r="H11" s="114"/>
      <c r="I11" s="61">
        <f>SUM(I10)</f>
        <v>4182101.4510000004</v>
      </c>
      <c r="J11" s="7"/>
    </row>
    <row r="12" spans="2:13" x14ac:dyDescent="0.25">
      <c r="B12" s="23">
        <v>3</v>
      </c>
      <c r="C12" s="41" t="s">
        <v>14</v>
      </c>
      <c r="D12" s="42"/>
      <c r="E12" s="42"/>
      <c r="F12" s="42"/>
      <c r="G12" s="42"/>
      <c r="H12" s="42"/>
      <c r="I12" s="43"/>
      <c r="J12" s="8"/>
    </row>
    <row r="13" spans="2:13" x14ac:dyDescent="0.25">
      <c r="B13" s="24" t="s">
        <v>2</v>
      </c>
      <c r="C13" s="44" t="s">
        <v>13</v>
      </c>
      <c r="D13" s="45"/>
      <c r="E13" s="45"/>
      <c r="F13" s="45"/>
      <c r="G13" s="45"/>
      <c r="H13" s="45"/>
      <c r="I13" s="46"/>
    </row>
    <row r="14" spans="2:13" x14ac:dyDescent="0.25">
      <c r="B14" s="10" t="s">
        <v>32</v>
      </c>
      <c r="C14" s="34" t="s">
        <v>15</v>
      </c>
      <c r="D14" s="35"/>
      <c r="E14" s="35"/>
      <c r="F14" s="35"/>
      <c r="G14" s="38"/>
      <c r="H14" s="38"/>
      <c r="I14" s="36"/>
    </row>
    <row r="15" spans="2:13" x14ac:dyDescent="0.25">
      <c r="B15" s="10" t="s">
        <v>33</v>
      </c>
      <c r="C15" s="106"/>
      <c r="D15" s="106"/>
      <c r="E15" s="12" t="s">
        <v>27</v>
      </c>
      <c r="F15" s="11" t="s">
        <v>74</v>
      </c>
      <c r="G15" s="58">
        <v>75.48</v>
      </c>
      <c r="H15" s="57">
        <f>'PLANILHA 02'!G13/'PLANILHA 01'!G15</f>
        <v>441.44923688394277</v>
      </c>
      <c r="I15" s="60">
        <f>H15*G15</f>
        <v>33320.588400000001</v>
      </c>
    </row>
    <row r="16" spans="2:13" x14ac:dyDescent="0.25">
      <c r="B16" s="10" t="s">
        <v>44</v>
      </c>
      <c r="C16" s="31" t="s">
        <v>16</v>
      </c>
      <c r="D16" s="32"/>
      <c r="E16" s="32"/>
      <c r="F16" s="32"/>
      <c r="G16" s="39"/>
      <c r="H16" s="39"/>
      <c r="I16" s="33"/>
    </row>
    <row r="17" spans="2:13" x14ac:dyDescent="0.25">
      <c r="B17" s="10" t="s">
        <v>45</v>
      </c>
      <c r="C17" s="106"/>
      <c r="D17" s="106"/>
      <c r="E17" s="12" t="s">
        <v>36</v>
      </c>
      <c r="F17" s="11" t="s">
        <v>75</v>
      </c>
      <c r="G17" s="59">
        <v>930100</v>
      </c>
      <c r="H17" s="57">
        <f>'PLANILHA 02'!G15/'PLANILHA 01'!G17</f>
        <v>4.9499999999999995E-2</v>
      </c>
      <c r="I17" s="60">
        <f>H17*G17</f>
        <v>46039.95</v>
      </c>
    </row>
    <row r="18" spans="2:13" ht="31.5" customHeight="1" x14ac:dyDescent="0.25">
      <c r="B18" s="10" t="s">
        <v>46</v>
      </c>
      <c r="C18" s="106"/>
      <c r="D18" s="106"/>
      <c r="E18" s="13" t="s">
        <v>26</v>
      </c>
      <c r="F18" s="11" t="s">
        <v>76</v>
      </c>
      <c r="G18" s="59">
        <v>3857.67</v>
      </c>
      <c r="H18" s="57">
        <f>'PLANILHA 02'!G16/'PLANILHA 01'!G18</f>
        <v>20.334586706483449</v>
      </c>
      <c r="I18" s="60">
        <f t="shared" ref="I18" si="0">H18*G18</f>
        <v>78444.125100000005</v>
      </c>
    </row>
    <row r="19" spans="2:13" x14ac:dyDescent="0.25">
      <c r="B19" s="10" t="s">
        <v>49</v>
      </c>
      <c r="C19" s="106"/>
      <c r="D19" s="106"/>
      <c r="E19" s="12" t="s">
        <v>41</v>
      </c>
      <c r="F19" s="11" t="s">
        <v>74</v>
      </c>
      <c r="G19" s="58">
        <v>3.47</v>
      </c>
      <c r="H19" s="57">
        <f>'PLANILHA 02'!G17/'PLANILHA 01'!G19</f>
        <v>441.70262247838616</v>
      </c>
      <c r="I19" s="60">
        <f>H19*G19</f>
        <v>1532.7081000000001</v>
      </c>
      <c r="M19" s="5"/>
    </row>
    <row r="20" spans="2:13" x14ac:dyDescent="0.25">
      <c r="B20" s="10" t="s">
        <v>47</v>
      </c>
      <c r="C20" s="34" t="s">
        <v>18</v>
      </c>
      <c r="D20" s="35"/>
      <c r="E20" s="35"/>
      <c r="F20" s="35"/>
      <c r="G20" s="38"/>
      <c r="H20" s="38"/>
      <c r="I20" s="36"/>
    </row>
    <row r="21" spans="2:13" x14ac:dyDescent="0.25">
      <c r="B21" s="10" t="s">
        <v>64</v>
      </c>
      <c r="C21" s="106"/>
      <c r="D21" s="106"/>
      <c r="E21" s="12" t="s">
        <v>28</v>
      </c>
      <c r="F21" s="11" t="s">
        <v>75</v>
      </c>
      <c r="G21" s="59">
        <f>G17</f>
        <v>930100</v>
      </c>
      <c r="H21" s="57">
        <f>'PLANILHA 02'!G19/'PLANILHA 01'!G21</f>
        <v>5.9400000000000001E-2</v>
      </c>
      <c r="I21" s="60">
        <f>H21*G21</f>
        <v>55247.94</v>
      </c>
    </row>
    <row r="22" spans="2:13" x14ac:dyDescent="0.25">
      <c r="B22" s="115" t="str">
        <f>CONCATENATE("SUBTOTAL ",C13)</f>
        <v>SUBTOTAL PRÉ PLANTIO</v>
      </c>
      <c r="C22" s="116"/>
      <c r="D22" s="116"/>
      <c r="E22" s="116"/>
      <c r="F22" s="116"/>
      <c r="G22" s="116"/>
      <c r="H22" s="117"/>
      <c r="I22" s="62">
        <f>SUM(I15:I21)</f>
        <v>214585.31159999999</v>
      </c>
      <c r="M22" s="5"/>
    </row>
    <row r="23" spans="2:13" x14ac:dyDescent="0.25">
      <c r="B23" s="24" t="s">
        <v>3</v>
      </c>
      <c r="C23" s="44" t="s">
        <v>17</v>
      </c>
      <c r="D23" s="45"/>
      <c r="E23" s="45"/>
      <c r="F23" s="45"/>
      <c r="G23" s="45"/>
      <c r="H23" s="45"/>
      <c r="I23" s="46"/>
    </row>
    <row r="24" spans="2:13" x14ac:dyDescent="0.25">
      <c r="B24" s="10" t="s">
        <v>34</v>
      </c>
      <c r="C24" s="106"/>
      <c r="D24" s="106"/>
      <c r="E24" s="12" t="s">
        <v>39</v>
      </c>
      <c r="F24" s="11" t="s">
        <v>73</v>
      </c>
      <c r="G24" s="59">
        <v>155016.66699999999</v>
      </c>
      <c r="H24" s="57">
        <f>'PLANILHA 02'!G22/'PLANILHA 01'!G24</f>
        <v>33.24419988593872</v>
      </c>
      <c r="I24" s="60">
        <f>H24*G24</f>
        <v>5153405.0634000003</v>
      </c>
    </row>
    <row r="25" spans="2:13" x14ac:dyDescent="0.25">
      <c r="B25" s="115" t="str">
        <f>CONCATENATE("SUBTOTAL ",C23)</f>
        <v>SUBTOTAL PLANTIO</v>
      </c>
      <c r="C25" s="116"/>
      <c r="D25" s="116"/>
      <c r="E25" s="116"/>
      <c r="F25" s="116"/>
      <c r="G25" s="116"/>
      <c r="H25" s="117"/>
      <c r="I25" s="60">
        <f>SUM(I24)</f>
        <v>5153405.0634000003</v>
      </c>
    </row>
    <row r="26" spans="2:13" x14ac:dyDescent="0.25">
      <c r="B26" s="118" t="str">
        <f>CONCATENATE("TOTAL ",C12)</f>
        <v>TOTAL IMPLANTAÇÃO</v>
      </c>
      <c r="C26" s="119"/>
      <c r="D26" s="119"/>
      <c r="E26" s="119"/>
      <c r="F26" s="119"/>
      <c r="G26" s="119"/>
      <c r="H26" s="120"/>
      <c r="I26" s="61">
        <f>SUM(I22,I25)</f>
        <v>5367990.375</v>
      </c>
    </row>
    <row r="27" spans="2:13" x14ac:dyDescent="0.25">
      <c r="B27" s="23">
        <v>4</v>
      </c>
      <c r="C27" s="122" t="s">
        <v>19</v>
      </c>
      <c r="D27" s="122"/>
      <c r="E27" s="122"/>
      <c r="F27" s="122"/>
      <c r="G27" s="50"/>
      <c r="H27" s="57"/>
      <c r="I27" s="60"/>
    </row>
    <row r="28" spans="2:13" x14ac:dyDescent="0.25">
      <c r="B28" s="10" t="s">
        <v>4</v>
      </c>
      <c r="C28" s="106">
        <v>4915742</v>
      </c>
      <c r="D28" s="106"/>
      <c r="E28" s="14" t="s">
        <v>27</v>
      </c>
      <c r="F28" s="11" t="s">
        <v>74</v>
      </c>
      <c r="G28" s="58">
        <v>226.43</v>
      </c>
      <c r="H28" s="57">
        <f>'PLANILHA 02'!G26/'PLANILHA 01'!G28</f>
        <v>441.46873294174799</v>
      </c>
      <c r="I28" s="60">
        <f>H28*G28</f>
        <v>99961.765199999994</v>
      </c>
    </row>
    <row r="29" spans="2:13" x14ac:dyDescent="0.25">
      <c r="B29" s="10" t="s">
        <v>5</v>
      </c>
      <c r="C29" s="106">
        <v>4413920</v>
      </c>
      <c r="D29" s="106"/>
      <c r="E29" s="12" t="s">
        <v>48</v>
      </c>
      <c r="F29" s="11" t="s">
        <v>75</v>
      </c>
      <c r="G29" s="59">
        <v>350639.44</v>
      </c>
      <c r="H29" s="57">
        <f>'PLANILHA 02'!G27/'PLANILHA 01'!G29</f>
        <v>0.42569997402459919</v>
      </c>
      <c r="I29" s="60">
        <f t="shared" ref="I29:I36" si="1">H29*G29</f>
        <v>149267.20050000001</v>
      </c>
      <c r="J29" s="9"/>
    </row>
    <row r="30" spans="2:13" x14ac:dyDescent="0.25">
      <c r="B30" s="10" t="s">
        <v>6</v>
      </c>
      <c r="C30" s="106" t="s">
        <v>24</v>
      </c>
      <c r="D30" s="106"/>
      <c r="E30" s="12" t="s">
        <v>40</v>
      </c>
      <c r="F30" s="11" t="s">
        <v>75</v>
      </c>
      <c r="G30" s="59">
        <v>93000</v>
      </c>
      <c r="H30" s="57">
        <f>'PLANILHA 02'!G28/'PLANILHA 01'!G30</f>
        <v>3.9600000000000003E-2</v>
      </c>
      <c r="I30" s="60">
        <f t="shared" si="1"/>
        <v>3682.8</v>
      </c>
    </row>
    <row r="31" spans="2:13" x14ac:dyDescent="0.25">
      <c r="B31" s="10" t="s">
        <v>7</v>
      </c>
      <c r="C31" s="106">
        <v>4413989</v>
      </c>
      <c r="D31" s="106"/>
      <c r="E31" s="13" t="s">
        <v>31</v>
      </c>
      <c r="F31" s="11" t="s">
        <v>73</v>
      </c>
      <c r="G31" s="59">
        <v>15501.67</v>
      </c>
      <c r="H31" s="57">
        <f>'PLANILHA 02'!G29/'PLANILHA 01'!G31</f>
        <v>33.244192425719298</v>
      </c>
      <c r="I31" s="60">
        <f t="shared" si="1"/>
        <v>515340.50040000008</v>
      </c>
    </row>
    <row r="32" spans="2:13" x14ac:dyDescent="0.25">
      <c r="B32" s="10" t="s">
        <v>9</v>
      </c>
      <c r="C32" s="106" t="s">
        <v>23</v>
      </c>
      <c r="D32" s="106"/>
      <c r="E32" s="12" t="s">
        <v>36</v>
      </c>
      <c r="F32" s="11" t="s">
        <v>75</v>
      </c>
      <c r="G32" s="59">
        <v>930100</v>
      </c>
      <c r="H32" s="57">
        <f>'PLANILHA 02'!G30/'PLANILHA 01'!G32</f>
        <v>4.9499999999999995E-2</v>
      </c>
      <c r="I32" s="60">
        <f t="shared" si="1"/>
        <v>46039.95</v>
      </c>
    </row>
    <row r="33" spans="2:10" x14ac:dyDescent="0.25">
      <c r="B33" s="10" t="s">
        <v>10</v>
      </c>
      <c r="C33" s="106">
        <v>4915744</v>
      </c>
      <c r="D33" s="106"/>
      <c r="E33" s="12" t="s">
        <v>35</v>
      </c>
      <c r="F33" s="11" t="s">
        <v>75</v>
      </c>
      <c r="G33" s="59">
        <v>525959.16</v>
      </c>
      <c r="H33" s="57">
        <f>'PLANILHA 02'!G31/'PLANILHA 01'!G33</f>
        <v>0.76229999397671866</v>
      </c>
      <c r="I33" s="60">
        <f t="shared" si="1"/>
        <v>400938.66450000001</v>
      </c>
      <c r="J33" s="15"/>
    </row>
    <row r="34" spans="2:10" x14ac:dyDescent="0.25">
      <c r="B34" s="10" t="s">
        <v>11</v>
      </c>
      <c r="C34" s="106">
        <v>4413987</v>
      </c>
      <c r="D34" s="106"/>
      <c r="E34" s="12" t="s">
        <v>29</v>
      </c>
      <c r="F34" s="11" t="s">
        <v>73</v>
      </c>
      <c r="G34" s="59">
        <v>1402557.76</v>
      </c>
      <c r="H34" s="57">
        <f>'PLANILHA 02'!G32/'PLANILHA 01'!G34</f>
        <v>0.37619999378849112</v>
      </c>
      <c r="I34" s="60">
        <f t="shared" si="1"/>
        <v>527642.2206</v>
      </c>
      <c r="J34" s="9"/>
    </row>
    <row r="35" spans="2:10" x14ac:dyDescent="0.25">
      <c r="B35" s="10" t="s">
        <v>12</v>
      </c>
      <c r="C35" s="106">
        <v>4915742</v>
      </c>
      <c r="D35" s="106"/>
      <c r="E35" s="12" t="s">
        <v>41</v>
      </c>
      <c r="F35" s="11" t="s">
        <v>74</v>
      </c>
      <c r="G35" s="59">
        <v>3.47</v>
      </c>
      <c r="H35" s="57">
        <f>'PLANILHA 02'!G33/'PLANILHA 01'!G35</f>
        <v>441.70262247838616</v>
      </c>
      <c r="I35" s="60">
        <f t="shared" si="1"/>
        <v>1532.7081000000001</v>
      </c>
    </row>
    <row r="36" spans="2:10" ht="30" x14ac:dyDescent="0.25">
      <c r="B36" s="10" t="s">
        <v>50</v>
      </c>
      <c r="C36" s="106">
        <v>3713613</v>
      </c>
      <c r="D36" s="106"/>
      <c r="E36" s="13" t="s">
        <v>26</v>
      </c>
      <c r="F36" s="11" t="s">
        <v>76</v>
      </c>
      <c r="G36" s="59">
        <v>385.77</v>
      </c>
      <c r="H36" s="57">
        <f>'PLANILHA 02'!G34/'PLANILHA 01'!G36</f>
        <v>20.334405474764758</v>
      </c>
      <c r="I36" s="60">
        <f t="shared" si="1"/>
        <v>7844.4036000000006</v>
      </c>
    </row>
    <row r="37" spans="2:10" x14ac:dyDescent="0.25">
      <c r="B37" s="112" t="str">
        <f>CONCATENATE("TOTAL ",C27)</f>
        <v>TOTAL MANUTENÇÃO - 1º ANO</v>
      </c>
      <c r="C37" s="113"/>
      <c r="D37" s="113"/>
      <c r="E37" s="113"/>
      <c r="F37" s="113"/>
      <c r="G37" s="113"/>
      <c r="H37" s="114"/>
      <c r="I37" s="61">
        <f>SUM(I28:I36)</f>
        <v>1752250.2128999999</v>
      </c>
    </row>
    <row r="38" spans="2:10" x14ac:dyDescent="0.25">
      <c r="B38" s="23">
        <v>5</v>
      </c>
      <c r="C38" s="122" t="s">
        <v>20</v>
      </c>
      <c r="D38" s="122"/>
      <c r="E38" s="122"/>
      <c r="F38" s="122"/>
      <c r="G38" s="50"/>
      <c r="H38" s="50"/>
      <c r="I38" s="11"/>
    </row>
    <row r="39" spans="2:10" x14ac:dyDescent="0.25">
      <c r="B39" s="10" t="s">
        <v>8</v>
      </c>
      <c r="C39" s="106">
        <v>4915742</v>
      </c>
      <c r="D39" s="106"/>
      <c r="E39" s="14" t="s">
        <v>27</v>
      </c>
      <c r="F39" s="11" t="s">
        <v>74</v>
      </c>
      <c r="G39" s="59">
        <v>226.43</v>
      </c>
      <c r="H39" s="57">
        <f>'PLANILHA 02'!G37/'PLANILHA 01'!G39</f>
        <v>441.46873294174799</v>
      </c>
      <c r="I39" s="60">
        <f>H39*G39</f>
        <v>99961.765199999994</v>
      </c>
    </row>
    <row r="40" spans="2:10" x14ac:dyDescent="0.25">
      <c r="B40" s="10" t="s">
        <v>51</v>
      </c>
      <c r="C40" s="106">
        <v>4413920</v>
      </c>
      <c r="D40" s="106"/>
      <c r="E40" s="12" t="s">
        <v>48</v>
      </c>
      <c r="F40" s="11" t="s">
        <v>75</v>
      </c>
      <c r="G40" s="59">
        <v>350639.44</v>
      </c>
      <c r="H40" s="57">
        <f>'PLANILHA 02'!G38/'PLANILHA 01'!G40</f>
        <v>0.42569997402459919</v>
      </c>
      <c r="I40" s="60">
        <f t="shared" ref="I40:I46" si="2">H40*G40</f>
        <v>149267.20050000001</v>
      </c>
    </row>
    <row r="41" spans="2:10" x14ac:dyDescent="0.25">
      <c r="B41" s="10" t="s">
        <v>52</v>
      </c>
      <c r="C41" s="106">
        <v>4413989</v>
      </c>
      <c r="D41" s="106"/>
      <c r="E41" s="14" t="s">
        <v>31</v>
      </c>
      <c r="F41" s="11" t="s">
        <v>73</v>
      </c>
      <c r="G41" s="59">
        <v>15501.67</v>
      </c>
      <c r="H41" s="57">
        <f>'PLANILHA 02'!G39/'PLANILHA 01'!G41</f>
        <v>33.244192425719298</v>
      </c>
      <c r="I41" s="60">
        <f t="shared" si="2"/>
        <v>515340.50040000008</v>
      </c>
    </row>
    <row r="42" spans="2:10" x14ac:dyDescent="0.25">
      <c r="B42" s="10" t="s">
        <v>53</v>
      </c>
      <c r="C42" s="106" t="s">
        <v>23</v>
      </c>
      <c r="D42" s="106"/>
      <c r="E42" s="12" t="s">
        <v>36</v>
      </c>
      <c r="F42" s="11" t="s">
        <v>75</v>
      </c>
      <c r="G42" s="59">
        <v>930100</v>
      </c>
      <c r="H42" s="57">
        <f>'PLANILHA 02'!G40/'PLANILHA 01'!G42</f>
        <v>4.9499999999999995E-2</v>
      </c>
      <c r="I42" s="60">
        <f t="shared" si="2"/>
        <v>46039.95</v>
      </c>
    </row>
    <row r="43" spans="2:10" x14ac:dyDescent="0.25">
      <c r="B43" s="10" t="s">
        <v>54</v>
      </c>
      <c r="C43" s="106">
        <v>4915744</v>
      </c>
      <c r="D43" s="106"/>
      <c r="E43" s="12" t="s">
        <v>35</v>
      </c>
      <c r="F43" s="11" t="s">
        <v>75</v>
      </c>
      <c r="G43" s="59">
        <v>525959.16</v>
      </c>
      <c r="H43" s="57">
        <f>'PLANILHA 02'!G41/'PLANILHA 01'!G43</f>
        <v>0.76229999397671866</v>
      </c>
      <c r="I43" s="60">
        <f t="shared" si="2"/>
        <v>400938.66450000001</v>
      </c>
    </row>
    <row r="44" spans="2:10" x14ac:dyDescent="0.25">
      <c r="B44" s="10" t="s">
        <v>55</v>
      </c>
      <c r="C44" s="106" t="s">
        <v>25</v>
      </c>
      <c r="D44" s="106"/>
      <c r="E44" s="12" t="s">
        <v>29</v>
      </c>
      <c r="F44" s="11" t="s">
        <v>73</v>
      </c>
      <c r="G44" s="59">
        <v>1402557.76</v>
      </c>
      <c r="H44" s="57">
        <f>'PLANILHA 02'!G42/'PLANILHA 01'!G44</f>
        <v>0.37619999378849112</v>
      </c>
      <c r="I44" s="60">
        <f t="shared" si="2"/>
        <v>527642.2206</v>
      </c>
    </row>
    <row r="45" spans="2:10" x14ac:dyDescent="0.25">
      <c r="B45" s="10" t="s">
        <v>56</v>
      </c>
      <c r="C45" s="106">
        <v>4915742</v>
      </c>
      <c r="D45" s="106"/>
      <c r="E45" s="12" t="s">
        <v>41</v>
      </c>
      <c r="F45" s="11" t="s">
        <v>74</v>
      </c>
      <c r="G45" s="59">
        <v>3.47</v>
      </c>
      <c r="H45" s="57">
        <f>'PLANILHA 02'!G43/'PLANILHA 01'!G45</f>
        <v>441.70262247838616</v>
      </c>
      <c r="I45" s="60">
        <f t="shared" si="2"/>
        <v>1532.7081000000001</v>
      </c>
    </row>
    <row r="46" spans="2:10" ht="30" x14ac:dyDescent="0.25">
      <c r="B46" s="10" t="s">
        <v>57</v>
      </c>
      <c r="C46" s="106">
        <v>3713613</v>
      </c>
      <c r="D46" s="106"/>
      <c r="E46" s="13" t="s">
        <v>26</v>
      </c>
      <c r="F46" s="11" t="s">
        <v>76</v>
      </c>
      <c r="G46" s="59">
        <v>385.77</v>
      </c>
      <c r="H46" s="57">
        <f>'PLANILHA 02'!G44/'PLANILHA 01'!G46</f>
        <v>20.334405474764758</v>
      </c>
      <c r="I46" s="60">
        <f t="shared" si="2"/>
        <v>7844.4036000000006</v>
      </c>
    </row>
    <row r="47" spans="2:10" x14ac:dyDescent="0.25">
      <c r="B47" s="112" t="str">
        <f>CONCATENATE("TOTAL ",C38)</f>
        <v>TOTAL MANUTENÇÃO - 2º ANO</v>
      </c>
      <c r="C47" s="113"/>
      <c r="D47" s="113"/>
      <c r="E47" s="113"/>
      <c r="F47" s="113"/>
      <c r="G47" s="113"/>
      <c r="H47" s="114"/>
      <c r="I47" s="61">
        <f>SUM(I39:I46)</f>
        <v>1748567.4129000001</v>
      </c>
    </row>
    <row r="48" spans="2:10" x14ac:dyDescent="0.25">
      <c r="B48" s="23">
        <v>6</v>
      </c>
      <c r="C48" s="122" t="s">
        <v>21</v>
      </c>
      <c r="D48" s="122"/>
      <c r="E48" s="122"/>
      <c r="F48" s="122"/>
      <c r="G48" s="58"/>
      <c r="H48" s="50"/>
      <c r="I48" s="11"/>
    </row>
    <row r="49" spans="2:9" x14ac:dyDescent="0.25">
      <c r="B49" s="10" t="s">
        <v>30</v>
      </c>
      <c r="C49" s="106">
        <v>4915742</v>
      </c>
      <c r="D49" s="106"/>
      <c r="E49" s="14" t="s">
        <v>27</v>
      </c>
      <c r="F49" s="11" t="s">
        <v>74</v>
      </c>
      <c r="G49" s="59">
        <v>226.43</v>
      </c>
      <c r="H49" s="57">
        <f>'PLANILHA 02'!G47/'PLANILHA 01'!G49</f>
        <v>441.46873294174799</v>
      </c>
      <c r="I49" s="60">
        <f>H49*G49</f>
        <v>99961.765199999994</v>
      </c>
    </row>
    <row r="50" spans="2:9" x14ac:dyDescent="0.25">
      <c r="B50" s="10" t="s">
        <v>58</v>
      </c>
      <c r="C50" s="106">
        <v>4413920</v>
      </c>
      <c r="D50" s="106"/>
      <c r="E50" s="12" t="s">
        <v>48</v>
      </c>
      <c r="F50" s="11" t="s">
        <v>75</v>
      </c>
      <c r="G50" s="59">
        <v>350639.44</v>
      </c>
      <c r="H50" s="57">
        <f>'PLANILHA 02'!G48/'PLANILHA 01'!G50</f>
        <v>0.42569997402459919</v>
      </c>
      <c r="I50" s="60">
        <f t="shared" ref="I50:I55" si="3">H50*G50</f>
        <v>149267.20050000001</v>
      </c>
    </row>
    <row r="51" spans="2:9" x14ac:dyDescent="0.25">
      <c r="B51" s="10" t="s">
        <v>63</v>
      </c>
      <c r="C51" s="106" t="s">
        <v>23</v>
      </c>
      <c r="D51" s="106"/>
      <c r="E51" s="12" t="s">
        <v>36</v>
      </c>
      <c r="F51" s="11" t="s">
        <v>75</v>
      </c>
      <c r="G51" s="59">
        <v>930100</v>
      </c>
      <c r="H51" s="57">
        <f>'PLANILHA 02'!G49/'PLANILHA 01'!G51</f>
        <v>4.9499999999999995E-2</v>
      </c>
      <c r="I51" s="60">
        <f t="shared" si="3"/>
        <v>46039.95</v>
      </c>
    </row>
    <row r="52" spans="2:9" x14ac:dyDescent="0.25">
      <c r="B52" s="10" t="s">
        <v>59</v>
      </c>
      <c r="C52" s="106">
        <v>4915744</v>
      </c>
      <c r="D52" s="106"/>
      <c r="E52" s="12" t="s">
        <v>35</v>
      </c>
      <c r="F52" s="11" t="s">
        <v>75</v>
      </c>
      <c r="G52" s="59">
        <v>525959.16</v>
      </c>
      <c r="H52" s="57">
        <f>'PLANILHA 02'!G50/'PLANILHA 01'!G52</f>
        <v>0.76229999397671866</v>
      </c>
      <c r="I52" s="60">
        <f t="shared" si="3"/>
        <v>400938.66450000001</v>
      </c>
    </row>
    <row r="53" spans="2:9" x14ac:dyDescent="0.25">
      <c r="B53" s="10" t="s">
        <v>60</v>
      </c>
      <c r="C53" s="106" t="s">
        <v>25</v>
      </c>
      <c r="D53" s="106"/>
      <c r="E53" s="12" t="s">
        <v>29</v>
      </c>
      <c r="F53" s="11" t="s">
        <v>73</v>
      </c>
      <c r="G53" s="59">
        <v>1402557.76</v>
      </c>
      <c r="H53" s="57">
        <f>'PLANILHA 02'!G51/'PLANILHA 01'!G53</f>
        <v>0.37619999378849112</v>
      </c>
      <c r="I53" s="60">
        <f t="shared" si="3"/>
        <v>527642.2206</v>
      </c>
    </row>
    <row r="54" spans="2:9" x14ac:dyDescent="0.25">
      <c r="B54" s="10" t="s">
        <v>61</v>
      </c>
      <c r="C54" s="106">
        <v>4915742</v>
      </c>
      <c r="D54" s="106"/>
      <c r="E54" s="12" t="s">
        <v>41</v>
      </c>
      <c r="F54" s="11" t="s">
        <v>74</v>
      </c>
      <c r="G54" s="59">
        <v>3.47</v>
      </c>
      <c r="H54" s="57">
        <f>'PLANILHA 02'!G52/'PLANILHA 01'!G54</f>
        <v>441.70262247838616</v>
      </c>
      <c r="I54" s="60">
        <f t="shared" si="3"/>
        <v>1532.7081000000001</v>
      </c>
    </row>
    <row r="55" spans="2:9" ht="30" x14ac:dyDescent="0.25">
      <c r="B55" s="10" t="s">
        <v>62</v>
      </c>
      <c r="C55" s="106">
        <v>3713613</v>
      </c>
      <c r="D55" s="106"/>
      <c r="E55" s="13" t="s">
        <v>26</v>
      </c>
      <c r="F55" s="11" t="s">
        <v>76</v>
      </c>
      <c r="G55" s="59">
        <v>385.77</v>
      </c>
      <c r="H55" s="57">
        <f>'PLANILHA 02'!G53/'PLANILHA 01'!G55</f>
        <v>20.334405474764758</v>
      </c>
      <c r="I55" s="60">
        <f t="shared" si="3"/>
        <v>7844.4036000000006</v>
      </c>
    </row>
    <row r="56" spans="2:9" x14ac:dyDescent="0.25">
      <c r="B56" s="112" t="str">
        <f>CONCATENATE("TOTAL ",C48)</f>
        <v>TOTAL MANUTENÇÃO - 3º ANO</v>
      </c>
      <c r="C56" s="113"/>
      <c r="D56" s="113"/>
      <c r="E56" s="113"/>
      <c r="F56" s="113"/>
      <c r="G56" s="113"/>
      <c r="H56" s="114"/>
      <c r="I56" s="61">
        <f>SUM(I49:I55)</f>
        <v>1233226.9124999999</v>
      </c>
    </row>
    <row r="57" spans="2:9" x14ac:dyDescent="0.25">
      <c r="B57" s="26"/>
      <c r="C57" s="26"/>
      <c r="D57" s="26"/>
      <c r="E57" s="26"/>
      <c r="F57" s="27"/>
      <c r="G57" s="50"/>
      <c r="H57" s="50"/>
      <c r="I57" s="11"/>
    </row>
    <row r="58" spans="2:9" x14ac:dyDescent="0.25">
      <c r="B58" s="109" t="s">
        <v>22</v>
      </c>
      <c r="C58" s="110"/>
      <c r="D58" s="110"/>
      <c r="E58" s="110"/>
      <c r="F58" s="110"/>
      <c r="G58" s="110"/>
      <c r="H58" s="111"/>
      <c r="I58" s="40">
        <f>SUM(I9,I11,I26,I37,I47,I56)</f>
        <v>14469117.250500001</v>
      </c>
    </row>
    <row r="59" spans="2:9" x14ac:dyDescent="0.25">
      <c r="B59" s="3"/>
    </row>
    <row r="60" spans="2:9" ht="36" customHeight="1" x14ac:dyDescent="0.25">
      <c r="B60" s="3"/>
    </row>
  </sheetData>
  <sheetProtection password="CC1D" sheet="1" objects="1" scenarios="1"/>
  <mergeCells count="50">
    <mergeCell ref="C52:D52"/>
    <mergeCell ref="C53:D53"/>
    <mergeCell ref="C54:D54"/>
    <mergeCell ref="C55:D55"/>
    <mergeCell ref="C41:D41"/>
    <mergeCell ref="C42:D42"/>
    <mergeCell ref="C46:D46"/>
    <mergeCell ref="C48:F48"/>
    <mergeCell ref="C49:D49"/>
    <mergeCell ref="C50:D50"/>
    <mergeCell ref="C51:D51"/>
    <mergeCell ref="C40:D40"/>
    <mergeCell ref="C30:D30"/>
    <mergeCell ref="C31:D31"/>
    <mergeCell ref="C32:D32"/>
    <mergeCell ref="C33:D33"/>
    <mergeCell ref="C34:D34"/>
    <mergeCell ref="C35:D35"/>
    <mergeCell ref="C36:D36"/>
    <mergeCell ref="C38:F38"/>
    <mergeCell ref="C39:D39"/>
    <mergeCell ref="F5:F6"/>
    <mergeCell ref="G5:G6"/>
    <mergeCell ref="H5:I5"/>
    <mergeCell ref="C27:F27"/>
    <mergeCell ref="C28:D28"/>
    <mergeCell ref="C19:D19"/>
    <mergeCell ref="C21:D21"/>
    <mergeCell ref="B58:H58"/>
    <mergeCell ref="B56:H56"/>
    <mergeCell ref="B22:H22"/>
    <mergeCell ref="B25:H25"/>
    <mergeCell ref="B9:H9"/>
    <mergeCell ref="B11:H11"/>
    <mergeCell ref="B47:H47"/>
    <mergeCell ref="B37:H37"/>
    <mergeCell ref="B26:H26"/>
    <mergeCell ref="C24:D24"/>
    <mergeCell ref="C15:D15"/>
    <mergeCell ref="C17:D17"/>
    <mergeCell ref="C18:D18"/>
    <mergeCell ref="C43:D43"/>
    <mergeCell ref="C44:D44"/>
    <mergeCell ref="C45:D45"/>
    <mergeCell ref="C29:D29"/>
    <mergeCell ref="B2:D2"/>
    <mergeCell ref="B3:D3"/>
    <mergeCell ref="B4:D4"/>
    <mergeCell ref="B5:B6"/>
    <mergeCell ref="C5:E6"/>
  </mergeCells>
  <hyperlinks>
    <hyperlink ref="G4" r:id="rId1"/>
  </hyperlinks>
  <printOptions horizontalCentered="1"/>
  <pageMargins left="0.25" right="0.25" top="0.75" bottom="0.75" header="0.3" footer="0.3"/>
  <pageSetup paperSize="9" scale="46" fitToHeight="0" orientation="portrait" horizontalDpi="200" verticalDpi="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view="pageBreakPreview" topLeftCell="A7" zoomScale="85" zoomScaleNormal="100" zoomScaleSheetLayoutView="85" workbookViewId="0">
      <selection activeCell="G7" sqref="G7 G9 G24 G35 G45 G54"/>
    </sheetView>
  </sheetViews>
  <sheetFormatPr defaultColWidth="9.140625" defaultRowHeight="15.75" x14ac:dyDescent="0.25"/>
  <cols>
    <col min="1" max="1" width="10" style="4" customWidth="1"/>
    <col min="2" max="2" width="5.7109375" style="1" customWidth="1"/>
    <col min="3" max="3" width="8.42578125" style="1" customWidth="1"/>
    <col min="4" max="4" width="67.140625" style="1" customWidth="1"/>
    <col min="5" max="5" width="20.7109375" style="1" customWidth="1"/>
    <col min="6" max="6" width="37.42578125" style="48" customWidth="1"/>
    <col min="7" max="7" width="33.42578125" style="1" customWidth="1"/>
    <col min="8" max="16384" width="9.140625" style="1"/>
  </cols>
  <sheetData>
    <row r="1" spans="1:7" ht="45.75" customHeight="1" x14ac:dyDescent="0.25">
      <c r="A1" s="107" t="s">
        <v>121</v>
      </c>
      <c r="B1" s="107"/>
      <c r="C1" s="107"/>
      <c r="D1" s="94" t="s">
        <v>122</v>
      </c>
      <c r="E1" s="95" t="s">
        <v>123</v>
      </c>
      <c r="F1" s="100" t="s">
        <v>124</v>
      </c>
      <c r="G1" s="127"/>
    </row>
    <row r="2" spans="1:7" ht="26.25" x14ac:dyDescent="0.25">
      <c r="A2" s="107" t="s">
        <v>125</v>
      </c>
      <c r="B2" s="107"/>
      <c r="C2" s="107"/>
      <c r="D2" s="94" t="s">
        <v>126</v>
      </c>
      <c r="E2" s="95" t="s">
        <v>127</v>
      </c>
      <c r="F2" s="101" t="s">
        <v>128</v>
      </c>
      <c r="G2" s="128"/>
    </row>
    <row r="3" spans="1:7" ht="19.5" customHeight="1" x14ac:dyDescent="0.25">
      <c r="A3" s="107" t="s">
        <v>129</v>
      </c>
      <c r="B3" s="107"/>
      <c r="C3" s="107"/>
      <c r="D3" s="97" t="s">
        <v>132</v>
      </c>
      <c r="E3" s="95" t="s">
        <v>130</v>
      </c>
      <c r="F3" s="102" t="s">
        <v>131</v>
      </c>
      <c r="G3" s="129"/>
    </row>
    <row r="4" spans="1:7" x14ac:dyDescent="0.25">
      <c r="A4" s="108" t="s">
        <v>0</v>
      </c>
      <c r="B4" s="108" t="s">
        <v>1</v>
      </c>
      <c r="C4" s="108"/>
      <c r="D4" s="108"/>
      <c r="E4" s="112"/>
      <c r="F4" s="113"/>
      <c r="G4" s="114"/>
    </row>
    <row r="5" spans="1:7" x14ac:dyDescent="0.25">
      <c r="A5" s="108"/>
      <c r="B5" s="108"/>
      <c r="C5" s="108"/>
      <c r="D5" s="108"/>
      <c r="E5" s="52" t="s">
        <v>65</v>
      </c>
      <c r="F5" s="37" t="s">
        <v>67</v>
      </c>
      <c r="G5" s="52" t="s">
        <v>66</v>
      </c>
    </row>
    <row r="6" spans="1:7" x14ac:dyDescent="0.25">
      <c r="A6" s="20">
        <v>1</v>
      </c>
      <c r="B6" s="21" t="s">
        <v>37</v>
      </c>
      <c r="C6" s="20"/>
      <c r="D6" s="20"/>
      <c r="E6" s="11">
        <v>186849.38</v>
      </c>
      <c r="F6" s="50">
        <v>0.01</v>
      </c>
      <c r="G6" s="11">
        <f>E6-(F6*E6)</f>
        <v>184980.88620000001</v>
      </c>
    </row>
    <row r="7" spans="1:7" x14ac:dyDescent="0.25">
      <c r="A7" s="124" t="s">
        <v>42</v>
      </c>
      <c r="B7" s="124"/>
      <c r="C7" s="124"/>
      <c r="D7" s="124"/>
      <c r="E7" s="22">
        <f>E6</f>
        <v>186849.38</v>
      </c>
      <c r="F7" s="51"/>
      <c r="G7" s="29">
        <f>SUM(G6)</f>
        <v>184980.88620000001</v>
      </c>
    </row>
    <row r="8" spans="1:7" x14ac:dyDescent="0.25">
      <c r="A8" s="20">
        <v>2</v>
      </c>
      <c r="B8" s="21" t="s">
        <v>38</v>
      </c>
      <c r="C8" s="20"/>
      <c r="D8" s="20"/>
      <c r="E8" s="11">
        <v>4224344.9000000004</v>
      </c>
      <c r="F8" s="50">
        <f>F6</f>
        <v>0.01</v>
      </c>
      <c r="G8" s="11">
        <f>E8-(F8*E8)</f>
        <v>4182101.4510000004</v>
      </c>
    </row>
    <row r="9" spans="1:7" x14ac:dyDescent="0.25">
      <c r="A9" s="124" t="s">
        <v>43</v>
      </c>
      <c r="B9" s="124"/>
      <c r="C9" s="124"/>
      <c r="D9" s="124"/>
      <c r="E9" s="22">
        <f>E8</f>
        <v>4224344.9000000004</v>
      </c>
      <c r="F9" s="51"/>
      <c r="G9" s="29">
        <f>SUM(G8)</f>
        <v>4182101.4510000004</v>
      </c>
    </row>
    <row r="10" spans="1:7" x14ac:dyDescent="0.25">
      <c r="A10" s="23">
        <v>3</v>
      </c>
      <c r="B10" s="41" t="s">
        <v>14</v>
      </c>
      <c r="C10" s="42"/>
      <c r="D10" s="42"/>
      <c r="E10" s="42"/>
      <c r="F10" s="42"/>
      <c r="G10" s="43"/>
    </row>
    <row r="11" spans="1:7" x14ac:dyDescent="0.25">
      <c r="A11" s="54" t="s">
        <v>2</v>
      </c>
      <c r="B11" s="44" t="s">
        <v>13</v>
      </c>
      <c r="C11" s="45"/>
      <c r="D11" s="45"/>
      <c r="E11" s="45"/>
      <c r="F11" s="45"/>
      <c r="G11" s="46"/>
    </row>
    <row r="12" spans="1:7" x14ac:dyDescent="0.25">
      <c r="A12" s="10" t="s">
        <v>32</v>
      </c>
      <c r="B12" s="34" t="s">
        <v>15</v>
      </c>
      <c r="C12" s="35"/>
      <c r="D12" s="35"/>
      <c r="E12" s="35"/>
      <c r="F12" s="38"/>
      <c r="G12" s="36"/>
    </row>
    <row r="13" spans="1:7" x14ac:dyDescent="0.25">
      <c r="A13" s="10" t="s">
        <v>33</v>
      </c>
      <c r="B13" s="106"/>
      <c r="C13" s="106"/>
      <c r="D13" s="12" t="s">
        <v>27</v>
      </c>
      <c r="E13" s="11">
        <v>33657.160000000003</v>
      </c>
      <c r="F13" s="50">
        <f>F8</f>
        <v>0.01</v>
      </c>
      <c r="G13" s="11">
        <f t="shared" ref="G13:G22" si="0">E13-(F13*E13)</f>
        <v>33320.588400000001</v>
      </c>
    </row>
    <row r="14" spans="1:7" x14ac:dyDescent="0.25">
      <c r="A14" s="10" t="s">
        <v>44</v>
      </c>
      <c r="B14" s="31" t="s">
        <v>16</v>
      </c>
      <c r="C14" s="32"/>
      <c r="D14" s="32"/>
      <c r="E14" s="32"/>
      <c r="F14" s="39"/>
      <c r="G14" s="33"/>
    </row>
    <row r="15" spans="1:7" x14ac:dyDescent="0.25">
      <c r="A15" s="10" t="s">
        <v>45</v>
      </c>
      <c r="B15" s="106"/>
      <c r="C15" s="106"/>
      <c r="D15" s="12" t="s">
        <v>36</v>
      </c>
      <c r="E15" s="11">
        <v>46505</v>
      </c>
      <c r="F15" s="50">
        <f>F13</f>
        <v>0.01</v>
      </c>
      <c r="G15" s="11">
        <f t="shared" si="0"/>
        <v>46039.95</v>
      </c>
    </row>
    <row r="16" spans="1:7" ht="31.5" customHeight="1" x14ac:dyDescent="0.25">
      <c r="A16" s="10" t="s">
        <v>46</v>
      </c>
      <c r="B16" s="106"/>
      <c r="C16" s="106"/>
      <c r="D16" s="13" t="s">
        <v>26</v>
      </c>
      <c r="E16" s="11">
        <v>79236.490000000005</v>
      </c>
      <c r="F16" s="50">
        <f>F15</f>
        <v>0.01</v>
      </c>
      <c r="G16" s="11">
        <f t="shared" si="0"/>
        <v>78444.125100000005</v>
      </c>
    </row>
    <row r="17" spans="1:7" x14ac:dyDescent="0.25">
      <c r="A17" s="10" t="s">
        <v>49</v>
      </c>
      <c r="B17" s="106"/>
      <c r="C17" s="106"/>
      <c r="D17" s="12" t="s">
        <v>41</v>
      </c>
      <c r="E17" s="11">
        <v>1548.19</v>
      </c>
      <c r="F17" s="50">
        <f>F16</f>
        <v>0.01</v>
      </c>
      <c r="G17" s="11">
        <f t="shared" si="0"/>
        <v>1532.7081000000001</v>
      </c>
    </row>
    <row r="18" spans="1:7" x14ac:dyDescent="0.25">
      <c r="A18" s="10" t="s">
        <v>47</v>
      </c>
      <c r="B18" s="34" t="s">
        <v>18</v>
      </c>
      <c r="C18" s="35"/>
      <c r="D18" s="35"/>
      <c r="E18" s="35"/>
      <c r="F18" s="38"/>
      <c r="G18" s="36"/>
    </row>
    <row r="19" spans="1:7" x14ac:dyDescent="0.25">
      <c r="A19" s="10" t="s">
        <v>64</v>
      </c>
      <c r="B19" s="106"/>
      <c r="C19" s="106"/>
      <c r="D19" s="12" t="s">
        <v>28</v>
      </c>
      <c r="E19" s="11">
        <v>55806</v>
      </c>
      <c r="F19" s="50">
        <f>F17</f>
        <v>0.01</v>
      </c>
      <c r="G19" s="11">
        <f t="shared" si="0"/>
        <v>55247.94</v>
      </c>
    </row>
    <row r="20" spans="1:7" x14ac:dyDescent="0.25">
      <c r="A20" s="125" t="str">
        <f>CONCATENATE("SUBTOTAL ",B11)</f>
        <v>SUBTOTAL PRÉ PLANTIO</v>
      </c>
      <c r="B20" s="125"/>
      <c r="C20" s="125"/>
      <c r="D20" s="125"/>
      <c r="E20" s="25">
        <f>SUM(E13:E19)</f>
        <v>216752.84000000003</v>
      </c>
      <c r="F20" s="50"/>
      <c r="G20" s="25">
        <f>SUM(G13:G19)</f>
        <v>214585.31159999999</v>
      </c>
    </row>
    <row r="21" spans="1:7" x14ac:dyDescent="0.25">
      <c r="A21" s="54" t="s">
        <v>3</v>
      </c>
      <c r="B21" s="44" t="s">
        <v>17</v>
      </c>
      <c r="C21" s="45"/>
      <c r="D21" s="45"/>
      <c r="E21" s="45"/>
      <c r="F21" s="45"/>
      <c r="G21" s="46"/>
    </row>
    <row r="22" spans="1:7" x14ac:dyDescent="0.25">
      <c r="A22" s="10" t="s">
        <v>34</v>
      </c>
      <c r="B22" s="106"/>
      <c r="C22" s="106"/>
      <c r="D22" s="12" t="s">
        <v>39</v>
      </c>
      <c r="E22" s="11">
        <v>5205459.66</v>
      </c>
      <c r="F22" s="50">
        <f>F19</f>
        <v>0.01</v>
      </c>
      <c r="G22" s="11">
        <f t="shared" si="0"/>
        <v>5153405.0634000003</v>
      </c>
    </row>
    <row r="23" spans="1:7" x14ac:dyDescent="0.25">
      <c r="A23" s="125" t="str">
        <f>CONCATENATE("SUBTOTAL ",B21)</f>
        <v>SUBTOTAL PLANTIO</v>
      </c>
      <c r="B23" s="125"/>
      <c r="C23" s="125"/>
      <c r="D23" s="125"/>
      <c r="E23" s="25">
        <f>E22</f>
        <v>5205459.66</v>
      </c>
      <c r="F23" s="50"/>
      <c r="G23" s="11">
        <f>SUM(G22)</f>
        <v>5153405.0634000003</v>
      </c>
    </row>
    <row r="24" spans="1:7" x14ac:dyDescent="0.25">
      <c r="A24" s="126" t="str">
        <f>CONCATENATE("TOTAL ",B10)</f>
        <v>TOTAL IMPLANTAÇÃO</v>
      </c>
      <c r="B24" s="126"/>
      <c r="C24" s="126"/>
      <c r="D24" s="126"/>
      <c r="E24" s="30">
        <f>SUM(E20+E23)</f>
        <v>5422212.5</v>
      </c>
      <c r="F24" s="51"/>
      <c r="G24" s="29">
        <f>SUM(G20,G23)</f>
        <v>5367990.375</v>
      </c>
    </row>
    <row r="25" spans="1:7" x14ac:dyDescent="0.25">
      <c r="A25" s="23">
        <v>4</v>
      </c>
      <c r="B25" s="122" t="s">
        <v>19</v>
      </c>
      <c r="C25" s="122"/>
      <c r="D25" s="122"/>
      <c r="E25" s="122"/>
      <c r="F25" s="50"/>
      <c r="G25" s="11"/>
    </row>
    <row r="26" spans="1:7" x14ac:dyDescent="0.25">
      <c r="A26" s="10" t="s">
        <v>4</v>
      </c>
      <c r="B26" s="106">
        <v>4915742</v>
      </c>
      <c r="C26" s="106"/>
      <c r="D26" s="14" t="s">
        <v>27</v>
      </c>
      <c r="E26" s="11">
        <v>100971.48</v>
      </c>
      <c r="F26" s="50">
        <f>F22</f>
        <v>0.01</v>
      </c>
      <c r="G26" s="11">
        <f>E26-(F26*E26)</f>
        <v>99961.765199999994</v>
      </c>
    </row>
    <row r="27" spans="1:7" x14ac:dyDescent="0.25">
      <c r="A27" s="10" t="s">
        <v>5</v>
      </c>
      <c r="B27" s="106">
        <v>4413920</v>
      </c>
      <c r="C27" s="106"/>
      <c r="D27" s="12" t="s">
        <v>48</v>
      </c>
      <c r="E27" s="11">
        <v>150774.95000000001</v>
      </c>
      <c r="F27" s="50">
        <f>F26</f>
        <v>0.01</v>
      </c>
      <c r="G27" s="11">
        <f t="shared" ref="G27:G34" si="1">E27-(F27*E27)</f>
        <v>149267.20050000001</v>
      </c>
    </row>
    <row r="28" spans="1:7" x14ac:dyDescent="0.25">
      <c r="A28" s="10" t="s">
        <v>6</v>
      </c>
      <c r="B28" s="106" t="s">
        <v>24</v>
      </c>
      <c r="C28" s="106"/>
      <c r="D28" s="12" t="s">
        <v>40</v>
      </c>
      <c r="E28" s="11">
        <v>3720</v>
      </c>
      <c r="F28" s="50">
        <f>F27</f>
        <v>0.01</v>
      </c>
      <c r="G28" s="11">
        <f t="shared" si="1"/>
        <v>3682.8</v>
      </c>
    </row>
    <row r="29" spans="1:7" ht="30" x14ac:dyDescent="0.25">
      <c r="A29" s="10" t="s">
        <v>7</v>
      </c>
      <c r="B29" s="106">
        <v>4413989</v>
      </c>
      <c r="C29" s="106"/>
      <c r="D29" s="13" t="s">
        <v>31</v>
      </c>
      <c r="E29" s="11">
        <v>520545.96</v>
      </c>
      <c r="F29" s="50">
        <f>F28</f>
        <v>0.01</v>
      </c>
      <c r="G29" s="11">
        <f t="shared" si="1"/>
        <v>515340.50040000002</v>
      </c>
    </row>
    <row r="30" spans="1:7" x14ac:dyDescent="0.25">
      <c r="A30" s="10" t="s">
        <v>9</v>
      </c>
      <c r="B30" s="106" t="s">
        <v>23</v>
      </c>
      <c r="C30" s="106"/>
      <c r="D30" s="12" t="s">
        <v>36</v>
      </c>
      <c r="E30" s="11">
        <v>46505</v>
      </c>
      <c r="F30" s="50">
        <f t="shared" ref="F30:F34" si="2">F29</f>
        <v>0.01</v>
      </c>
      <c r="G30" s="11">
        <f t="shared" si="1"/>
        <v>46039.95</v>
      </c>
    </row>
    <row r="31" spans="1:7" x14ac:dyDescent="0.25">
      <c r="A31" s="10" t="s">
        <v>10</v>
      </c>
      <c r="B31" s="106">
        <v>4915744</v>
      </c>
      <c r="C31" s="106"/>
      <c r="D31" s="12" t="s">
        <v>35</v>
      </c>
      <c r="E31" s="11">
        <v>404988.55</v>
      </c>
      <c r="F31" s="50">
        <f t="shared" si="2"/>
        <v>0.01</v>
      </c>
      <c r="G31" s="11">
        <f t="shared" si="1"/>
        <v>400938.66450000001</v>
      </c>
    </row>
    <row r="32" spans="1:7" x14ac:dyDescent="0.25">
      <c r="A32" s="10" t="s">
        <v>11</v>
      </c>
      <c r="B32" s="106">
        <v>4413987</v>
      </c>
      <c r="C32" s="106"/>
      <c r="D32" s="12" t="s">
        <v>29</v>
      </c>
      <c r="E32" s="11">
        <v>532971.93999999994</v>
      </c>
      <c r="F32" s="50">
        <f t="shared" si="2"/>
        <v>0.01</v>
      </c>
      <c r="G32" s="11">
        <f t="shared" si="1"/>
        <v>527642.2206</v>
      </c>
    </row>
    <row r="33" spans="1:7" x14ac:dyDescent="0.25">
      <c r="A33" s="10" t="s">
        <v>12</v>
      </c>
      <c r="B33" s="106">
        <v>4915742</v>
      </c>
      <c r="C33" s="106"/>
      <c r="D33" s="12" t="s">
        <v>41</v>
      </c>
      <c r="E33" s="11">
        <v>1548.19</v>
      </c>
      <c r="F33" s="50">
        <f t="shared" si="2"/>
        <v>0.01</v>
      </c>
      <c r="G33" s="11">
        <f t="shared" si="1"/>
        <v>1532.7081000000001</v>
      </c>
    </row>
    <row r="34" spans="1:7" ht="30" x14ac:dyDescent="0.25">
      <c r="A34" s="10" t="s">
        <v>50</v>
      </c>
      <c r="B34" s="106">
        <v>3713613</v>
      </c>
      <c r="C34" s="106"/>
      <c r="D34" s="13" t="s">
        <v>26</v>
      </c>
      <c r="E34" s="11">
        <v>7923.64</v>
      </c>
      <c r="F34" s="50">
        <f t="shared" si="2"/>
        <v>0.01</v>
      </c>
      <c r="G34" s="11">
        <f t="shared" si="1"/>
        <v>7844.4036000000006</v>
      </c>
    </row>
    <row r="35" spans="1:7" x14ac:dyDescent="0.25">
      <c r="A35" s="124" t="str">
        <f>CONCATENATE("TOTAL ",B25)</f>
        <v>TOTAL MANUTENÇÃO - 1º ANO</v>
      </c>
      <c r="B35" s="124"/>
      <c r="C35" s="124"/>
      <c r="D35" s="124"/>
      <c r="E35" s="30">
        <f>SUM(E26:E34)</f>
        <v>1769949.7099999997</v>
      </c>
      <c r="F35" s="51"/>
      <c r="G35" s="29">
        <f>SUM(G26:G34)</f>
        <v>1752250.2128999999</v>
      </c>
    </row>
    <row r="36" spans="1:7" x14ac:dyDescent="0.25">
      <c r="A36" s="23">
        <v>5</v>
      </c>
      <c r="B36" s="122" t="s">
        <v>20</v>
      </c>
      <c r="C36" s="122"/>
      <c r="D36" s="122"/>
      <c r="E36" s="122"/>
      <c r="F36" s="50"/>
      <c r="G36" s="11"/>
    </row>
    <row r="37" spans="1:7" x14ac:dyDescent="0.25">
      <c r="A37" s="10" t="s">
        <v>8</v>
      </c>
      <c r="B37" s="106">
        <v>4915742</v>
      </c>
      <c r="C37" s="106"/>
      <c r="D37" s="14" t="s">
        <v>27</v>
      </c>
      <c r="E37" s="11">
        <v>100971.48</v>
      </c>
      <c r="F37" s="50">
        <f>F34</f>
        <v>0.01</v>
      </c>
      <c r="G37" s="11">
        <f>E37-(F37*E37)</f>
        <v>99961.765199999994</v>
      </c>
    </row>
    <row r="38" spans="1:7" x14ac:dyDescent="0.25">
      <c r="A38" s="10" t="s">
        <v>51</v>
      </c>
      <c r="B38" s="106">
        <v>4413920</v>
      </c>
      <c r="C38" s="106"/>
      <c r="D38" s="12" t="s">
        <v>48</v>
      </c>
      <c r="E38" s="11">
        <v>150774.95000000001</v>
      </c>
      <c r="F38" s="50">
        <f>F37</f>
        <v>0.01</v>
      </c>
      <c r="G38" s="11">
        <f t="shared" ref="G38:G44" si="3">E38-(F38*E38)</f>
        <v>149267.20050000001</v>
      </c>
    </row>
    <row r="39" spans="1:7" ht="30" x14ac:dyDescent="0.25">
      <c r="A39" s="10" t="s">
        <v>52</v>
      </c>
      <c r="B39" s="106">
        <v>4413989</v>
      </c>
      <c r="C39" s="106"/>
      <c r="D39" s="14" t="s">
        <v>31</v>
      </c>
      <c r="E39" s="11">
        <v>520545.96</v>
      </c>
      <c r="F39" s="50">
        <f>F38</f>
        <v>0.01</v>
      </c>
      <c r="G39" s="11">
        <f t="shared" si="3"/>
        <v>515340.50040000002</v>
      </c>
    </row>
    <row r="40" spans="1:7" x14ac:dyDescent="0.25">
      <c r="A40" s="10" t="s">
        <v>53</v>
      </c>
      <c r="B40" s="106" t="s">
        <v>23</v>
      </c>
      <c r="C40" s="106"/>
      <c r="D40" s="12" t="s">
        <v>36</v>
      </c>
      <c r="E40" s="11">
        <v>46505</v>
      </c>
      <c r="F40" s="50">
        <f t="shared" ref="F40:F44" si="4">F37</f>
        <v>0.01</v>
      </c>
      <c r="G40" s="11">
        <f t="shared" si="3"/>
        <v>46039.95</v>
      </c>
    </row>
    <row r="41" spans="1:7" x14ac:dyDescent="0.25">
      <c r="A41" s="10" t="s">
        <v>54</v>
      </c>
      <c r="B41" s="106">
        <v>4915744</v>
      </c>
      <c r="C41" s="106"/>
      <c r="D41" s="12" t="s">
        <v>35</v>
      </c>
      <c r="E41" s="11">
        <v>404988.55</v>
      </c>
      <c r="F41" s="50">
        <f t="shared" si="4"/>
        <v>0.01</v>
      </c>
      <c r="G41" s="11">
        <f t="shared" si="3"/>
        <v>400938.66450000001</v>
      </c>
    </row>
    <row r="42" spans="1:7" x14ac:dyDescent="0.25">
      <c r="A42" s="10" t="s">
        <v>55</v>
      </c>
      <c r="B42" s="106" t="s">
        <v>25</v>
      </c>
      <c r="C42" s="106"/>
      <c r="D42" s="12" t="s">
        <v>29</v>
      </c>
      <c r="E42" s="11">
        <v>532971.93999999994</v>
      </c>
      <c r="F42" s="50">
        <f t="shared" si="4"/>
        <v>0.01</v>
      </c>
      <c r="G42" s="11">
        <f t="shared" si="3"/>
        <v>527642.2206</v>
      </c>
    </row>
    <row r="43" spans="1:7" x14ac:dyDescent="0.25">
      <c r="A43" s="10" t="s">
        <v>56</v>
      </c>
      <c r="B43" s="106">
        <v>4915742</v>
      </c>
      <c r="C43" s="106"/>
      <c r="D43" s="12" t="s">
        <v>41</v>
      </c>
      <c r="E43" s="11">
        <v>1548.19</v>
      </c>
      <c r="F43" s="50">
        <f t="shared" si="4"/>
        <v>0.01</v>
      </c>
      <c r="G43" s="11">
        <f t="shared" si="3"/>
        <v>1532.7081000000001</v>
      </c>
    </row>
    <row r="44" spans="1:7" ht="30" x14ac:dyDescent="0.25">
      <c r="A44" s="10" t="s">
        <v>57</v>
      </c>
      <c r="B44" s="106">
        <v>3713613</v>
      </c>
      <c r="C44" s="106"/>
      <c r="D44" s="13" t="s">
        <v>26</v>
      </c>
      <c r="E44" s="11">
        <v>7923.64</v>
      </c>
      <c r="F44" s="50">
        <f t="shared" si="4"/>
        <v>0.01</v>
      </c>
      <c r="G44" s="11">
        <f t="shared" si="3"/>
        <v>7844.4036000000006</v>
      </c>
    </row>
    <row r="45" spans="1:7" x14ac:dyDescent="0.25">
      <c r="A45" s="124" t="str">
        <f>CONCATENATE("TOTAL ",B36)</f>
        <v>TOTAL MANUTENÇÃO - 2º ANO</v>
      </c>
      <c r="B45" s="124"/>
      <c r="C45" s="124"/>
      <c r="D45" s="124"/>
      <c r="E45" s="30">
        <f>SUM(E37:E44)</f>
        <v>1766229.7099999997</v>
      </c>
      <c r="F45" s="51"/>
      <c r="G45" s="29">
        <f>SUM(G37:G44)</f>
        <v>1748567.4129000001</v>
      </c>
    </row>
    <row r="46" spans="1:7" x14ac:dyDescent="0.25">
      <c r="A46" s="23">
        <v>6</v>
      </c>
      <c r="B46" s="122" t="s">
        <v>21</v>
      </c>
      <c r="C46" s="122"/>
      <c r="D46" s="122"/>
      <c r="E46" s="122"/>
      <c r="F46" s="50"/>
      <c r="G46" s="11"/>
    </row>
    <row r="47" spans="1:7" x14ac:dyDescent="0.25">
      <c r="A47" s="10" t="s">
        <v>30</v>
      </c>
      <c r="B47" s="106">
        <v>4915742</v>
      </c>
      <c r="C47" s="106"/>
      <c r="D47" s="14" t="s">
        <v>27</v>
      </c>
      <c r="E47" s="11">
        <v>100971.48</v>
      </c>
      <c r="F47" s="50">
        <f>F44</f>
        <v>0.01</v>
      </c>
      <c r="G47" s="11">
        <f>E47-(F47*E47)</f>
        <v>99961.765199999994</v>
      </c>
    </row>
    <row r="48" spans="1:7" x14ac:dyDescent="0.25">
      <c r="A48" s="10" t="s">
        <v>58</v>
      </c>
      <c r="B48" s="106">
        <v>4413920</v>
      </c>
      <c r="C48" s="106"/>
      <c r="D48" s="12" t="s">
        <v>48</v>
      </c>
      <c r="E48" s="11">
        <v>150774.95000000001</v>
      </c>
      <c r="F48" s="50">
        <f>F47</f>
        <v>0.01</v>
      </c>
      <c r="G48" s="11">
        <f t="shared" ref="G48:G53" si="5">E48-(F48*E48)</f>
        <v>149267.20050000001</v>
      </c>
    </row>
    <row r="49" spans="1:7" x14ac:dyDescent="0.25">
      <c r="A49" s="10" t="s">
        <v>63</v>
      </c>
      <c r="B49" s="106" t="s">
        <v>23</v>
      </c>
      <c r="C49" s="106"/>
      <c r="D49" s="12" t="s">
        <v>36</v>
      </c>
      <c r="E49" s="11">
        <v>46505</v>
      </c>
      <c r="F49" s="50">
        <f>F48</f>
        <v>0.01</v>
      </c>
      <c r="G49" s="11">
        <f t="shared" si="5"/>
        <v>46039.95</v>
      </c>
    </row>
    <row r="50" spans="1:7" x14ac:dyDescent="0.25">
      <c r="A50" s="10" t="s">
        <v>59</v>
      </c>
      <c r="B50" s="106">
        <v>4915744</v>
      </c>
      <c r="C50" s="106"/>
      <c r="D50" s="12" t="s">
        <v>35</v>
      </c>
      <c r="E50" s="11">
        <v>404988.55</v>
      </c>
      <c r="F50" s="50">
        <f t="shared" ref="F50:F53" si="6">F47</f>
        <v>0.01</v>
      </c>
      <c r="G50" s="11">
        <f t="shared" si="5"/>
        <v>400938.66450000001</v>
      </c>
    </row>
    <row r="51" spans="1:7" x14ac:dyDescent="0.25">
      <c r="A51" s="10" t="s">
        <v>60</v>
      </c>
      <c r="B51" s="106" t="s">
        <v>25</v>
      </c>
      <c r="C51" s="106"/>
      <c r="D51" s="12" t="s">
        <v>29</v>
      </c>
      <c r="E51" s="11">
        <v>532971.93999999994</v>
      </c>
      <c r="F51" s="50">
        <f>F50</f>
        <v>0.01</v>
      </c>
      <c r="G51" s="11">
        <f t="shared" si="5"/>
        <v>527642.2206</v>
      </c>
    </row>
    <row r="52" spans="1:7" x14ac:dyDescent="0.25">
      <c r="A52" s="10" t="s">
        <v>61</v>
      </c>
      <c r="B52" s="106">
        <v>4915742</v>
      </c>
      <c r="C52" s="106"/>
      <c r="D52" s="12" t="s">
        <v>41</v>
      </c>
      <c r="E52" s="11">
        <v>1548.19</v>
      </c>
      <c r="F52" s="50">
        <f>F51</f>
        <v>0.01</v>
      </c>
      <c r="G52" s="11">
        <f t="shared" si="5"/>
        <v>1532.7081000000001</v>
      </c>
    </row>
    <row r="53" spans="1:7" ht="30" x14ac:dyDescent="0.25">
      <c r="A53" s="10" t="s">
        <v>62</v>
      </c>
      <c r="B53" s="106">
        <v>3713613</v>
      </c>
      <c r="C53" s="106"/>
      <c r="D53" s="13" t="s">
        <v>26</v>
      </c>
      <c r="E53" s="11">
        <v>7923.64</v>
      </c>
      <c r="F53" s="50">
        <f t="shared" si="6"/>
        <v>0.01</v>
      </c>
      <c r="G53" s="11">
        <f t="shared" si="5"/>
        <v>7844.4036000000006</v>
      </c>
    </row>
    <row r="54" spans="1:7" x14ac:dyDescent="0.25">
      <c r="A54" s="124" t="str">
        <f>CONCATENATE("TOTAL ",B46)</f>
        <v>TOTAL MANUTENÇÃO - 3º ANO</v>
      </c>
      <c r="B54" s="124"/>
      <c r="C54" s="124"/>
      <c r="D54" s="124"/>
      <c r="E54" s="22">
        <f>SUM(E47:E53)</f>
        <v>1245683.7499999998</v>
      </c>
      <c r="F54" s="51"/>
      <c r="G54" s="29">
        <f>SUM(G47:G53)</f>
        <v>1233226.9124999999</v>
      </c>
    </row>
    <row r="55" spans="1:7" x14ac:dyDescent="0.25">
      <c r="A55" s="26"/>
      <c r="B55" s="26"/>
      <c r="C55" s="26"/>
      <c r="D55" s="26"/>
      <c r="E55" s="27"/>
      <c r="F55" s="50"/>
      <c r="G55" s="11"/>
    </row>
    <row r="56" spans="1:7" x14ac:dyDescent="0.25">
      <c r="A56" s="123" t="s">
        <v>22</v>
      </c>
      <c r="B56" s="123"/>
      <c r="C56" s="123"/>
      <c r="D56" s="123"/>
      <c r="E56" s="28">
        <f>SUM(E7+E9+E24+E35+E45+E54)</f>
        <v>14615269.949999999</v>
      </c>
      <c r="F56" s="47">
        <f>SUM(F6:F54)</f>
        <v>0.32000000000000012</v>
      </c>
      <c r="G56" s="40">
        <f>SUM(G7,G9,G24,G35,G45,G54)</f>
        <v>14469117.250500001</v>
      </c>
    </row>
    <row r="57" spans="1:7" x14ac:dyDescent="0.25">
      <c r="A57" s="3"/>
    </row>
    <row r="58" spans="1:7" x14ac:dyDescent="0.25">
      <c r="A58" s="3"/>
    </row>
  </sheetData>
  <sheetProtection password="CC1D" sheet="1" objects="1" scenarios="1"/>
  <mergeCells count="49">
    <mergeCell ref="B17:C17"/>
    <mergeCell ref="A4:A5"/>
    <mergeCell ref="B4:D5"/>
    <mergeCell ref="E4:G4"/>
    <mergeCell ref="A1:C1"/>
    <mergeCell ref="A2:C2"/>
    <mergeCell ref="A3:C3"/>
    <mergeCell ref="A7:D7"/>
    <mergeCell ref="A9:D9"/>
    <mergeCell ref="B13:C13"/>
    <mergeCell ref="B15:C15"/>
    <mergeCell ref="B16:C16"/>
    <mergeCell ref="G1:G3"/>
    <mergeCell ref="B31:C31"/>
    <mergeCell ref="B19:C19"/>
    <mergeCell ref="A20:D20"/>
    <mergeCell ref="B22:C22"/>
    <mergeCell ref="A23:D23"/>
    <mergeCell ref="A24:D24"/>
    <mergeCell ref="B25:E25"/>
    <mergeCell ref="B26:C26"/>
    <mergeCell ref="B27:C27"/>
    <mergeCell ref="B28:C28"/>
    <mergeCell ref="B29:C29"/>
    <mergeCell ref="B30:C30"/>
    <mergeCell ref="B43:C43"/>
    <mergeCell ref="B32:C32"/>
    <mergeCell ref="B33:C33"/>
    <mergeCell ref="B34:C34"/>
    <mergeCell ref="A35:D35"/>
    <mergeCell ref="B36:E36"/>
    <mergeCell ref="B37:C37"/>
    <mergeCell ref="B38:C38"/>
    <mergeCell ref="B39:C39"/>
    <mergeCell ref="B40:C40"/>
    <mergeCell ref="B41:C41"/>
    <mergeCell ref="B42:C42"/>
    <mergeCell ref="A56:D56"/>
    <mergeCell ref="B44:C44"/>
    <mergeCell ref="A45:D45"/>
    <mergeCell ref="B46:E46"/>
    <mergeCell ref="B47:C47"/>
    <mergeCell ref="B48:C48"/>
    <mergeCell ref="B49:C49"/>
    <mergeCell ref="B50:C50"/>
    <mergeCell ref="B51:C51"/>
    <mergeCell ref="B52:C52"/>
    <mergeCell ref="B53:C53"/>
    <mergeCell ref="A54:D54"/>
  </mergeCells>
  <hyperlinks>
    <hyperlink ref="F3" r:id="rId1"/>
  </hyperlinks>
  <pageMargins left="0.511811024" right="0.511811024" top="0.78740157499999996" bottom="0.78740157499999996" header="0.31496062000000002" footer="0.31496062000000002"/>
  <pageSetup paperSize="9" scale="50" orientation="portrait" horizontalDpi="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6"/>
  <sheetViews>
    <sheetView view="pageBreakPreview" topLeftCell="D13" zoomScale="85" zoomScaleNormal="85" zoomScaleSheetLayoutView="85" workbookViewId="0">
      <selection activeCell="E5" sqref="E5:P5"/>
    </sheetView>
  </sheetViews>
  <sheetFormatPr defaultRowHeight="17.100000000000001" customHeight="1" x14ac:dyDescent="0.25"/>
  <cols>
    <col min="1" max="1" width="8.140625" customWidth="1"/>
    <col min="2" max="2" width="52.5703125" customWidth="1"/>
    <col min="3" max="3" width="21.5703125" customWidth="1"/>
    <col min="4" max="4" width="12.28515625" customWidth="1"/>
    <col min="5" max="5" width="16.7109375" customWidth="1"/>
    <col min="6" max="6" width="17.42578125" customWidth="1"/>
    <col min="7" max="7" width="17.28515625" customWidth="1"/>
    <col min="8" max="8" width="16.42578125" customWidth="1"/>
    <col min="9" max="9" width="17.28515625" customWidth="1"/>
    <col min="10" max="10" width="19" customWidth="1"/>
    <col min="11" max="11" width="16.7109375" customWidth="1"/>
    <col min="12" max="12" width="17.140625" customWidth="1"/>
    <col min="13" max="13" width="17.42578125" customWidth="1"/>
    <col min="14" max="14" width="16.7109375" customWidth="1"/>
    <col min="15" max="16" width="17.140625" customWidth="1"/>
    <col min="17" max="17" width="21.28515625" customWidth="1"/>
    <col min="18" max="18" width="20.42578125" customWidth="1"/>
    <col min="260" max="260" width="8.140625" customWidth="1"/>
    <col min="261" max="261" width="65.7109375" customWidth="1"/>
    <col min="262" max="262" width="18.42578125" customWidth="1"/>
    <col min="263" max="263" width="12.28515625" customWidth="1"/>
    <col min="264" max="264" width="10.7109375" customWidth="1"/>
    <col min="265" max="266" width="14.7109375" customWidth="1"/>
    <col min="267" max="267" width="15.42578125" customWidth="1"/>
    <col min="268" max="268" width="16" customWidth="1"/>
    <col min="269" max="269" width="16.28515625" customWidth="1"/>
    <col min="270" max="270" width="16.7109375" customWidth="1"/>
    <col min="271" max="272" width="15.5703125" customWidth="1"/>
    <col min="516" max="516" width="8.140625" customWidth="1"/>
    <col min="517" max="517" width="65.7109375" customWidth="1"/>
    <col min="518" max="518" width="18.42578125" customWidth="1"/>
    <col min="519" max="519" width="12.28515625" customWidth="1"/>
    <col min="520" max="520" width="10.7109375" customWidth="1"/>
    <col min="521" max="522" width="14.7109375" customWidth="1"/>
    <col min="523" max="523" width="15.42578125" customWidth="1"/>
    <col min="524" max="524" width="16" customWidth="1"/>
    <col min="525" max="525" width="16.28515625" customWidth="1"/>
    <col min="526" max="526" width="16.7109375" customWidth="1"/>
    <col min="527" max="528" width="15.5703125" customWidth="1"/>
    <col min="772" max="772" width="8.140625" customWidth="1"/>
    <col min="773" max="773" width="65.7109375" customWidth="1"/>
    <col min="774" max="774" width="18.42578125" customWidth="1"/>
    <col min="775" max="775" width="12.28515625" customWidth="1"/>
    <col min="776" max="776" width="10.7109375" customWidth="1"/>
    <col min="777" max="778" width="14.7109375" customWidth="1"/>
    <col min="779" max="779" width="15.42578125" customWidth="1"/>
    <col min="780" max="780" width="16" customWidth="1"/>
    <col min="781" max="781" width="16.28515625" customWidth="1"/>
    <col min="782" max="782" width="16.7109375" customWidth="1"/>
    <col min="783" max="784" width="15.5703125" customWidth="1"/>
    <col min="1028" max="1028" width="8.140625" customWidth="1"/>
    <col min="1029" max="1029" width="65.7109375" customWidth="1"/>
    <col min="1030" max="1030" width="18.42578125" customWidth="1"/>
    <col min="1031" max="1031" width="12.28515625" customWidth="1"/>
    <col min="1032" max="1032" width="10.7109375" customWidth="1"/>
    <col min="1033" max="1034" width="14.7109375" customWidth="1"/>
    <col min="1035" max="1035" width="15.42578125" customWidth="1"/>
    <col min="1036" max="1036" width="16" customWidth="1"/>
    <col min="1037" max="1037" width="16.28515625" customWidth="1"/>
    <col min="1038" max="1038" width="16.7109375" customWidth="1"/>
    <col min="1039" max="1040" width="15.5703125" customWidth="1"/>
    <col min="1284" max="1284" width="8.140625" customWidth="1"/>
    <col min="1285" max="1285" width="65.7109375" customWidth="1"/>
    <col min="1286" max="1286" width="18.42578125" customWidth="1"/>
    <col min="1287" max="1287" width="12.28515625" customWidth="1"/>
    <col min="1288" max="1288" width="10.7109375" customWidth="1"/>
    <col min="1289" max="1290" width="14.7109375" customWidth="1"/>
    <col min="1291" max="1291" width="15.42578125" customWidth="1"/>
    <col min="1292" max="1292" width="16" customWidth="1"/>
    <col min="1293" max="1293" width="16.28515625" customWidth="1"/>
    <col min="1294" max="1294" width="16.7109375" customWidth="1"/>
    <col min="1295" max="1296" width="15.5703125" customWidth="1"/>
    <col min="1540" max="1540" width="8.140625" customWidth="1"/>
    <col min="1541" max="1541" width="65.7109375" customWidth="1"/>
    <col min="1542" max="1542" width="18.42578125" customWidth="1"/>
    <col min="1543" max="1543" width="12.28515625" customWidth="1"/>
    <col min="1544" max="1544" width="10.7109375" customWidth="1"/>
    <col min="1545" max="1546" width="14.7109375" customWidth="1"/>
    <col min="1547" max="1547" width="15.42578125" customWidth="1"/>
    <col min="1548" max="1548" width="16" customWidth="1"/>
    <col min="1549" max="1549" width="16.28515625" customWidth="1"/>
    <col min="1550" max="1550" width="16.7109375" customWidth="1"/>
    <col min="1551" max="1552" width="15.5703125" customWidth="1"/>
    <col min="1796" max="1796" width="8.140625" customWidth="1"/>
    <col min="1797" max="1797" width="65.7109375" customWidth="1"/>
    <col min="1798" max="1798" width="18.42578125" customWidth="1"/>
    <col min="1799" max="1799" width="12.28515625" customWidth="1"/>
    <col min="1800" max="1800" width="10.7109375" customWidth="1"/>
    <col min="1801" max="1802" width="14.7109375" customWidth="1"/>
    <col min="1803" max="1803" width="15.42578125" customWidth="1"/>
    <col min="1804" max="1804" width="16" customWidth="1"/>
    <col min="1805" max="1805" width="16.28515625" customWidth="1"/>
    <col min="1806" max="1806" width="16.7109375" customWidth="1"/>
    <col min="1807" max="1808" width="15.5703125" customWidth="1"/>
    <col min="2052" max="2052" width="8.140625" customWidth="1"/>
    <col min="2053" max="2053" width="65.7109375" customWidth="1"/>
    <col min="2054" max="2054" width="18.42578125" customWidth="1"/>
    <col min="2055" max="2055" width="12.28515625" customWidth="1"/>
    <col min="2056" max="2056" width="10.7109375" customWidth="1"/>
    <col min="2057" max="2058" width="14.7109375" customWidth="1"/>
    <col min="2059" max="2059" width="15.42578125" customWidth="1"/>
    <col min="2060" max="2060" width="16" customWidth="1"/>
    <col min="2061" max="2061" width="16.28515625" customWidth="1"/>
    <col min="2062" max="2062" width="16.7109375" customWidth="1"/>
    <col min="2063" max="2064" width="15.5703125" customWidth="1"/>
    <col min="2308" max="2308" width="8.140625" customWidth="1"/>
    <col min="2309" max="2309" width="65.7109375" customWidth="1"/>
    <col min="2310" max="2310" width="18.42578125" customWidth="1"/>
    <col min="2311" max="2311" width="12.28515625" customWidth="1"/>
    <col min="2312" max="2312" width="10.7109375" customWidth="1"/>
    <col min="2313" max="2314" width="14.7109375" customWidth="1"/>
    <col min="2315" max="2315" width="15.42578125" customWidth="1"/>
    <col min="2316" max="2316" width="16" customWidth="1"/>
    <col min="2317" max="2317" width="16.28515625" customWidth="1"/>
    <col min="2318" max="2318" width="16.7109375" customWidth="1"/>
    <col min="2319" max="2320" width="15.5703125" customWidth="1"/>
    <col min="2564" max="2564" width="8.140625" customWidth="1"/>
    <col min="2565" max="2565" width="65.7109375" customWidth="1"/>
    <col min="2566" max="2566" width="18.42578125" customWidth="1"/>
    <col min="2567" max="2567" width="12.28515625" customWidth="1"/>
    <col min="2568" max="2568" width="10.7109375" customWidth="1"/>
    <col min="2569" max="2570" width="14.7109375" customWidth="1"/>
    <col min="2571" max="2571" width="15.42578125" customWidth="1"/>
    <col min="2572" max="2572" width="16" customWidth="1"/>
    <col min="2573" max="2573" width="16.28515625" customWidth="1"/>
    <col min="2574" max="2574" width="16.7109375" customWidth="1"/>
    <col min="2575" max="2576" width="15.5703125" customWidth="1"/>
    <col min="2820" max="2820" width="8.140625" customWidth="1"/>
    <col min="2821" max="2821" width="65.7109375" customWidth="1"/>
    <col min="2822" max="2822" width="18.42578125" customWidth="1"/>
    <col min="2823" max="2823" width="12.28515625" customWidth="1"/>
    <col min="2824" max="2824" width="10.7109375" customWidth="1"/>
    <col min="2825" max="2826" width="14.7109375" customWidth="1"/>
    <col min="2827" max="2827" width="15.42578125" customWidth="1"/>
    <col min="2828" max="2828" width="16" customWidth="1"/>
    <col min="2829" max="2829" width="16.28515625" customWidth="1"/>
    <col min="2830" max="2830" width="16.7109375" customWidth="1"/>
    <col min="2831" max="2832" width="15.5703125" customWidth="1"/>
    <col min="3076" max="3076" width="8.140625" customWidth="1"/>
    <col min="3077" max="3077" width="65.7109375" customWidth="1"/>
    <col min="3078" max="3078" width="18.42578125" customWidth="1"/>
    <col min="3079" max="3079" width="12.28515625" customWidth="1"/>
    <col min="3080" max="3080" width="10.7109375" customWidth="1"/>
    <col min="3081" max="3082" width="14.7109375" customWidth="1"/>
    <col min="3083" max="3083" width="15.42578125" customWidth="1"/>
    <col min="3084" max="3084" width="16" customWidth="1"/>
    <col min="3085" max="3085" width="16.28515625" customWidth="1"/>
    <col min="3086" max="3086" width="16.7109375" customWidth="1"/>
    <col min="3087" max="3088" width="15.5703125" customWidth="1"/>
    <col min="3332" max="3332" width="8.140625" customWidth="1"/>
    <col min="3333" max="3333" width="65.7109375" customWidth="1"/>
    <col min="3334" max="3334" width="18.42578125" customWidth="1"/>
    <col min="3335" max="3335" width="12.28515625" customWidth="1"/>
    <col min="3336" max="3336" width="10.7109375" customWidth="1"/>
    <col min="3337" max="3338" width="14.7109375" customWidth="1"/>
    <col min="3339" max="3339" width="15.42578125" customWidth="1"/>
    <col min="3340" max="3340" width="16" customWidth="1"/>
    <col min="3341" max="3341" width="16.28515625" customWidth="1"/>
    <col min="3342" max="3342" width="16.7109375" customWidth="1"/>
    <col min="3343" max="3344" width="15.5703125" customWidth="1"/>
    <col min="3588" max="3588" width="8.140625" customWidth="1"/>
    <col min="3589" max="3589" width="65.7109375" customWidth="1"/>
    <col min="3590" max="3590" width="18.42578125" customWidth="1"/>
    <col min="3591" max="3591" width="12.28515625" customWidth="1"/>
    <col min="3592" max="3592" width="10.7109375" customWidth="1"/>
    <col min="3593" max="3594" width="14.7109375" customWidth="1"/>
    <col min="3595" max="3595" width="15.42578125" customWidth="1"/>
    <col min="3596" max="3596" width="16" customWidth="1"/>
    <col min="3597" max="3597" width="16.28515625" customWidth="1"/>
    <col min="3598" max="3598" width="16.7109375" customWidth="1"/>
    <col min="3599" max="3600" width="15.5703125" customWidth="1"/>
    <col min="3844" max="3844" width="8.140625" customWidth="1"/>
    <col min="3845" max="3845" width="65.7109375" customWidth="1"/>
    <col min="3846" max="3846" width="18.42578125" customWidth="1"/>
    <col min="3847" max="3847" width="12.28515625" customWidth="1"/>
    <col min="3848" max="3848" width="10.7109375" customWidth="1"/>
    <col min="3849" max="3850" width="14.7109375" customWidth="1"/>
    <col min="3851" max="3851" width="15.42578125" customWidth="1"/>
    <col min="3852" max="3852" width="16" customWidth="1"/>
    <col min="3853" max="3853" width="16.28515625" customWidth="1"/>
    <col min="3854" max="3854" width="16.7109375" customWidth="1"/>
    <col min="3855" max="3856" width="15.5703125" customWidth="1"/>
    <col min="4100" max="4100" width="8.140625" customWidth="1"/>
    <col min="4101" max="4101" width="65.7109375" customWidth="1"/>
    <col min="4102" max="4102" width="18.42578125" customWidth="1"/>
    <col min="4103" max="4103" width="12.28515625" customWidth="1"/>
    <col min="4104" max="4104" width="10.7109375" customWidth="1"/>
    <col min="4105" max="4106" width="14.7109375" customWidth="1"/>
    <col min="4107" max="4107" width="15.42578125" customWidth="1"/>
    <col min="4108" max="4108" width="16" customWidth="1"/>
    <col min="4109" max="4109" width="16.28515625" customWidth="1"/>
    <col min="4110" max="4110" width="16.7109375" customWidth="1"/>
    <col min="4111" max="4112" width="15.5703125" customWidth="1"/>
    <col min="4356" max="4356" width="8.140625" customWidth="1"/>
    <col min="4357" max="4357" width="65.7109375" customWidth="1"/>
    <col min="4358" max="4358" width="18.42578125" customWidth="1"/>
    <col min="4359" max="4359" width="12.28515625" customWidth="1"/>
    <col min="4360" max="4360" width="10.7109375" customWidth="1"/>
    <col min="4361" max="4362" width="14.7109375" customWidth="1"/>
    <col min="4363" max="4363" width="15.42578125" customWidth="1"/>
    <col min="4364" max="4364" width="16" customWidth="1"/>
    <col min="4365" max="4365" width="16.28515625" customWidth="1"/>
    <col min="4366" max="4366" width="16.7109375" customWidth="1"/>
    <col min="4367" max="4368" width="15.5703125" customWidth="1"/>
    <col min="4612" max="4612" width="8.140625" customWidth="1"/>
    <col min="4613" max="4613" width="65.7109375" customWidth="1"/>
    <col min="4614" max="4614" width="18.42578125" customWidth="1"/>
    <col min="4615" max="4615" width="12.28515625" customWidth="1"/>
    <col min="4616" max="4616" width="10.7109375" customWidth="1"/>
    <col min="4617" max="4618" width="14.7109375" customWidth="1"/>
    <col min="4619" max="4619" width="15.42578125" customWidth="1"/>
    <col min="4620" max="4620" width="16" customWidth="1"/>
    <col min="4621" max="4621" width="16.28515625" customWidth="1"/>
    <col min="4622" max="4622" width="16.7109375" customWidth="1"/>
    <col min="4623" max="4624" width="15.5703125" customWidth="1"/>
    <col min="4868" max="4868" width="8.140625" customWidth="1"/>
    <col min="4869" max="4869" width="65.7109375" customWidth="1"/>
    <col min="4870" max="4870" width="18.42578125" customWidth="1"/>
    <col min="4871" max="4871" width="12.28515625" customWidth="1"/>
    <col min="4872" max="4872" width="10.7109375" customWidth="1"/>
    <col min="4873" max="4874" width="14.7109375" customWidth="1"/>
    <col min="4875" max="4875" width="15.42578125" customWidth="1"/>
    <col min="4876" max="4876" width="16" customWidth="1"/>
    <col min="4877" max="4877" width="16.28515625" customWidth="1"/>
    <col min="4878" max="4878" width="16.7109375" customWidth="1"/>
    <col min="4879" max="4880" width="15.5703125" customWidth="1"/>
    <col min="5124" max="5124" width="8.140625" customWidth="1"/>
    <col min="5125" max="5125" width="65.7109375" customWidth="1"/>
    <col min="5126" max="5126" width="18.42578125" customWidth="1"/>
    <col min="5127" max="5127" width="12.28515625" customWidth="1"/>
    <col min="5128" max="5128" width="10.7109375" customWidth="1"/>
    <col min="5129" max="5130" width="14.7109375" customWidth="1"/>
    <col min="5131" max="5131" width="15.42578125" customWidth="1"/>
    <col min="5132" max="5132" width="16" customWidth="1"/>
    <col min="5133" max="5133" width="16.28515625" customWidth="1"/>
    <col min="5134" max="5134" width="16.7109375" customWidth="1"/>
    <col min="5135" max="5136" width="15.5703125" customWidth="1"/>
    <col min="5380" max="5380" width="8.140625" customWidth="1"/>
    <col min="5381" max="5381" width="65.7109375" customWidth="1"/>
    <col min="5382" max="5382" width="18.42578125" customWidth="1"/>
    <col min="5383" max="5383" width="12.28515625" customWidth="1"/>
    <col min="5384" max="5384" width="10.7109375" customWidth="1"/>
    <col min="5385" max="5386" width="14.7109375" customWidth="1"/>
    <col min="5387" max="5387" width="15.42578125" customWidth="1"/>
    <col min="5388" max="5388" width="16" customWidth="1"/>
    <col min="5389" max="5389" width="16.28515625" customWidth="1"/>
    <col min="5390" max="5390" width="16.7109375" customWidth="1"/>
    <col min="5391" max="5392" width="15.5703125" customWidth="1"/>
    <col min="5636" max="5636" width="8.140625" customWidth="1"/>
    <col min="5637" max="5637" width="65.7109375" customWidth="1"/>
    <col min="5638" max="5638" width="18.42578125" customWidth="1"/>
    <col min="5639" max="5639" width="12.28515625" customWidth="1"/>
    <col min="5640" max="5640" width="10.7109375" customWidth="1"/>
    <col min="5641" max="5642" width="14.7109375" customWidth="1"/>
    <col min="5643" max="5643" width="15.42578125" customWidth="1"/>
    <col min="5644" max="5644" width="16" customWidth="1"/>
    <col min="5645" max="5645" width="16.28515625" customWidth="1"/>
    <col min="5646" max="5646" width="16.7109375" customWidth="1"/>
    <col min="5647" max="5648" width="15.5703125" customWidth="1"/>
    <col min="5892" max="5892" width="8.140625" customWidth="1"/>
    <col min="5893" max="5893" width="65.7109375" customWidth="1"/>
    <col min="5894" max="5894" width="18.42578125" customWidth="1"/>
    <col min="5895" max="5895" width="12.28515625" customWidth="1"/>
    <col min="5896" max="5896" width="10.7109375" customWidth="1"/>
    <col min="5897" max="5898" width="14.7109375" customWidth="1"/>
    <col min="5899" max="5899" width="15.42578125" customWidth="1"/>
    <col min="5900" max="5900" width="16" customWidth="1"/>
    <col min="5901" max="5901" width="16.28515625" customWidth="1"/>
    <col min="5902" max="5902" width="16.7109375" customWidth="1"/>
    <col min="5903" max="5904" width="15.5703125" customWidth="1"/>
    <col min="6148" max="6148" width="8.140625" customWidth="1"/>
    <col min="6149" max="6149" width="65.7109375" customWidth="1"/>
    <col min="6150" max="6150" width="18.42578125" customWidth="1"/>
    <col min="6151" max="6151" width="12.28515625" customWidth="1"/>
    <col min="6152" max="6152" width="10.7109375" customWidth="1"/>
    <col min="6153" max="6154" width="14.7109375" customWidth="1"/>
    <col min="6155" max="6155" width="15.42578125" customWidth="1"/>
    <col min="6156" max="6156" width="16" customWidth="1"/>
    <col min="6157" max="6157" width="16.28515625" customWidth="1"/>
    <col min="6158" max="6158" width="16.7109375" customWidth="1"/>
    <col min="6159" max="6160" width="15.5703125" customWidth="1"/>
    <col min="6404" max="6404" width="8.140625" customWidth="1"/>
    <col min="6405" max="6405" width="65.7109375" customWidth="1"/>
    <col min="6406" max="6406" width="18.42578125" customWidth="1"/>
    <col min="6407" max="6407" width="12.28515625" customWidth="1"/>
    <col min="6408" max="6408" width="10.7109375" customWidth="1"/>
    <col min="6409" max="6410" width="14.7109375" customWidth="1"/>
    <col min="6411" max="6411" width="15.42578125" customWidth="1"/>
    <col min="6412" max="6412" width="16" customWidth="1"/>
    <col min="6413" max="6413" width="16.28515625" customWidth="1"/>
    <col min="6414" max="6414" width="16.7109375" customWidth="1"/>
    <col min="6415" max="6416" width="15.5703125" customWidth="1"/>
    <col min="6660" max="6660" width="8.140625" customWidth="1"/>
    <col min="6661" max="6661" width="65.7109375" customWidth="1"/>
    <col min="6662" max="6662" width="18.42578125" customWidth="1"/>
    <col min="6663" max="6663" width="12.28515625" customWidth="1"/>
    <col min="6664" max="6664" width="10.7109375" customWidth="1"/>
    <col min="6665" max="6666" width="14.7109375" customWidth="1"/>
    <col min="6667" max="6667" width="15.42578125" customWidth="1"/>
    <col min="6668" max="6668" width="16" customWidth="1"/>
    <col min="6669" max="6669" width="16.28515625" customWidth="1"/>
    <col min="6670" max="6670" width="16.7109375" customWidth="1"/>
    <col min="6671" max="6672" width="15.5703125" customWidth="1"/>
    <col min="6916" max="6916" width="8.140625" customWidth="1"/>
    <col min="6917" max="6917" width="65.7109375" customWidth="1"/>
    <col min="6918" max="6918" width="18.42578125" customWidth="1"/>
    <col min="6919" max="6919" width="12.28515625" customWidth="1"/>
    <col min="6920" max="6920" width="10.7109375" customWidth="1"/>
    <col min="6921" max="6922" width="14.7109375" customWidth="1"/>
    <col min="6923" max="6923" width="15.42578125" customWidth="1"/>
    <col min="6924" max="6924" width="16" customWidth="1"/>
    <col min="6925" max="6925" width="16.28515625" customWidth="1"/>
    <col min="6926" max="6926" width="16.7109375" customWidth="1"/>
    <col min="6927" max="6928" width="15.5703125" customWidth="1"/>
    <col min="7172" max="7172" width="8.140625" customWidth="1"/>
    <col min="7173" max="7173" width="65.7109375" customWidth="1"/>
    <col min="7174" max="7174" width="18.42578125" customWidth="1"/>
    <col min="7175" max="7175" width="12.28515625" customWidth="1"/>
    <col min="7176" max="7176" width="10.7109375" customWidth="1"/>
    <col min="7177" max="7178" width="14.7109375" customWidth="1"/>
    <col min="7179" max="7179" width="15.42578125" customWidth="1"/>
    <col min="7180" max="7180" width="16" customWidth="1"/>
    <col min="7181" max="7181" width="16.28515625" customWidth="1"/>
    <col min="7182" max="7182" width="16.7109375" customWidth="1"/>
    <col min="7183" max="7184" width="15.5703125" customWidth="1"/>
    <col min="7428" max="7428" width="8.140625" customWidth="1"/>
    <col min="7429" max="7429" width="65.7109375" customWidth="1"/>
    <col min="7430" max="7430" width="18.42578125" customWidth="1"/>
    <col min="7431" max="7431" width="12.28515625" customWidth="1"/>
    <col min="7432" max="7432" width="10.7109375" customWidth="1"/>
    <col min="7433" max="7434" width="14.7109375" customWidth="1"/>
    <col min="7435" max="7435" width="15.42578125" customWidth="1"/>
    <col min="7436" max="7436" width="16" customWidth="1"/>
    <col min="7437" max="7437" width="16.28515625" customWidth="1"/>
    <col min="7438" max="7438" width="16.7109375" customWidth="1"/>
    <col min="7439" max="7440" width="15.5703125" customWidth="1"/>
    <col min="7684" max="7684" width="8.140625" customWidth="1"/>
    <col min="7685" max="7685" width="65.7109375" customWidth="1"/>
    <col min="7686" max="7686" width="18.42578125" customWidth="1"/>
    <col min="7687" max="7687" width="12.28515625" customWidth="1"/>
    <col min="7688" max="7688" width="10.7109375" customWidth="1"/>
    <col min="7689" max="7690" width="14.7109375" customWidth="1"/>
    <col min="7691" max="7691" width="15.42578125" customWidth="1"/>
    <col min="7692" max="7692" width="16" customWidth="1"/>
    <col min="7693" max="7693" width="16.28515625" customWidth="1"/>
    <col min="7694" max="7694" width="16.7109375" customWidth="1"/>
    <col min="7695" max="7696" width="15.5703125" customWidth="1"/>
    <col min="7940" max="7940" width="8.140625" customWidth="1"/>
    <col min="7941" max="7941" width="65.7109375" customWidth="1"/>
    <col min="7942" max="7942" width="18.42578125" customWidth="1"/>
    <col min="7943" max="7943" width="12.28515625" customWidth="1"/>
    <col min="7944" max="7944" width="10.7109375" customWidth="1"/>
    <col min="7945" max="7946" width="14.7109375" customWidth="1"/>
    <col min="7947" max="7947" width="15.42578125" customWidth="1"/>
    <col min="7948" max="7948" width="16" customWidth="1"/>
    <col min="7949" max="7949" width="16.28515625" customWidth="1"/>
    <col min="7950" max="7950" width="16.7109375" customWidth="1"/>
    <col min="7951" max="7952" width="15.5703125" customWidth="1"/>
    <col min="8196" max="8196" width="8.140625" customWidth="1"/>
    <col min="8197" max="8197" width="65.7109375" customWidth="1"/>
    <col min="8198" max="8198" width="18.42578125" customWidth="1"/>
    <col min="8199" max="8199" width="12.28515625" customWidth="1"/>
    <col min="8200" max="8200" width="10.7109375" customWidth="1"/>
    <col min="8201" max="8202" width="14.7109375" customWidth="1"/>
    <col min="8203" max="8203" width="15.42578125" customWidth="1"/>
    <col min="8204" max="8204" width="16" customWidth="1"/>
    <col min="8205" max="8205" width="16.28515625" customWidth="1"/>
    <col min="8206" max="8206" width="16.7109375" customWidth="1"/>
    <col min="8207" max="8208" width="15.5703125" customWidth="1"/>
    <col min="8452" max="8452" width="8.140625" customWidth="1"/>
    <col min="8453" max="8453" width="65.7109375" customWidth="1"/>
    <col min="8454" max="8454" width="18.42578125" customWidth="1"/>
    <col min="8455" max="8455" width="12.28515625" customWidth="1"/>
    <col min="8456" max="8456" width="10.7109375" customWidth="1"/>
    <col min="8457" max="8458" width="14.7109375" customWidth="1"/>
    <col min="8459" max="8459" width="15.42578125" customWidth="1"/>
    <col min="8460" max="8460" width="16" customWidth="1"/>
    <col min="8461" max="8461" width="16.28515625" customWidth="1"/>
    <col min="8462" max="8462" width="16.7109375" customWidth="1"/>
    <col min="8463" max="8464" width="15.5703125" customWidth="1"/>
    <col min="8708" max="8708" width="8.140625" customWidth="1"/>
    <col min="8709" max="8709" width="65.7109375" customWidth="1"/>
    <col min="8710" max="8710" width="18.42578125" customWidth="1"/>
    <col min="8711" max="8711" width="12.28515625" customWidth="1"/>
    <col min="8712" max="8712" width="10.7109375" customWidth="1"/>
    <col min="8713" max="8714" width="14.7109375" customWidth="1"/>
    <col min="8715" max="8715" width="15.42578125" customWidth="1"/>
    <col min="8716" max="8716" width="16" customWidth="1"/>
    <col min="8717" max="8717" width="16.28515625" customWidth="1"/>
    <col min="8718" max="8718" width="16.7109375" customWidth="1"/>
    <col min="8719" max="8720" width="15.5703125" customWidth="1"/>
    <col min="8964" max="8964" width="8.140625" customWidth="1"/>
    <col min="8965" max="8965" width="65.7109375" customWidth="1"/>
    <col min="8966" max="8966" width="18.42578125" customWidth="1"/>
    <col min="8967" max="8967" width="12.28515625" customWidth="1"/>
    <col min="8968" max="8968" width="10.7109375" customWidth="1"/>
    <col min="8969" max="8970" width="14.7109375" customWidth="1"/>
    <col min="8971" max="8971" width="15.42578125" customWidth="1"/>
    <col min="8972" max="8972" width="16" customWidth="1"/>
    <col min="8973" max="8973" width="16.28515625" customWidth="1"/>
    <col min="8974" max="8974" width="16.7109375" customWidth="1"/>
    <col min="8975" max="8976" width="15.5703125" customWidth="1"/>
    <col min="9220" max="9220" width="8.140625" customWidth="1"/>
    <col min="9221" max="9221" width="65.7109375" customWidth="1"/>
    <col min="9222" max="9222" width="18.42578125" customWidth="1"/>
    <col min="9223" max="9223" width="12.28515625" customWidth="1"/>
    <col min="9224" max="9224" width="10.7109375" customWidth="1"/>
    <col min="9225" max="9226" width="14.7109375" customWidth="1"/>
    <col min="9227" max="9227" width="15.42578125" customWidth="1"/>
    <col min="9228" max="9228" width="16" customWidth="1"/>
    <col min="9229" max="9229" width="16.28515625" customWidth="1"/>
    <col min="9230" max="9230" width="16.7109375" customWidth="1"/>
    <col min="9231" max="9232" width="15.5703125" customWidth="1"/>
    <col min="9476" max="9476" width="8.140625" customWidth="1"/>
    <col min="9477" max="9477" width="65.7109375" customWidth="1"/>
    <col min="9478" max="9478" width="18.42578125" customWidth="1"/>
    <col min="9479" max="9479" width="12.28515625" customWidth="1"/>
    <col min="9480" max="9480" width="10.7109375" customWidth="1"/>
    <col min="9481" max="9482" width="14.7109375" customWidth="1"/>
    <col min="9483" max="9483" width="15.42578125" customWidth="1"/>
    <col min="9484" max="9484" width="16" customWidth="1"/>
    <col min="9485" max="9485" width="16.28515625" customWidth="1"/>
    <col min="9486" max="9486" width="16.7109375" customWidth="1"/>
    <col min="9487" max="9488" width="15.5703125" customWidth="1"/>
    <col min="9732" max="9732" width="8.140625" customWidth="1"/>
    <col min="9733" max="9733" width="65.7109375" customWidth="1"/>
    <col min="9734" max="9734" width="18.42578125" customWidth="1"/>
    <col min="9735" max="9735" width="12.28515625" customWidth="1"/>
    <col min="9736" max="9736" width="10.7109375" customWidth="1"/>
    <col min="9737" max="9738" width="14.7109375" customWidth="1"/>
    <col min="9739" max="9739" width="15.42578125" customWidth="1"/>
    <col min="9740" max="9740" width="16" customWidth="1"/>
    <col min="9741" max="9741" width="16.28515625" customWidth="1"/>
    <col min="9742" max="9742" width="16.7109375" customWidth="1"/>
    <col min="9743" max="9744" width="15.5703125" customWidth="1"/>
    <col min="9988" max="9988" width="8.140625" customWidth="1"/>
    <col min="9989" max="9989" width="65.7109375" customWidth="1"/>
    <col min="9990" max="9990" width="18.42578125" customWidth="1"/>
    <col min="9991" max="9991" width="12.28515625" customWidth="1"/>
    <col min="9992" max="9992" width="10.7109375" customWidth="1"/>
    <col min="9993" max="9994" width="14.7109375" customWidth="1"/>
    <col min="9995" max="9995" width="15.42578125" customWidth="1"/>
    <col min="9996" max="9996" width="16" customWidth="1"/>
    <col min="9997" max="9997" width="16.28515625" customWidth="1"/>
    <col min="9998" max="9998" width="16.7109375" customWidth="1"/>
    <col min="9999" max="10000" width="15.5703125" customWidth="1"/>
    <col min="10244" max="10244" width="8.140625" customWidth="1"/>
    <col min="10245" max="10245" width="65.7109375" customWidth="1"/>
    <col min="10246" max="10246" width="18.42578125" customWidth="1"/>
    <col min="10247" max="10247" width="12.28515625" customWidth="1"/>
    <col min="10248" max="10248" width="10.7109375" customWidth="1"/>
    <col min="10249" max="10250" width="14.7109375" customWidth="1"/>
    <col min="10251" max="10251" width="15.42578125" customWidth="1"/>
    <col min="10252" max="10252" width="16" customWidth="1"/>
    <col min="10253" max="10253" width="16.28515625" customWidth="1"/>
    <col min="10254" max="10254" width="16.7109375" customWidth="1"/>
    <col min="10255" max="10256" width="15.5703125" customWidth="1"/>
    <col min="10500" max="10500" width="8.140625" customWidth="1"/>
    <col min="10501" max="10501" width="65.7109375" customWidth="1"/>
    <col min="10502" max="10502" width="18.42578125" customWidth="1"/>
    <col min="10503" max="10503" width="12.28515625" customWidth="1"/>
    <col min="10504" max="10504" width="10.7109375" customWidth="1"/>
    <col min="10505" max="10506" width="14.7109375" customWidth="1"/>
    <col min="10507" max="10507" width="15.42578125" customWidth="1"/>
    <col min="10508" max="10508" width="16" customWidth="1"/>
    <col min="10509" max="10509" width="16.28515625" customWidth="1"/>
    <col min="10510" max="10510" width="16.7109375" customWidth="1"/>
    <col min="10511" max="10512" width="15.5703125" customWidth="1"/>
    <col min="10756" max="10756" width="8.140625" customWidth="1"/>
    <col min="10757" max="10757" width="65.7109375" customWidth="1"/>
    <col min="10758" max="10758" width="18.42578125" customWidth="1"/>
    <col min="10759" max="10759" width="12.28515625" customWidth="1"/>
    <col min="10760" max="10760" width="10.7109375" customWidth="1"/>
    <col min="10761" max="10762" width="14.7109375" customWidth="1"/>
    <col min="10763" max="10763" width="15.42578125" customWidth="1"/>
    <col min="10764" max="10764" width="16" customWidth="1"/>
    <col min="10765" max="10765" width="16.28515625" customWidth="1"/>
    <col min="10766" max="10766" width="16.7109375" customWidth="1"/>
    <col min="10767" max="10768" width="15.5703125" customWidth="1"/>
    <col min="11012" max="11012" width="8.140625" customWidth="1"/>
    <col min="11013" max="11013" width="65.7109375" customWidth="1"/>
    <col min="11014" max="11014" width="18.42578125" customWidth="1"/>
    <col min="11015" max="11015" width="12.28515625" customWidth="1"/>
    <col min="11016" max="11016" width="10.7109375" customWidth="1"/>
    <col min="11017" max="11018" width="14.7109375" customWidth="1"/>
    <col min="11019" max="11019" width="15.42578125" customWidth="1"/>
    <col min="11020" max="11020" width="16" customWidth="1"/>
    <col min="11021" max="11021" width="16.28515625" customWidth="1"/>
    <col min="11022" max="11022" width="16.7109375" customWidth="1"/>
    <col min="11023" max="11024" width="15.5703125" customWidth="1"/>
    <col min="11268" max="11268" width="8.140625" customWidth="1"/>
    <col min="11269" max="11269" width="65.7109375" customWidth="1"/>
    <col min="11270" max="11270" width="18.42578125" customWidth="1"/>
    <col min="11271" max="11271" width="12.28515625" customWidth="1"/>
    <col min="11272" max="11272" width="10.7109375" customWidth="1"/>
    <col min="11273" max="11274" width="14.7109375" customWidth="1"/>
    <col min="11275" max="11275" width="15.42578125" customWidth="1"/>
    <col min="11276" max="11276" width="16" customWidth="1"/>
    <col min="11277" max="11277" width="16.28515625" customWidth="1"/>
    <col min="11278" max="11278" width="16.7109375" customWidth="1"/>
    <col min="11279" max="11280" width="15.5703125" customWidth="1"/>
    <col min="11524" max="11524" width="8.140625" customWidth="1"/>
    <col min="11525" max="11525" width="65.7109375" customWidth="1"/>
    <col min="11526" max="11526" width="18.42578125" customWidth="1"/>
    <col min="11527" max="11527" width="12.28515625" customWidth="1"/>
    <col min="11528" max="11528" width="10.7109375" customWidth="1"/>
    <col min="11529" max="11530" width="14.7109375" customWidth="1"/>
    <col min="11531" max="11531" width="15.42578125" customWidth="1"/>
    <col min="11532" max="11532" width="16" customWidth="1"/>
    <col min="11533" max="11533" width="16.28515625" customWidth="1"/>
    <col min="11534" max="11534" width="16.7109375" customWidth="1"/>
    <col min="11535" max="11536" width="15.5703125" customWidth="1"/>
    <col min="11780" max="11780" width="8.140625" customWidth="1"/>
    <col min="11781" max="11781" width="65.7109375" customWidth="1"/>
    <col min="11782" max="11782" width="18.42578125" customWidth="1"/>
    <col min="11783" max="11783" width="12.28515625" customWidth="1"/>
    <col min="11784" max="11784" width="10.7109375" customWidth="1"/>
    <col min="11785" max="11786" width="14.7109375" customWidth="1"/>
    <col min="11787" max="11787" width="15.42578125" customWidth="1"/>
    <col min="11788" max="11788" width="16" customWidth="1"/>
    <col min="11789" max="11789" width="16.28515625" customWidth="1"/>
    <col min="11790" max="11790" width="16.7109375" customWidth="1"/>
    <col min="11791" max="11792" width="15.5703125" customWidth="1"/>
    <col min="12036" max="12036" width="8.140625" customWidth="1"/>
    <col min="12037" max="12037" width="65.7109375" customWidth="1"/>
    <col min="12038" max="12038" width="18.42578125" customWidth="1"/>
    <col min="12039" max="12039" width="12.28515625" customWidth="1"/>
    <col min="12040" max="12040" width="10.7109375" customWidth="1"/>
    <col min="12041" max="12042" width="14.7109375" customWidth="1"/>
    <col min="12043" max="12043" width="15.42578125" customWidth="1"/>
    <col min="12044" max="12044" width="16" customWidth="1"/>
    <col min="12045" max="12045" width="16.28515625" customWidth="1"/>
    <col min="12046" max="12046" width="16.7109375" customWidth="1"/>
    <col min="12047" max="12048" width="15.5703125" customWidth="1"/>
    <col min="12292" max="12292" width="8.140625" customWidth="1"/>
    <col min="12293" max="12293" width="65.7109375" customWidth="1"/>
    <col min="12294" max="12294" width="18.42578125" customWidth="1"/>
    <col min="12295" max="12295" width="12.28515625" customWidth="1"/>
    <col min="12296" max="12296" width="10.7109375" customWidth="1"/>
    <col min="12297" max="12298" width="14.7109375" customWidth="1"/>
    <col min="12299" max="12299" width="15.42578125" customWidth="1"/>
    <col min="12300" max="12300" width="16" customWidth="1"/>
    <col min="12301" max="12301" width="16.28515625" customWidth="1"/>
    <col min="12302" max="12302" width="16.7109375" customWidth="1"/>
    <col min="12303" max="12304" width="15.5703125" customWidth="1"/>
    <col min="12548" max="12548" width="8.140625" customWidth="1"/>
    <col min="12549" max="12549" width="65.7109375" customWidth="1"/>
    <col min="12550" max="12550" width="18.42578125" customWidth="1"/>
    <col min="12551" max="12551" width="12.28515625" customWidth="1"/>
    <col min="12552" max="12552" width="10.7109375" customWidth="1"/>
    <col min="12553" max="12554" width="14.7109375" customWidth="1"/>
    <col min="12555" max="12555" width="15.42578125" customWidth="1"/>
    <col min="12556" max="12556" width="16" customWidth="1"/>
    <col min="12557" max="12557" width="16.28515625" customWidth="1"/>
    <col min="12558" max="12558" width="16.7109375" customWidth="1"/>
    <col min="12559" max="12560" width="15.5703125" customWidth="1"/>
    <col min="12804" max="12804" width="8.140625" customWidth="1"/>
    <col min="12805" max="12805" width="65.7109375" customWidth="1"/>
    <col min="12806" max="12806" width="18.42578125" customWidth="1"/>
    <col min="12807" max="12807" width="12.28515625" customWidth="1"/>
    <col min="12808" max="12808" width="10.7109375" customWidth="1"/>
    <col min="12809" max="12810" width="14.7109375" customWidth="1"/>
    <col min="12811" max="12811" width="15.42578125" customWidth="1"/>
    <col min="12812" max="12812" width="16" customWidth="1"/>
    <col min="12813" max="12813" width="16.28515625" customWidth="1"/>
    <col min="12814" max="12814" width="16.7109375" customWidth="1"/>
    <col min="12815" max="12816" width="15.5703125" customWidth="1"/>
    <col min="13060" max="13060" width="8.140625" customWidth="1"/>
    <col min="13061" max="13061" width="65.7109375" customWidth="1"/>
    <col min="13062" max="13062" width="18.42578125" customWidth="1"/>
    <col min="13063" max="13063" width="12.28515625" customWidth="1"/>
    <col min="13064" max="13064" width="10.7109375" customWidth="1"/>
    <col min="13065" max="13066" width="14.7109375" customWidth="1"/>
    <col min="13067" max="13067" width="15.42578125" customWidth="1"/>
    <col min="13068" max="13068" width="16" customWidth="1"/>
    <col min="13069" max="13069" width="16.28515625" customWidth="1"/>
    <col min="13070" max="13070" width="16.7109375" customWidth="1"/>
    <col min="13071" max="13072" width="15.5703125" customWidth="1"/>
    <col min="13316" max="13316" width="8.140625" customWidth="1"/>
    <col min="13317" max="13317" width="65.7109375" customWidth="1"/>
    <col min="13318" max="13318" width="18.42578125" customWidth="1"/>
    <col min="13319" max="13319" width="12.28515625" customWidth="1"/>
    <col min="13320" max="13320" width="10.7109375" customWidth="1"/>
    <col min="13321" max="13322" width="14.7109375" customWidth="1"/>
    <col min="13323" max="13323" width="15.42578125" customWidth="1"/>
    <col min="13324" max="13324" width="16" customWidth="1"/>
    <col min="13325" max="13325" width="16.28515625" customWidth="1"/>
    <col min="13326" max="13326" width="16.7109375" customWidth="1"/>
    <col min="13327" max="13328" width="15.5703125" customWidth="1"/>
    <col min="13572" max="13572" width="8.140625" customWidth="1"/>
    <col min="13573" max="13573" width="65.7109375" customWidth="1"/>
    <col min="13574" max="13574" width="18.42578125" customWidth="1"/>
    <col min="13575" max="13575" width="12.28515625" customWidth="1"/>
    <col min="13576" max="13576" width="10.7109375" customWidth="1"/>
    <col min="13577" max="13578" width="14.7109375" customWidth="1"/>
    <col min="13579" max="13579" width="15.42578125" customWidth="1"/>
    <col min="13580" max="13580" width="16" customWidth="1"/>
    <col min="13581" max="13581" width="16.28515625" customWidth="1"/>
    <col min="13582" max="13582" width="16.7109375" customWidth="1"/>
    <col min="13583" max="13584" width="15.5703125" customWidth="1"/>
    <col min="13828" max="13828" width="8.140625" customWidth="1"/>
    <col min="13829" max="13829" width="65.7109375" customWidth="1"/>
    <col min="13830" max="13830" width="18.42578125" customWidth="1"/>
    <col min="13831" max="13831" width="12.28515625" customWidth="1"/>
    <col min="13832" max="13832" width="10.7109375" customWidth="1"/>
    <col min="13833" max="13834" width="14.7109375" customWidth="1"/>
    <col min="13835" max="13835" width="15.42578125" customWidth="1"/>
    <col min="13836" max="13836" width="16" customWidth="1"/>
    <col min="13837" max="13837" width="16.28515625" customWidth="1"/>
    <col min="13838" max="13838" width="16.7109375" customWidth="1"/>
    <col min="13839" max="13840" width="15.5703125" customWidth="1"/>
    <col min="14084" max="14084" width="8.140625" customWidth="1"/>
    <col min="14085" max="14085" width="65.7109375" customWidth="1"/>
    <col min="14086" max="14086" width="18.42578125" customWidth="1"/>
    <col min="14087" max="14087" width="12.28515625" customWidth="1"/>
    <col min="14088" max="14088" width="10.7109375" customWidth="1"/>
    <col min="14089" max="14090" width="14.7109375" customWidth="1"/>
    <col min="14091" max="14091" width="15.42578125" customWidth="1"/>
    <col min="14092" max="14092" width="16" customWidth="1"/>
    <col min="14093" max="14093" width="16.28515625" customWidth="1"/>
    <col min="14094" max="14094" width="16.7109375" customWidth="1"/>
    <col min="14095" max="14096" width="15.5703125" customWidth="1"/>
    <col min="14340" max="14340" width="8.140625" customWidth="1"/>
    <col min="14341" max="14341" width="65.7109375" customWidth="1"/>
    <col min="14342" max="14342" width="18.42578125" customWidth="1"/>
    <col min="14343" max="14343" width="12.28515625" customWidth="1"/>
    <col min="14344" max="14344" width="10.7109375" customWidth="1"/>
    <col min="14345" max="14346" width="14.7109375" customWidth="1"/>
    <col min="14347" max="14347" width="15.42578125" customWidth="1"/>
    <col min="14348" max="14348" width="16" customWidth="1"/>
    <col min="14349" max="14349" width="16.28515625" customWidth="1"/>
    <col min="14350" max="14350" width="16.7109375" customWidth="1"/>
    <col min="14351" max="14352" width="15.5703125" customWidth="1"/>
    <col min="14596" max="14596" width="8.140625" customWidth="1"/>
    <col min="14597" max="14597" width="65.7109375" customWidth="1"/>
    <col min="14598" max="14598" width="18.42578125" customWidth="1"/>
    <col min="14599" max="14599" width="12.28515625" customWidth="1"/>
    <col min="14600" max="14600" width="10.7109375" customWidth="1"/>
    <col min="14601" max="14602" width="14.7109375" customWidth="1"/>
    <col min="14603" max="14603" width="15.42578125" customWidth="1"/>
    <col min="14604" max="14604" width="16" customWidth="1"/>
    <col min="14605" max="14605" width="16.28515625" customWidth="1"/>
    <col min="14606" max="14606" width="16.7109375" customWidth="1"/>
    <col min="14607" max="14608" width="15.5703125" customWidth="1"/>
    <col min="14852" max="14852" width="8.140625" customWidth="1"/>
    <col min="14853" max="14853" width="65.7109375" customWidth="1"/>
    <col min="14854" max="14854" width="18.42578125" customWidth="1"/>
    <col min="14855" max="14855" width="12.28515625" customWidth="1"/>
    <col min="14856" max="14856" width="10.7109375" customWidth="1"/>
    <col min="14857" max="14858" width="14.7109375" customWidth="1"/>
    <col min="14859" max="14859" width="15.42578125" customWidth="1"/>
    <col min="14860" max="14860" width="16" customWidth="1"/>
    <col min="14861" max="14861" width="16.28515625" customWidth="1"/>
    <col min="14862" max="14862" width="16.7109375" customWidth="1"/>
    <col min="14863" max="14864" width="15.5703125" customWidth="1"/>
    <col min="15108" max="15108" width="8.140625" customWidth="1"/>
    <col min="15109" max="15109" width="65.7109375" customWidth="1"/>
    <col min="15110" max="15110" width="18.42578125" customWidth="1"/>
    <col min="15111" max="15111" width="12.28515625" customWidth="1"/>
    <col min="15112" max="15112" width="10.7109375" customWidth="1"/>
    <col min="15113" max="15114" width="14.7109375" customWidth="1"/>
    <col min="15115" max="15115" width="15.42578125" customWidth="1"/>
    <col min="15116" max="15116" width="16" customWidth="1"/>
    <col min="15117" max="15117" width="16.28515625" customWidth="1"/>
    <col min="15118" max="15118" width="16.7109375" customWidth="1"/>
    <col min="15119" max="15120" width="15.5703125" customWidth="1"/>
    <col min="15364" max="15364" width="8.140625" customWidth="1"/>
    <col min="15365" max="15365" width="65.7109375" customWidth="1"/>
    <col min="15366" max="15366" width="18.42578125" customWidth="1"/>
    <col min="15367" max="15367" width="12.28515625" customWidth="1"/>
    <col min="15368" max="15368" width="10.7109375" customWidth="1"/>
    <col min="15369" max="15370" width="14.7109375" customWidth="1"/>
    <col min="15371" max="15371" width="15.42578125" customWidth="1"/>
    <col min="15372" max="15372" width="16" customWidth="1"/>
    <col min="15373" max="15373" width="16.28515625" customWidth="1"/>
    <col min="15374" max="15374" width="16.7109375" customWidth="1"/>
    <col min="15375" max="15376" width="15.5703125" customWidth="1"/>
    <col min="15620" max="15620" width="8.140625" customWidth="1"/>
    <col min="15621" max="15621" width="65.7109375" customWidth="1"/>
    <col min="15622" max="15622" width="18.42578125" customWidth="1"/>
    <col min="15623" max="15623" width="12.28515625" customWidth="1"/>
    <col min="15624" max="15624" width="10.7109375" customWidth="1"/>
    <col min="15625" max="15626" width="14.7109375" customWidth="1"/>
    <col min="15627" max="15627" width="15.42578125" customWidth="1"/>
    <col min="15628" max="15628" width="16" customWidth="1"/>
    <col min="15629" max="15629" width="16.28515625" customWidth="1"/>
    <col min="15630" max="15630" width="16.7109375" customWidth="1"/>
    <col min="15631" max="15632" width="15.5703125" customWidth="1"/>
    <col min="15876" max="15876" width="8.140625" customWidth="1"/>
    <col min="15877" max="15877" width="65.7109375" customWidth="1"/>
    <col min="15878" max="15878" width="18.42578125" customWidth="1"/>
    <col min="15879" max="15879" width="12.28515625" customWidth="1"/>
    <col min="15880" max="15880" width="10.7109375" customWidth="1"/>
    <col min="15881" max="15882" width="14.7109375" customWidth="1"/>
    <col min="15883" max="15883" width="15.42578125" customWidth="1"/>
    <col min="15884" max="15884" width="16" customWidth="1"/>
    <col min="15885" max="15885" width="16.28515625" customWidth="1"/>
    <col min="15886" max="15886" width="16.7109375" customWidth="1"/>
    <col min="15887" max="15888" width="15.5703125" customWidth="1"/>
    <col min="16132" max="16132" width="8.140625" customWidth="1"/>
    <col min="16133" max="16133" width="65.7109375" customWidth="1"/>
    <col min="16134" max="16134" width="18.42578125" customWidth="1"/>
    <col min="16135" max="16135" width="12.28515625" customWidth="1"/>
    <col min="16136" max="16136" width="10.7109375" customWidth="1"/>
    <col min="16137" max="16138" width="14.7109375" customWidth="1"/>
    <col min="16139" max="16139" width="15.42578125" customWidth="1"/>
    <col min="16140" max="16140" width="16" customWidth="1"/>
    <col min="16141" max="16141" width="16.28515625" customWidth="1"/>
    <col min="16142" max="16142" width="16.7109375" customWidth="1"/>
    <col min="16143" max="16144" width="15.5703125" customWidth="1"/>
  </cols>
  <sheetData>
    <row r="1" spans="1:18" s="63" customFormat="1" ht="105.75" customHeight="1" x14ac:dyDescent="0.25">
      <c r="A1" s="138"/>
      <c r="B1" s="138"/>
      <c r="C1" s="139" t="s">
        <v>92</v>
      </c>
      <c r="D1" s="139"/>
      <c r="E1" s="139"/>
      <c r="F1" s="139"/>
      <c r="G1" s="139"/>
      <c r="H1" s="139"/>
      <c r="I1" s="139"/>
      <c r="J1" s="139"/>
      <c r="K1" s="139"/>
      <c r="L1" s="164" t="s">
        <v>97</v>
      </c>
      <c r="M1" s="164"/>
      <c r="N1" s="164"/>
      <c r="O1" s="164"/>
      <c r="P1" s="164"/>
      <c r="Q1" s="152"/>
      <c r="R1" s="130"/>
    </row>
    <row r="2" spans="1:18" s="63" customFormat="1" ht="18" customHeight="1" x14ac:dyDescent="0.25">
      <c r="A2" s="138" t="s">
        <v>77</v>
      </c>
      <c r="B2" s="138"/>
      <c r="C2" s="140" t="s">
        <v>79</v>
      </c>
      <c r="D2" s="140"/>
      <c r="E2" s="165" t="s">
        <v>96</v>
      </c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52"/>
      <c r="R2" s="130"/>
    </row>
    <row r="3" spans="1:18" s="63" customFormat="1" ht="77.25" customHeight="1" x14ac:dyDescent="0.25">
      <c r="A3" s="136" t="s">
        <v>78</v>
      </c>
      <c r="B3" s="137"/>
      <c r="C3" s="138" t="s">
        <v>80</v>
      </c>
      <c r="D3" s="138"/>
      <c r="E3" s="161" t="s">
        <v>95</v>
      </c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3"/>
      <c r="Q3" s="152"/>
      <c r="R3" s="130"/>
    </row>
    <row r="4" spans="1:18" s="63" customFormat="1" ht="18" customHeight="1" x14ac:dyDescent="0.25">
      <c r="A4" s="166"/>
      <c r="B4" s="166"/>
      <c r="C4" s="167" t="s">
        <v>94</v>
      </c>
      <c r="D4" s="168"/>
      <c r="E4" s="145" t="s">
        <v>68</v>
      </c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52"/>
      <c r="R4" s="130"/>
    </row>
    <row r="5" spans="1:18" s="66" customFormat="1" ht="20.25" x14ac:dyDescent="0.3">
      <c r="A5" s="64"/>
      <c r="B5" s="138" t="s">
        <v>93</v>
      </c>
      <c r="C5" s="138"/>
      <c r="D5" s="65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52"/>
      <c r="R5" s="130"/>
    </row>
    <row r="6" spans="1:18" s="66" customFormat="1" ht="15.75" x14ac:dyDescent="0.25">
      <c r="A6" s="125" t="s">
        <v>0</v>
      </c>
      <c r="B6" s="125" t="s">
        <v>81</v>
      </c>
      <c r="C6" s="125" t="s">
        <v>103</v>
      </c>
      <c r="D6" s="125" t="s">
        <v>104</v>
      </c>
      <c r="E6" s="147" t="s">
        <v>113</v>
      </c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9"/>
      <c r="Q6" s="153" t="s">
        <v>118</v>
      </c>
      <c r="R6" s="130"/>
    </row>
    <row r="7" spans="1:18" s="66" customFormat="1" ht="15.75" x14ac:dyDescent="0.25">
      <c r="A7" s="125"/>
      <c r="B7" s="125"/>
      <c r="C7" s="125"/>
      <c r="D7" s="125"/>
      <c r="E7" s="67" t="s">
        <v>82</v>
      </c>
      <c r="F7" s="67" t="s">
        <v>83</v>
      </c>
      <c r="G7" s="67" t="s">
        <v>84</v>
      </c>
      <c r="H7" s="67" t="s">
        <v>85</v>
      </c>
      <c r="I7" s="67" t="s">
        <v>105</v>
      </c>
      <c r="J7" s="67" t="s">
        <v>106</v>
      </c>
      <c r="K7" s="67" t="s">
        <v>107</v>
      </c>
      <c r="L7" s="67" t="s">
        <v>108</v>
      </c>
      <c r="M7" s="67" t="s">
        <v>109</v>
      </c>
      <c r="N7" s="67" t="s">
        <v>110</v>
      </c>
      <c r="O7" s="67" t="s">
        <v>111</v>
      </c>
      <c r="P7" s="67" t="s">
        <v>112</v>
      </c>
      <c r="Q7" s="154"/>
      <c r="R7" s="130"/>
    </row>
    <row r="8" spans="1:18" s="66" customFormat="1" ht="15.75" x14ac:dyDescent="0.25">
      <c r="A8" s="131" t="s">
        <v>86</v>
      </c>
      <c r="B8" s="133" t="s">
        <v>98</v>
      </c>
      <c r="C8" s="135">
        <f>'PLANILHA 02'!G7</f>
        <v>184980.88620000001</v>
      </c>
      <c r="D8" s="84" t="s">
        <v>114</v>
      </c>
      <c r="E8" s="87"/>
      <c r="F8" s="87"/>
      <c r="G8" s="69">
        <f>C8*G9%</f>
        <v>184980.88620000001</v>
      </c>
      <c r="H8" s="70"/>
      <c r="I8" s="70"/>
      <c r="J8" s="70"/>
      <c r="K8" s="70"/>
      <c r="L8" s="70"/>
      <c r="M8" s="70"/>
      <c r="N8" s="70"/>
      <c r="O8" s="70"/>
      <c r="P8" s="70"/>
      <c r="Q8" s="103">
        <f>G8</f>
        <v>184980.88620000001</v>
      </c>
      <c r="R8" s="130"/>
    </row>
    <row r="9" spans="1:18" s="66" customFormat="1" ht="15.75" x14ac:dyDescent="0.25">
      <c r="A9" s="132"/>
      <c r="B9" s="134"/>
      <c r="C9" s="135"/>
      <c r="D9" s="68" t="s">
        <v>115</v>
      </c>
      <c r="E9" s="85"/>
      <c r="F9" s="85"/>
      <c r="G9" s="72">
        <v>100</v>
      </c>
      <c r="H9" s="72"/>
      <c r="I9" s="72"/>
      <c r="J9" s="72"/>
      <c r="K9" s="72"/>
      <c r="L9" s="72"/>
      <c r="M9" s="72"/>
      <c r="N9" s="72"/>
      <c r="O9" s="72"/>
      <c r="P9" s="72"/>
      <c r="Q9" s="104">
        <f>G9</f>
        <v>100</v>
      </c>
      <c r="R9" s="130"/>
    </row>
    <row r="10" spans="1:18" s="66" customFormat="1" ht="15.75" x14ac:dyDescent="0.25">
      <c r="A10" s="131" t="s">
        <v>87</v>
      </c>
      <c r="B10" s="133" t="s">
        <v>38</v>
      </c>
      <c r="C10" s="144">
        <f>'PLANILHA 02'!G9</f>
        <v>4182101.4510000004</v>
      </c>
      <c r="D10" s="68" t="s">
        <v>114</v>
      </c>
      <c r="E10" s="86">
        <f>C10*E11%</f>
        <v>167284.05804</v>
      </c>
      <c r="F10" s="86">
        <f>C10*F11%</f>
        <v>167284.05804</v>
      </c>
      <c r="G10" s="86">
        <f>C10*G11%</f>
        <v>83642.029020000002</v>
      </c>
      <c r="H10" s="86">
        <f>C10*H11%</f>
        <v>83642.029020000002</v>
      </c>
      <c r="I10" s="86">
        <f>C10*I11%</f>
        <v>83642.029020000002</v>
      </c>
      <c r="J10" s="86">
        <f>C10*J11%</f>
        <v>83642.029020000002</v>
      </c>
      <c r="K10" s="86">
        <f>C10*K11%</f>
        <v>83642.029020000002</v>
      </c>
      <c r="L10" s="86">
        <f>C10*L11%</f>
        <v>83642.029020000002</v>
      </c>
      <c r="M10" s="86">
        <f>C10*M11%</f>
        <v>83642.029020000002</v>
      </c>
      <c r="N10" s="86">
        <f>C10*N11%</f>
        <v>83642.029020000002</v>
      </c>
      <c r="O10" s="86">
        <f>C10*O11%</f>
        <v>83642.029020000002</v>
      </c>
      <c r="P10" s="86">
        <f>C10*P11%</f>
        <v>83642.029020000002</v>
      </c>
      <c r="Q10" s="103">
        <f>SUM(E10:P10)</f>
        <v>1170988.40628</v>
      </c>
      <c r="R10" s="130"/>
    </row>
    <row r="11" spans="1:18" s="66" customFormat="1" ht="15.75" x14ac:dyDescent="0.25">
      <c r="A11" s="132"/>
      <c r="B11" s="142"/>
      <c r="C11" s="144"/>
      <c r="D11" s="68" t="s">
        <v>115</v>
      </c>
      <c r="E11" s="71">
        <v>4</v>
      </c>
      <c r="F11" s="71">
        <v>4</v>
      </c>
      <c r="G11" s="71">
        <v>2</v>
      </c>
      <c r="H11" s="71">
        <v>2</v>
      </c>
      <c r="I11" s="71">
        <v>2</v>
      </c>
      <c r="J11" s="71">
        <v>2</v>
      </c>
      <c r="K11" s="71">
        <v>2</v>
      </c>
      <c r="L11" s="71">
        <v>2</v>
      </c>
      <c r="M11" s="71">
        <v>2</v>
      </c>
      <c r="N11" s="71">
        <v>2</v>
      </c>
      <c r="O11" s="71">
        <v>2</v>
      </c>
      <c r="P11" s="71">
        <v>2</v>
      </c>
      <c r="Q11" s="104">
        <f>SUM(E11:P11)</f>
        <v>28</v>
      </c>
      <c r="R11" s="130"/>
    </row>
    <row r="12" spans="1:18" s="66" customFormat="1" ht="15.75" x14ac:dyDescent="0.25">
      <c r="A12" s="131" t="s">
        <v>88</v>
      </c>
      <c r="B12" s="133" t="s">
        <v>14</v>
      </c>
      <c r="C12" s="144">
        <f>SUM(C14:C17)</f>
        <v>5367990.375</v>
      </c>
      <c r="D12" s="68"/>
      <c r="E12" s="69"/>
      <c r="F12" s="69"/>
      <c r="G12" s="73"/>
      <c r="H12" s="73"/>
      <c r="I12" s="69"/>
      <c r="J12" s="69"/>
      <c r="K12" s="69"/>
      <c r="L12" s="69"/>
      <c r="M12" s="69"/>
      <c r="N12" s="69"/>
      <c r="O12" s="69"/>
      <c r="P12" s="69"/>
      <c r="Q12" s="105"/>
      <c r="R12" s="130"/>
    </row>
    <row r="13" spans="1:18" s="66" customFormat="1" ht="15.75" x14ac:dyDescent="0.25">
      <c r="A13" s="132"/>
      <c r="B13" s="134"/>
      <c r="C13" s="144"/>
      <c r="D13" s="68"/>
      <c r="E13" s="71"/>
      <c r="F13" s="71"/>
      <c r="G13" s="86"/>
      <c r="H13" s="71"/>
      <c r="I13" s="71"/>
      <c r="J13" s="71"/>
      <c r="K13" s="71"/>
      <c r="L13" s="71"/>
      <c r="M13" s="71"/>
      <c r="N13" s="71"/>
      <c r="O13" s="71"/>
      <c r="P13" s="71"/>
      <c r="Q13" s="105"/>
      <c r="R13" s="130"/>
    </row>
    <row r="14" spans="1:18" s="66" customFormat="1" ht="15.75" x14ac:dyDescent="0.25">
      <c r="A14" s="132" t="s">
        <v>2</v>
      </c>
      <c r="B14" s="141" t="s">
        <v>13</v>
      </c>
      <c r="C14" s="143">
        <f>'PLANILHA 02'!G20</f>
        <v>214585.31159999999</v>
      </c>
      <c r="D14" s="68" t="s">
        <v>114</v>
      </c>
      <c r="E14" s="73"/>
      <c r="F14" s="73"/>
      <c r="G14" s="73"/>
      <c r="H14" s="88">
        <f>C14*H15%</f>
        <v>150209.71811999998</v>
      </c>
      <c r="I14" s="88">
        <f>C14*I15%</f>
        <v>42917.062319999997</v>
      </c>
      <c r="J14" s="88">
        <f>C14*J15%</f>
        <v>21458.531159999999</v>
      </c>
      <c r="K14" s="73"/>
      <c r="L14" s="73"/>
      <c r="M14" s="73"/>
      <c r="N14" s="73"/>
      <c r="O14" s="73"/>
      <c r="P14" s="73"/>
      <c r="Q14" s="103">
        <f>SUM(E14:P14)</f>
        <v>214585.31159999996</v>
      </c>
      <c r="R14" s="130"/>
    </row>
    <row r="15" spans="1:18" s="66" customFormat="1" ht="15.75" x14ac:dyDescent="0.25">
      <c r="A15" s="132"/>
      <c r="B15" s="142"/>
      <c r="C15" s="143"/>
      <c r="D15" s="68" t="s">
        <v>115</v>
      </c>
      <c r="E15" s="71"/>
      <c r="F15" s="71"/>
      <c r="G15" s="71"/>
      <c r="H15" s="71">
        <v>70</v>
      </c>
      <c r="I15" s="71">
        <v>20</v>
      </c>
      <c r="J15" s="71">
        <v>10</v>
      </c>
      <c r="K15" s="71"/>
      <c r="L15" s="71"/>
      <c r="M15" s="71"/>
      <c r="N15" s="71"/>
      <c r="O15" s="71"/>
      <c r="P15" s="71"/>
      <c r="Q15" s="104">
        <f>SUM(E15:P15)</f>
        <v>100</v>
      </c>
      <c r="R15" s="130"/>
    </row>
    <row r="16" spans="1:18" s="66" customFormat="1" ht="15.75" x14ac:dyDescent="0.25">
      <c r="A16" s="132" t="s">
        <v>3</v>
      </c>
      <c r="B16" s="141" t="s">
        <v>17</v>
      </c>
      <c r="C16" s="143">
        <f>'PLANILHA 02'!G23</f>
        <v>5153405.0634000003</v>
      </c>
      <c r="D16" s="68" t="s">
        <v>114</v>
      </c>
      <c r="E16" s="69"/>
      <c r="F16" s="69"/>
      <c r="G16" s="73"/>
      <c r="H16" s="73"/>
      <c r="I16" s="69"/>
      <c r="J16" s="69"/>
      <c r="K16" s="87">
        <f>C16*K17%</f>
        <v>1546021.51902</v>
      </c>
      <c r="L16" s="87">
        <f>C16*L17%</f>
        <v>721476.70887600014</v>
      </c>
      <c r="M16" s="87">
        <f>C16*M17%</f>
        <v>721476.70887600014</v>
      </c>
      <c r="N16" s="87">
        <f>C16*N17%</f>
        <v>721476.70887600014</v>
      </c>
      <c r="O16" s="87">
        <f>C16*O17%</f>
        <v>721476.70887600014</v>
      </c>
      <c r="P16" s="87">
        <f>C16*P17%</f>
        <v>721476.70887600014</v>
      </c>
      <c r="Q16" s="103">
        <f>SUM(E16:P16)</f>
        <v>5153405.0634000003</v>
      </c>
      <c r="R16" s="130"/>
    </row>
    <row r="17" spans="1:18" s="66" customFormat="1" ht="15.75" x14ac:dyDescent="0.25">
      <c r="A17" s="132"/>
      <c r="B17" s="142"/>
      <c r="C17" s="143"/>
      <c r="D17" s="68" t="s">
        <v>115</v>
      </c>
      <c r="E17" s="71"/>
      <c r="F17" s="71"/>
      <c r="G17" s="86"/>
      <c r="H17" s="71"/>
      <c r="I17" s="71"/>
      <c r="J17" s="71"/>
      <c r="K17" s="69">
        <v>30</v>
      </c>
      <c r="L17" s="69">
        <v>14</v>
      </c>
      <c r="M17" s="69">
        <v>14</v>
      </c>
      <c r="N17" s="69">
        <v>14</v>
      </c>
      <c r="O17" s="69">
        <v>14</v>
      </c>
      <c r="P17" s="69">
        <v>14</v>
      </c>
      <c r="Q17" s="104">
        <f>SUM(E17:P17)</f>
        <v>100</v>
      </c>
      <c r="R17" s="130"/>
    </row>
    <row r="18" spans="1:18" s="66" customFormat="1" ht="15.75" x14ac:dyDescent="0.25">
      <c r="A18" s="131" t="s">
        <v>89</v>
      </c>
      <c r="B18" s="133" t="s">
        <v>99</v>
      </c>
      <c r="C18" s="144">
        <f>'PLANILHA 02'!G35</f>
        <v>1752250.2128999999</v>
      </c>
      <c r="D18" s="68" t="s">
        <v>114</v>
      </c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105"/>
      <c r="R18" s="130"/>
    </row>
    <row r="19" spans="1:18" s="66" customFormat="1" ht="15.75" x14ac:dyDescent="0.25">
      <c r="A19" s="132"/>
      <c r="B19" s="142"/>
      <c r="C19" s="144"/>
      <c r="D19" s="68" t="s">
        <v>115</v>
      </c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105"/>
      <c r="R19" s="130"/>
    </row>
    <row r="20" spans="1:18" s="66" customFormat="1" ht="15.75" x14ac:dyDescent="0.25">
      <c r="A20" s="131" t="s">
        <v>90</v>
      </c>
      <c r="B20" s="133" t="s">
        <v>100</v>
      </c>
      <c r="C20" s="144">
        <f>'PLANILHA 02'!G45</f>
        <v>1748567.4129000001</v>
      </c>
      <c r="D20" s="68" t="s">
        <v>114</v>
      </c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105"/>
      <c r="R20" s="130"/>
    </row>
    <row r="21" spans="1:18" s="66" customFormat="1" ht="15.75" x14ac:dyDescent="0.25">
      <c r="A21" s="132"/>
      <c r="B21" s="142"/>
      <c r="C21" s="144"/>
      <c r="D21" s="68" t="s">
        <v>115</v>
      </c>
      <c r="E21" s="71"/>
      <c r="F21" s="71"/>
      <c r="G21" s="71"/>
      <c r="H21" s="71"/>
      <c r="I21" s="86"/>
      <c r="J21" s="86"/>
      <c r="K21" s="86"/>
      <c r="L21" s="86"/>
      <c r="M21" s="86"/>
      <c r="N21" s="86"/>
      <c r="O21" s="86"/>
      <c r="P21" s="86"/>
      <c r="Q21" s="105"/>
      <c r="R21" s="130"/>
    </row>
    <row r="22" spans="1:18" s="66" customFormat="1" ht="15.75" x14ac:dyDescent="0.25">
      <c r="A22" s="131" t="s">
        <v>91</v>
      </c>
      <c r="B22" s="133" t="s">
        <v>101</v>
      </c>
      <c r="C22" s="144">
        <f>'PLANILHA 02'!G54</f>
        <v>1233226.9124999999</v>
      </c>
      <c r="D22" s="68" t="s">
        <v>114</v>
      </c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105"/>
      <c r="R22" s="130"/>
    </row>
    <row r="23" spans="1:18" s="66" customFormat="1" ht="15.75" x14ac:dyDescent="0.25">
      <c r="A23" s="132"/>
      <c r="B23" s="142"/>
      <c r="C23" s="144"/>
      <c r="D23" s="68" t="s">
        <v>115</v>
      </c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105"/>
      <c r="R23" s="130"/>
    </row>
    <row r="24" spans="1:18" s="66" customFormat="1" ht="15.75" x14ac:dyDescent="0.25">
      <c r="A24" s="157" t="s">
        <v>102</v>
      </c>
      <c r="B24" s="158"/>
      <c r="C24" s="150">
        <f>SUM(C8+C10+C14+C16+C18+C20+C22)</f>
        <v>14469117.250500001</v>
      </c>
      <c r="D24" s="74" t="s">
        <v>116</v>
      </c>
      <c r="E24" s="75">
        <f>SUM(E8+E10)</f>
        <v>167284.05804</v>
      </c>
      <c r="F24" s="74">
        <f>SUM(F8+F10)</f>
        <v>167284.05804</v>
      </c>
      <c r="G24" s="74">
        <f>SUM(G8+G10)</f>
        <v>268622.91522000002</v>
      </c>
      <c r="H24" s="74">
        <f>SUM(H10+H14)</f>
        <v>233851.74713999999</v>
      </c>
      <c r="I24" s="74">
        <f>SUM(I10+I14)</f>
        <v>126559.09134</v>
      </c>
      <c r="J24" s="74">
        <f>SUM(J10+J14)</f>
        <v>105100.56018</v>
      </c>
      <c r="K24" s="74">
        <f t="shared" ref="K24:P24" si="0">SUM(K10+K16)</f>
        <v>1629663.54804</v>
      </c>
      <c r="L24" s="74">
        <f t="shared" si="0"/>
        <v>805118.73789600015</v>
      </c>
      <c r="M24" s="74">
        <f t="shared" si="0"/>
        <v>805118.73789600015</v>
      </c>
      <c r="N24" s="74">
        <f t="shared" si="0"/>
        <v>805118.73789600015</v>
      </c>
      <c r="O24" s="74">
        <f t="shared" si="0"/>
        <v>805118.73789600015</v>
      </c>
      <c r="P24" s="74">
        <f t="shared" si="0"/>
        <v>805118.73789600015</v>
      </c>
      <c r="Q24" s="155">
        <f>SUM(Q8+Q10+Q14+Q16)</f>
        <v>6723959.6674800003</v>
      </c>
      <c r="R24" s="130"/>
    </row>
    <row r="25" spans="1:18" s="66" customFormat="1" ht="15.75" x14ac:dyDescent="0.25">
      <c r="A25" s="159"/>
      <c r="B25" s="160"/>
      <c r="C25" s="151"/>
      <c r="D25" s="74" t="s">
        <v>117</v>
      </c>
      <c r="E25" s="75">
        <f>E24</f>
        <v>167284.05804</v>
      </c>
      <c r="F25" s="75">
        <f t="shared" ref="F25:M25" si="1">E25+F24</f>
        <v>334568.11608000001</v>
      </c>
      <c r="G25" s="75">
        <f t="shared" si="1"/>
        <v>603191.03130000003</v>
      </c>
      <c r="H25" s="75">
        <f t="shared" si="1"/>
        <v>837042.77844000002</v>
      </c>
      <c r="I25" s="75">
        <f t="shared" si="1"/>
        <v>963601.86978000007</v>
      </c>
      <c r="J25" s="75">
        <f t="shared" si="1"/>
        <v>1068702.4299600001</v>
      </c>
      <c r="K25" s="75">
        <f t="shared" si="1"/>
        <v>2698365.9780000001</v>
      </c>
      <c r="L25" s="75">
        <f t="shared" si="1"/>
        <v>3503484.7158960002</v>
      </c>
      <c r="M25" s="75">
        <f t="shared" si="1"/>
        <v>4308603.4537920002</v>
      </c>
      <c r="N25" s="75">
        <f t="shared" ref="N25" si="2">M25+N24</f>
        <v>5113722.1916880002</v>
      </c>
      <c r="O25" s="75">
        <f t="shared" ref="O25" si="3">N25+O24</f>
        <v>5918840.9295840003</v>
      </c>
      <c r="P25" s="75">
        <f t="shared" ref="P25" si="4">O25+P24</f>
        <v>6723959.6674800003</v>
      </c>
      <c r="Q25" s="156"/>
      <c r="R25" s="130"/>
    </row>
    <row r="26" spans="1:18" s="66" customFormat="1" ht="15.75" x14ac:dyDescent="0.25">
      <c r="A26" s="76"/>
      <c r="B26" s="77"/>
      <c r="C26" s="77"/>
      <c r="D26" s="78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R26" s="130"/>
    </row>
    <row r="27" spans="1:18" s="66" customFormat="1" ht="15.75" x14ac:dyDescent="0.25">
      <c r="A27" s="80"/>
      <c r="B27" s="81"/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R27" s="130"/>
    </row>
    <row r="28" spans="1:18" s="63" customFormat="1" ht="56.25" customHeight="1" x14ac:dyDescent="0.25">
      <c r="A28" s="138" t="s">
        <v>77</v>
      </c>
      <c r="B28" s="138"/>
      <c r="C28" s="139" t="s">
        <v>92</v>
      </c>
      <c r="D28" s="139"/>
      <c r="E28" s="139"/>
      <c r="F28" s="139"/>
      <c r="G28" s="139"/>
      <c r="H28" s="139"/>
      <c r="I28" s="139"/>
      <c r="J28" s="139"/>
      <c r="K28" s="139"/>
      <c r="L28" s="164" t="s">
        <v>97</v>
      </c>
      <c r="M28" s="164"/>
      <c r="N28" s="164"/>
      <c r="O28" s="164"/>
      <c r="P28" s="164"/>
      <c r="Q28" s="152"/>
      <c r="R28" s="130"/>
    </row>
    <row r="29" spans="1:18" s="63" customFormat="1" ht="18" customHeight="1" x14ac:dyDescent="0.25">
      <c r="A29" s="165" t="s">
        <v>78</v>
      </c>
      <c r="B29" s="165"/>
      <c r="C29" s="140" t="s">
        <v>79</v>
      </c>
      <c r="D29" s="140"/>
      <c r="E29" s="165" t="s">
        <v>96</v>
      </c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52"/>
      <c r="R29" s="130"/>
    </row>
    <row r="30" spans="1:18" s="63" customFormat="1" ht="73.5" customHeight="1" x14ac:dyDescent="0.25">
      <c r="A30" s="166"/>
      <c r="B30" s="166"/>
      <c r="C30" s="138" t="s">
        <v>80</v>
      </c>
      <c r="D30" s="138"/>
      <c r="E30" s="165" t="s">
        <v>95</v>
      </c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52"/>
      <c r="R30" s="130"/>
    </row>
    <row r="31" spans="1:18" s="63" customFormat="1" ht="18" customHeight="1" x14ac:dyDescent="0.25">
      <c r="A31" s="166"/>
      <c r="B31" s="166"/>
      <c r="C31" s="167" t="s">
        <v>94</v>
      </c>
      <c r="D31" s="168"/>
      <c r="E31" s="145" t="s">
        <v>68</v>
      </c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52"/>
      <c r="R31" s="130"/>
    </row>
    <row r="32" spans="1:18" s="66" customFormat="1" ht="20.25" x14ac:dyDescent="0.3">
      <c r="A32" s="64"/>
      <c r="B32" s="138" t="s">
        <v>93</v>
      </c>
      <c r="C32" s="138"/>
      <c r="D32" s="65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52"/>
      <c r="R32" s="130"/>
    </row>
    <row r="33" spans="1:18" s="66" customFormat="1" ht="15.75" x14ac:dyDescent="0.25">
      <c r="A33" s="125" t="s">
        <v>0</v>
      </c>
      <c r="B33" s="125" t="s">
        <v>81</v>
      </c>
      <c r="C33" s="125" t="s">
        <v>103</v>
      </c>
      <c r="D33" s="125" t="s">
        <v>104</v>
      </c>
      <c r="E33" s="147" t="s">
        <v>113</v>
      </c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9"/>
      <c r="Q33" s="153" t="s">
        <v>119</v>
      </c>
      <c r="R33" s="130"/>
    </row>
    <row r="34" spans="1:18" s="66" customFormat="1" ht="15.75" x14ac:dyDescent="0.25">
      <c r="A34" s="125"/>
      <c r="B34" s="125"/>
      <c r="C34" s="125"/>
      <c r="D34" s="125"/>
      <c r="E34" s="67" t="s">
        <v>82</v>
      </c>
      <c r="F34" s="67" t="s">
        <v>83</v>
      </c>
      <c r="G34" s="67" t="s">
        <v>84</v>
      </c>
      <c r="H34" s="67" t="s">
        <v>85</v>
      </c>
      <c r="I34" s="67" t="s">
        <v>105</v>
      </c>
      <c r="J34" s="67" t="s">
        <v>106</v>
      </c>
      <c r="K34" s="67" t="s">
        <v>107</v>
      </c>
      <c r="L34" s="67" t="s">
        <v>108</v>
      </c>
      <c r="M34" s="67" t="s">
        <v>109</v>
      </c>
      <c r="N34" s="67" t="s">
        <v>110</v>
      </c>
      <c r="O34" s="67" t="s">
        <v>111</v>
      </c>
      <c r="P34" s="67" t="s">
        <v>112</v>
      </c>
      <c r="Q34" s="154"/>
      <c r="R34" s="130"/>
    </row>
    <row r="35" spans="1:18" s="66" customFormat="1" ht="15.75" x14ac:dyDescent="0.25">
      <c r="A35" s="131" t="s">
        <v>86</v>
      </c>
      <c r="B35" s="133" t="s">
        <v>98</v>
      </c>
      <c r="C35" s="135">
        <f>'PLANILHA 02'!G7</f>
        <v>184980.88620000001</v>
      </c>
      <c r="D35" s="84" t="s">
        <v>114</v>
      </c>
      <c r="E35" s="87"/>
      <c r="F35" s="87"/>
      <c r="G35" s="69"/>
      <c r="H35" s="70"/>
      <c r="I35" s="70"/>
      <c r="J35" s="70"/>
      <c r="K35" s="70"/>
      <c r="L35" s="70"/>
      <c r="M35" s="70"/>
      <c r="N35" s="70"/>
      <c r="O35" s="70"/>
      <c r="P35" s="70"/>
      <c r="Q35" s="103">
        <f>SUM(E35:F35)</f>
        <v>0</v>
      </c>
      <c r="R35" s="130"/>
    </row>
    <row r="36" spans="1:18" s="66" customFormat="1" ht="15.75" x14ac:dyDescent="0.25">
      <c r="A36" s="132"/>
      <c r="B36" s="134"/>
      <c r="C36" s="135"/>
      <c r="D36" s="68" t="s">
        <v>115</v>
      </c>
      <c r="E36" s="85"/>
      <c r="F36" s="85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104">
        <f>SUM(E36:F36)</f>
        <v>0</v>
      </c>
      <c r="R36" s="130"/>
    </row>
    <row r="37" spans="1:18" s="66" customFormat="1" ht="15.75" x14ac:dyDescent="0.25">
      <c r="A37" s="131" t="s">
        <v>87</v>
      </c>
      <c r="B37" s="133" t="s">
        <v>38</v>
      </c>
      <c r="C37" s="144">
        <f>'PLANILHA 02'!G9</f>
        <v>4182101.4510000004</v>
      </c>
      <c r="D37" s="68" t="s">
        <v>114</v>
      </c>
      <c r="E37" s="86">
        <f>C37*E38%</f>
        <v>83642.029020000002</v>
      </c>
      <c r="F37" s="86">
        <f>C37*F38%</f>
        <v>83642.029020000002</v>
      </c>
      <c r="G37" s="86">
        <f>C37*G38%</f>
        <v>83642.029020000002</v>
      </c>
      <c r="H37" s="86">
        <f>C37*H38%</f>
        <v>83642.029020000002</v>
      </c>
      <c r="I37" s="86">
        <f>C37*I38%</f>
        <v>83642.029020000002</v>
      </c>
      <c r="J37" s="86">
        <f>C37*J38%</f>
        <v>83642.029020000002</v>
      </c>
      <c r="K37" s="86">
        <f>C37*K38%</f>
        <v>83642.029020000002</v>
      </c>
      <c r="L37" s="86">
        <f>C37*L38%</f>
        <v>83642.029020000002</v>
      </c>
      <c r="M37" s="86">
        <f>C37*M38%</f>
        <v>83642.029020000002</v>
      </c>
      <c r="N37" s="86">
        <f>C37*N38%</f>
        <v>83642.029020000002</v>
      </c>
      <c r="O37" s="86">
        <f>C37*O38%</f>
        <v>83642.029020000002</v>
      </c>
      <c r="P37" s="86">
        <f>C37*P38%</f>
        <v>83642.029020000002</v>
      </c>
      <c r="Q37" s="103">
        <f>SUM(E37:P37)</f>
        <v>1003704.3482400001</v>
      </c>
      <c r="R37" s="130"/>
    </row>
    <row r="38" spans="1:18" s="66" customFormat="1" ht="15.75" x14ac:dyDescent="0.25">
      <c r="A38" s="132"/>
      <c r="B38" s="142"/>
      <c r="C38" s="144"/>
      <c r="D38" s="68" t="s">
        <v>115</v>
      </c>
      <c r="E38" s="71">
        <v>2</v>
      </c>
      <c r="F38" s="71">
        <v>2</v>
      </c>
      <c r="G38" s="71">
        <v>2</v>
      </c>
      <c r="H38" s="71">
        <v>2</v>
      </c>
      <c r="I38" s="71">
        <v>2</v>
      </c>
      <c r="J38" s="71">
        <v>2</v>
      </c>
      <c r="K38" s="71">
        <v>2</v>
      </c>
      <c r="L38" s="71">
        <v>2</v>
      </c>
      <c r="M38" s="71">
        <v>2</v>
      </c>
      <c r="N38" s="71">
        <v>2</v>
      </c>
      <c r="O38" s="71">
        <v>2</v>
      </c>
      <c r="P38" s="71">
        <v>2</v>
      </c>
      <c r="Q38" s="104">
        <f>SUM(E38:P38)</f>
        <v>24</v>
      </c>
      <c r="R38" s="130"/>
    </row>
    <row r="39" spans="1:18" s="66" customFormat="1" ht="15.75" x14ac:dyDescent="0.25">
      <c r="A39" s="131" t="s">
        <v>88</v>
      </c>
      <c r="B39" s="133" t="s">
        <v>14</v>
      </c>
      <c r="C39" s="144">
        <f>SUM(C41:C44)</f>
        <v>5367990.375</v>
      </c>
      <c r="D39" s="68"/>
      <c r="E39" s="69"/>
      <c r="F39" s="69"/>
      <c r="G39" s="73"/>
      <c r="H39" s="73"/>
      <c r="I39" s="69"/>
      <c r="J39" s="69"/>
      <c r="K39" s="69"/>
      <c r="L39" s="69"/>
      <c r="M39" s="69"/>
      <c r="N39" s="69"/>
      <c r="O39" s="69"/>
      <c r="P39" s="69"/>
      <c r="Q39" s="105"/>
      <c r="R39" s="130"/>
    </row>
    <row r="40" spans="1:18" s="66" customFormat="1" ht="15.75" x14ac:dyDescent="0.25">
      <c r="A40" s="132"/>
      <c r="B40" s="134"/>
      <c r="C40" s="144"/>
      <c r="D40" s="68"/>
      <c r="E40" s="71"/>
      <c r="F40" s="71"/>
      <c r="G40" s="86"/>
      <c r="H40" s="71"/>
      <c r="I40" s="71"/>
      <c r="J40" s="71"/>
      <c r="K40" s="71"/>
      <c r="L40" s="71"/>
      <c r="M40" s="71"/>
      <c r="N40" s="71"/>
      <c r="O40" s="71"/>
      <c r="P40" s="71"/>
      <c r="Q40" s="105"/>
      <c r="R40" s="130"/>
    </row>
    <row r="41" spans="1:18" s="66" customFormat="1" ht="15.75" x14ac:dyDescent="0.25">
      <c r="A41" s="132" t="s">
        <v>2</v>
      </c>
      <c r="B41" s="141" t="s">
        <v>13</v>
      </c>
      <c r="C41" s="143">
        <f>'PLANILHA 02'!G20</f>
        <v>214585.31159999999</v>
      </c>
      <c r="D41" s="68" t="s">
        <v>114</v>
      </c>
      <c r="E41" s="73"/>
      <c r="F41" s="73"/>
      <c r="G41" s="73"/>
      <c r="H41" s="88"/>
      <c r="I41" s="88"/>
      <c r="J41" s="88"/>
      <c r="K41" s="73"/>
      <c r="L41" s="73"/>
      <c r="M41" s="73"/>
      <c r="N41" s="73"/>
      <c r="O41" s="73"/>
      <c r="P41" s="73"/>
      <c r="Q41" s="103">
        <f t="shared" ref="Q41:Q46" si="5">SUM(E41:P41)</f>
        <v>0</v>
      </c>
      <c r="R41" s="130"/>
    </row>
    <row r="42" spans="1:18" s="66" customFormat="1" ht="15.75" x14ac:dyDescent="0.25">
      <c r="A42" s="132"/>
      <c r="B42" s="142"/>
      <c r="C42" s="143"/>
      <c r="D42" s="68" t="s">
        <v>115</v>
      </c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104">
        <f t="shared" si="5"/>
        <v>0</v>
      </c>
      <c r="R42" s="130"/>
    </row>
    <row r="43" spans="1:18" s="66" customFormat="1" ht="15.75" x14ac:dyDescent="0.25">
      <c r="A43" s="132" t="s">
        <v>3</v>
      </c>
      <c r="B43" s="141" t="s">
        <v>17</v>
      </c>
      <c r="C43" s="143">
        <f>'PLANILHA 02'!G23</f>
        <v>5153405.0634000003</v>
      </c>
      <c r="D43" s="68" t="s">
        <v>114</v>
      </c>
      <c r="E43" s="69"/>
      <c r="F43" s="69"/>
      <c r="G43" s="73"/>
      <c r="H43" s="73"/>
      <c r="I43" s="69"/>
      <c r="J43" s="69"/>
      <c r="K43" s="87"/>
      <c r="L43" s="87"/>
      <c r="M43" s="87"/>
      <c r="N43" s="87"/>
      <c r="O43" s="87"/>
      <c r="P43" s="87"/>
      <c r="Q43" s="103">
        <f t="shared" si="5"/>
        <v>0</v>
      </c>
      <c r="R43" s="130"/>
    </row>
    <row r="44" spans="1:18" s="66" customFormat="1" ht="15.75" x14ac:dyDescent="0.25">
      <c r="A44" s="132"/>
      <c r="B44" s="142"/>
      <c r="C44" s="143"/>
      <c r="D44" s="68" t="s">
        <v>115</v>
      </c>
      <c r="E44" s="71"/>
      <c r="F44" s="71"/>
      <c r="G44" s="86"/>
      <c r="H44" s="71"/>
      <c r="I44" s="71"/>
      <c r="J44" s="71"/>
      <c r="K44" s="69"/>
      <c r="L44" s="69"/>
      <c r="M44" s="69"/>
      <c r="N44" s="69"/>
      <c r="O44" s="69"/>
      <c r="P44" s="69"/>
      <c r="Q44" s="104">
        <f t="shared" si="5"/>
        <v>0</v>
      </c>
      <c r="R44" s="130"/>
    </row>
    <row r="45" spans="1:18" s="66" customFormat="1" ht="15.75" x14ac:dyDescent="0.25">
      <c r="A45" s="131" t="s">
        <v>89</v>
      </c>
      <c r="B45" s="133" t="s">
        <v>99</v>
      </c>
      <c r="C45" s="144">
        <f>'PLANILHA 02'!G35</f>
        <v>1752250.2128999999</v>
      </c>
      <c r="D45" s="68" t="s">
        <v>114</v>
      </c>
      <c r="E45" s="88">
        <f>C45*E46%</f>
        <v>210270.02554799998</v>
      </c>
      <c r="F45" s="88">
        <f>C45*F46%</f>
        <v>140180.017032</v>
      </c>
      <c r="G45" s="88">
        <f>C45*G46%</f>
        <v>140180.017032</v>
      </c>
      <c r="H45" s="88">
        <f>C45*H46%</f>
        <v>140180.017032</v>
      </c>
      <c r="I45" s="88">
        <f>C45*I46%</f>
        <v>140180.017032</v>
      </c>
      <c r="J45" s="88">
        <f>C45*J46%</f>
        <v>140180.017032</v>
      </c>
      <c r="K45" s="88">
        <f>C45*K46%</f>
        <v>140180.017032</v>
      </c>
      <c r="L45" s="88">
        <f>C45*L46%</f>
        <v>140180.017032</v>
      </c>
      <c r="M45" s="88">
        <f>C45*M46%</f>
        <v>140180.017032</v>
      </c>
      <c r="N45" s="88">
        <f>C45*N46%</f>
        <v>140180.017032</v>
      </c>
      <c r="O45" s="88">
        <f>C45*O46%</f>
        <v>140180.017032</v>
      </c>
      <c r="P45" s="88">
        <f>C45*P46%</f>
        <v>140180.017032</v>
      </c>
      <c r="Q45" s="103">
        <f t="shared" si="5"/>
        <v>1752250.2128999999</v>
      </c>
      <c r="R45" s="130"/>
    </row>
    <row r="46" spans="1:18" s="66" customFormat="1" ht="15.75" x14ac:dyDescent="0.25">
      <c r="A46" s="132"/>
      <c r="B46" s="142"/>
      <c r="C46" s="144"/>
      <c r="D46" s="68" t="s">
        <v>115</v>
      </c>
      <c r="E46" s="71">
        <v>12</v>
      </c>
      <c r="F46" s="71">
        <v>8</v>
      </c>
      <c r="G46" s="71">
        <v>8</v>
      </c>
      <c r="H46" s="71">
        <v>8</v>
      </c>
      <c r="I46" s="71">
        <v>8</v>
      </c>
      <c r="J46" s="71">
        <v>8</v>
      </c>
      <c r="K46" s="71">
        <v>8</v>
      </c>
      <c r="L46" s="71">
        <v>8</v>
      </c>
      <c r="M46" s="71">
        <v>8</v>
      </c>
      <c r="N46" s="71">
        <v>8</v>
      </c>
      <c r="O46" s="71">
        <v>8</v>
      </c>
      <c r="P46" s="71">
        <v>8</v>
      </c>
      <c r="Q46" s="104">
        <f t="shared" si="5"/>
        <v>100</v>
      </c>
      <c r="R46" s="130"/>
    </row>
    <row r="47" spans="1:18" s="66" customFormat="1" ht="15.75" x14ac:dyDescent="0.25">
      <c r="A47" s="131" t="s">
        <v>90</v>
      </c>
      <c r="B47" s="133" t="s">
        <v>100</v>
      </c>
      <c r="C47" s="144">
        <f>'PLANILHA 02'!G45</f>
        <v>1748567.4129000001</v>
      </c>
      <c r="D47" s="68" t="s">
        <v>114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105"/>
      <c r="R47" s="130"/>
    </row>
    <row r="48" spans="1:18" s="66" customFormat="1" ht="15.75" x14ac:dyDescent="0.25">
      <c r="A48" s="132"/>
      <c r="B48" s="142"/>
      <c r="C48" s="144"/>
      <c r="D48" s="68" t="s">
        <v>115</v>
      </c>
      <c r="E48" s="71"/>
      <c r="F48" s="71"/>
      <c r="G48" s="71"/>
      <c r="H48" s="71"/>
      <c r="I48" s="86"/>
      <c r="J48" s="86"/>
      <c r="K48" s="86"/>
      <c r="L48" s="86"/>
      <c r="M48" s="86"/>
      <c r="N48" s="86"/>
      <c r="O48" s="86"/>
      <c r="P48" s="86"/>
      <c r="Q48" s="105"/>
      <c r="R48" s="130"/>
    </row>
    <row r="49" spans="1:18" s="66" customFormat="1" ht="15.75" x14ac:dyDescent="0.25">
      <c r="A49" s="131" t="s">
        <v>91</v>
      </c>
      <c r="B49" s="133" t="s">
        <v>101</v>
      </c>
      <c r="C49" s="144">
        <f>'PLANILHA 02'!G54</f>
        <v>1233226.9124999999</v>
      </c>
      <c r="D49" s="68" t="s">
        <v>114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105"/>
      <c r="R49" s="130"/>
    </row>
    <row r="50" spans="1:18" s="66" customFormat="1" ht="15.75" x14ac:dyDescent="0.25">
      <c r="A50" s="132"/>
      <c r="B50" s="142"/>
      <c r="C50" s="144"/>
      <c r="D50" s="68" t="s">
        <v>115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105"/>
      <c r="R50" s="130"/>
    </row>
    <row r="51" spans="1:18" s="66" customFormat="1" ht="15.75" x14ac:dyDescent="0.25">
      <c r="A51" s="157" t="s">
        <v>102</v>
      </c>
      <c r="B51" s="158"/>
      <c r="C51" s="150">
        <f>SUM(C35+C37+C41+C43+C45+C47+C49)</f>
        <v>14469117.250500001</v>
      </c>
      <c r="D51" s="74" t="s">
        <v>116</v>
      </c>
      <c r="E51" s="75">
        <f t="shared" ref="E51:Q51" si="6">SUM(E37+E45)</f>
        <v>293912.05456799996</v>
      </c>
      <c r="F51" s="74">
        <f t="shared" si="6"/>
        <v>223822.04605200002</v>
      </c>
      <c r="G51" s="74">
        <f t="shared" si="6"/>
        <v>223822.04605200002</v>
      </c>
      <c r="H51" s="74">
        <f t="shared" si="6"/>
        <v>223822.04605200002</v>
      </c>
      <c r="I51" s="74">
        <f t="shared" si="6"/>
        <v>223822.04605200002</v>
      </c>
      <c r="J51" s="74">
        <f t="shared" si="6"/>
        <v>223822.04605200002</v>
      </c>
      <c r="K51" s="74">
        <f t="shared" si="6"/>
        <v>223822.04605200002</v>
      </c>
      <c r="L51" s="74">
        <f t="shared" si="6"/>
        <v>223822.04605200002</v>
      </c>
      <c r="M51" s="74">
        <f t="shared" si="6"/>
        <v>223822.04605200002</v>
      </c>
      <c r="N51" s="74">
        <f t="shared" si="6"/>
        <v>223822.04605200002</v>
      </c>
      <c r="O51" s="74">
        <f t="shared" si="6"/>
        <v>223822.04605200002</v>
      </c>
      <c r="P51" s="74">
        <f t="shared" si="6"/>
        <v>223822.04605200002</v>
      </c>
      <c r="Q51" s="155">
        <f t="shared" si="6"/>
        <v>2755954.5611399999</v>
      </c>
      <c r="R51" s="130"/>
    </row>
    <row r="52" spans="1:18" s="66" customFormat="1" ht="15.75" x14ac:dyDescent="0.25">
      <c r="A52" s="159"/>
      <c r="B52" s="160"/>
      <c r="C52" s="151"/>
      <c r="D52" s="74" t="s">
        <v>117</v>
      </c>
      <c r="E52" s="75">
        <f>SUM(E51+P25)</f>
        <v>7017871.7220480004</v>
      </c>
      <c r="F52" s="75">
        <f t="shared" ref="F52" si="7">E52+F51</f>
        <v>7241693.7681000009</v>
      </c>
      <c r="G52" s="75">
        <f t="shared" ref="G52" si="8">F52+G51</f>
        <v>7465515.8141520005</v>
      </c>
      <c r="H52" s="75">
        <f t="shared" ref="H52" si="9">G52+H51</f>
        <v>7689337.860204</v>
      </c>
      <c r="I52" s="75">
        <f t="shared" ref="I52" si="10">H52+I51</f>
        <v>7913159.9062559996</v>
      </c>
      <c r="J52" s="75">
        <f t="shared" ref="J52" si="11">I52+J51</f>
        <v>8136981.9523079991</v>
      </c>
      <c r="K52" s="75">
        <f t="shared" ref="K52" si="12">J52+K51</f>
        <v>8360803.9983599987</v>
      </c>
      <c r="L52" s="75">
        <f t="shared" ref="L52" si="13">K52+L51</f>
        <v>8584626.0444119982</v>
      </c>
      <c r="M52" s="75">
        <f t="shared" ref="M52" si="14">L52+M51</f>
        <v>8808448.0904639978</v>
      </c>
      <c r="N52" s="75">
        <f t="shared" ref="N52" si="15">M52+N51</f>
        <v>9032270.1365159974</v>
      </c>
      <c r="O52" s="75">
        <f t="shared" ref="O52" si="16">N52+O51</f>
        <v>9256092.1825679969</v>
      </c>
      <c r="P52" s="75">
        <f t="shared" ref="P52" si="17">O52+P51</f>
        <v>9479914.2286199965</v>
      </c>
      <c r="Q52" s="156"/>
      <c r="R52" s="130"/>
    </row>
    <row r="53" spans="1:18" ht="17.100000000000001" customHeight="1" x14ac:dyDescent="0.25">
      <c r="R53" s="130"/>
    </row>
    <row r="54" spans="1:18" ht="17.100000000000001" customHeight="1" x14ac:dyDescent="0.25">
      <c r="R54" s="130"/>
    </row>
    <row r="55" spans="1:18" s="63" customFormat="1" ht="56.25" customHeight="1" x14ac:dyDescent="0.25">
      <c r="A55" s="138" t="s">
        <v>77</v>
      </c>
      <c r="B55" s="138"/>
      <c r="C55" s="139" t="s">
        <v>92</v>
      </c>
      <c r="D55" s="139"/>
      <c r="E55" s="139"/>
      <c r="F55" s="139"/>
      <c r="G55" s="139"/>
      <c r="H55" s="139"/>
      <c r="I55" s="139"/>
      <c r="J55" s="139"/>
      <c r="K55" s="139"/>
      <c r="L55" s="164" t="s">
        <v>97</v>
      </c>
      <c r="M55" s="164"/>
      <c r="N55" s="164"/>
      <c r="O55" s="164"/>
      <c r="P55" s="164"/>
      <c r="Q55" s="152"/>
      <c r="R55" s="130"/>
    </row>
    <row r="56" spans="1:18" s="63" customFormat="1" ht="18" customHeight="1" x14ac:dyDescent="0.25">
      <c r="A56" s="165" t="s">
        <v>78</v>
      </c>
      <c r="B56" s="165"/>
      <c r="C56" s="140" t="s">
        <v>79</v>
      </c>
      <c r="D56" s="140"/>
      <c r="E56" s="165" t="s">
        <v>96</v>
      </c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52"/>
      <c r="R56" s="130"/>
    </row>
    <row r="57" spans="1:18" s="63" customFormat="1" ht="73.5" customHeight="1" x14ac:dyDescent="0.25">
      <c r="A57" s="166"/>
      <c r="B57" s="166"/>
      <c r="C57" s="138" t="s">
        <v>80</v>
      </c>
      <c r="D57" s="138"/>
      <c r="E57" s="165" t="s">
        <v>95</v>
      </c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52"/>
      <c r="R57" s="130"/>
    </row>
    <row r="58" spans="1:18" s="63" customFormat="1" ht="18" customHeight="1" x14ac:dyDescent="0.25">
      <c r="A58" s="166"/>
      <c r="B58" s="166"/>
      <c r="C58" s="167" t="s">
        <v>94</v>
      </c>
      <c r="D58" s="168"/>
      <c r="E58" s="145" t="s">
        <v>68</v>
      </c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52"/>
      <c r="R58" s="130"/>
    </row>
    <row r="59" spans="1:18" s="66" customFormat="1" ht="20.25" x14ac:dyDescent="0.3">
      <c r="A59" s="64"/>
      <c r="B59" s="138" t="s">
        <v>93</v>
      </c>
      <c r="C59" s="138"/>
      <c r="D59" s="65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52"/>
      <c r="R59" s="130"/>
    </row>
    <row r="60" spans="1:18" s="66" customFormat="1" ht="15.75" x14ac:dyDescent="0.25">
      <c r="A60" s="125" t="s">
        <v>0</v>
      </c>
      <c r="B60" s="125" t="s">
        <v>81</v>
      </c>
      <c r="C60" s="125" t="s">
        <v>103</v>
      </c>
      <c r="D60" s="125" t="s">
        <v>104</v>
      </c>
      <c r="E60" s="147" t="s">
        <v>113</v>
      </c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9"/>
      <c r="Q60" s="153" t="s">
        <v>120</v>
      </c>
      <c r="R60" s="130"/>
    </row>
    <row r="61" spans="1:18" s="66" customFormat="1" ht="15.75" x14ac:dyDescent="0.25">
      <c r="A61" s="125"/>
      <c r="B61" s="125"/>
      <c r="C61" s="125"/>
      <c r="D61" s="125"/>
      <c r="E61" s="67" t="s">
        <v>82</v>
      </c>
      <c r="F61" s="67" t="s">
        <v>83</v>
      </c>
      <c r="G61" s="67" t="s">
        <v>84</v>
      </c>
      <c r="H61" s="67" t="s">
        <v>85</v>
      </c>
      <c r="I61" s="67" t="s">
        <v>105</v>
      </c>
      <c r="J61" s="67" t="s">
        <v>106</v>
      </c>
      <c r="K61" s="67" t="s">
        <v>107</v>
      </c>
      <c r="L61" s="67" t="s">
        <v>108</v>
      </c>
      <c r="M61" s="67" t="s">
        <v>109</v>
      </c>
      <c r="N61" s="67" t="s">
        <v>110</v>
      </c>
      <c r="O61" s="67" t="s">
        <v>111</v>
      </c>
      <c r="P61" s="67" t="s">
        <v>112</v>
      </c>
      <c r="Q61" s="154"/>
      <c r="R61" s="130"/>
    </row>
    <row r="62" spans="1:18" s="66" customFormat="1" ht="15.75" x14ac:dyDescent="0.25">
      <c r="A62" s="131" t="s">
        <v>86</v>
      </c>
      <c r="B62" s="133" t="s">
        <v>98</v>
      </c>
      <c r="C62" s="135">
        <f>C8</f>
        <v>184980.88620000001</v>
      </c>
      <c r="D62" s="84" t="s">
        <v>114</v>
      </c>
      <c r="E62" s="87"/>
      <c r="F62" s="87"/>
      <c r="G62" s="69"/>
      <c r="H62" s="70"/>
      <c r="I62" s="70"/>
      <c r="J62" s="70"/>
      <c r="K62" s="70"/>
      <c r="L62" s="70"/>
      <c r="M62" s="70"/>
      <c r="N62" s="70"/>
      <c r="O62" s="70"/>
      <c r="P62" s="70"/>
      <c r="Q62" s="103">
        <f>SUM(E62:F62)</f>
        <v>0</v>
      </c>
      <c r="R62" s="130"/>
    </row>
    <row r="63" spans="1:18" s="66" customFormat="1" ht="15.75" x14ac:dyDescent="0.25">
      <c r="A63" s="132"/>
      <c r="B63" s="134"/>
      <c r="C63" s="135"/>
      <c r="D63" s="68" t="s">
        <v>115</v>
      </c>
      <c r="E63" s="85"/>
      <c r="F63" s="85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104">
        <f>SUM(E63:F63)</f>
        <v>0</v>
      </c>
      <c r="R63" s="130"/>
    </row>
    <row r="64" spans="1:18" s="66" customFormat="1" ht="15.75" x14ac:dyDescent="0.25">
      <c r="A64" s="131" t="s">
        <v>87</v>
      </c>
      <c r="B64" s="133" t="s">
        <v>38</v>
      </c>
      <c r="C64" s="144">
        <f>C10</f>
        <v>4182101.4510000004</v>
      </c>
      <c r="D64" s="68" t="s">
        <v>114</v>
      </c>
      <c r="E64" s="86">
        <f>C64*E65%</f>
        <v>83642.029020000002</v>
      </c>
      <c r="F64" s="86">
        <f>C64*F65%</f>
        <v>83642.029020000002</v>
      </c>
      <c r="G64" s="86">
        <f>C64*G65%</f>
        <v>83642.029020000002</v>
      </c>
      <c r="H64" s="86">
        <f>C64*H65%</f>
        <v>83642.029020000002</v>
      </c>
      <c r="I64" s="86">
        <f>C64*I65%</f>
        <v>83642.029020000002</v>
      </c>
      <c r="J64" s="86">
        <f>C64*J65%</f>
        <v>83642.029020000002</v>
      </c>
      <c r="K64" s="86">
        <f>C64*K65%</f>
        <v>83642.029020000002</v>
      </c>
      <c r="L64" s="86">
        <f>C64*L65%</f>
        <v>83642.029020000002</v>
      </c>
      <c r="M64" s="86">
        <f>C64*M65%</f>
        <v>83642.029020000002</v>
      </c>
      <c r="N64" s="86">
        <f>C64*N65%</f>
        <v>83642.029020000002</v>
      </c>
      <c r="O64" s="86">
        <f>C64*O65%</f>
        <v>83642.029020000002</v>
      </c>
      <c r="P64" s="86">
        <f>C64*P65%</f>
        <v>83642.029020000002</v>
      </c>
      <c r="Q64" s="103">
        <f>SUM(E64:P64)</f>
        <v>1003704.3482400001</v>
      </c>
      <c r="R64" s="130"/>
    </row>
    <row r="65" spans="1:18" s="66" customFormat="1" ht="15.75" x14ac:dyDescent="0.25">
      <c r="A65" s="132"/>
      <c r="B65" s="142"/>
      <c r="C65" s="144"/>
      <c r="D65" s="68" t="s">
        <v>115</v>
      </c>
      <c r="E65" s="71">
        <v>2</v>
      </c>
      <c r="F65" s="71">
        <v>2</v>
      </c>
      <c r="G65" s="71">
        <v>2</v>
      </c>
      <c r="H65" s="71">
        <v>2</v>
      </c>
      <c r="I65" s="71">
        <v>2</v>
      </c>
      <c r="J65" s="71">
        <v>2</v>
      </c>
      <c r="K65" s="71">
        <v>2</v>
      </c>
      <c r="L65" s="71">
        <v>2</v>
      </c>
      <c r="M65" s="71">
        <v>2</v>
      </c>
      <c r="N65" s="71">
        <v>2</v>
      </c>
      <c r="O65" s="71">
        <v>2</v>
      </c>
      <c r="P65" s="71">
        <v>2</v>
      </c>
      <c r="Q65" s="104">
        <f>SUM(E65:P65)</f>
        <v>24</v>
      </c>
      <c r="R65" s="130"/>
    </row>
    <row r="66" spans="1:18" s="66" customFormat="1" ht="15.75" x14ac:dyDescent="0.25">
      <c r="A66" s="131" t="s">
        <v>88</v>
      </c>
      <c r="B66" s="133" t="s">
        <v>14</v>
      </c>
      <c r="C66" s="144">
        <f>SUM(C68:C71)</f>
        <v>5367990.375</v>
      </c>
      <c r="D66" s="68"/>
      <c r="E66" s="69"/>
      <c r="F66" s="69"/>
      <c r="G66" s="73"/>
      <c r="H66" s="73"/>
      <c r="I66" s="69"/>
      <c r="J66" s="69"/>
      <c r="K66" s="69"/>
      <c r="L66" s="69"/>
      <c r="M66" s="69"/>
      <c r="N66" s="69"/>
      <c r="O66" s="69"/>
      <c r="P66" s="69"/>
      <c r="Q66" s="105"/>
      <c r="R66" s="130"/>
    </row>
    <row r="67" spans="1:18" s="66" customFormat="1" ht="15.75" x14ac:dyDescent="0.25">
      <c r="A67" s="132"/>
      <c r="B67" s="134"/>
      <c r="C67" s="144"/>
      <c r="D67" s="68"/>
      <c r="E67" s="71"/>
      <c r="F67" s="71"/>
      <c r="G67" s="86"/>
      <c r="H67" s="71"/>
      <c r="I67" s="71"/>
      <c r="J67" s="71"/>
      <c r="K67" s="71"/>
      <c r="L67" s="71"/>
      <c r="M67" s="71"/>
      <c r="N67" s="71"/>
      <c r="O67" s="71"/>
      <c r="P67" s="71"/>
      <c r="Q67" s="105"/>
      <c r="R67" s="130"/>
    </row>
    <row r="68" spans="1:18" s="66" customFormat="1" ht="15.75" x14ac:dyDescent="0.25">
      <c r="A68" s="132" t="s">
        <v>2</v>
      </c>
      <c r="B68" s="141" t="s">
        <v>13</v>
      </c>
      <c r="C68" s="143">
        <f>C41</f>
        <v>214585.31159999999</v>
      </c>
      <c r="D68" s="68" t="s">
        <v>114</v>
      </c>
      <c r="E68" s="73"/>
      <c r="F68" s="73"/>
      <c r="G68" s="73"/>
      <c r="H68" s="88"/>
      <c r="I68" s="88"/>
      <c r="J68" s="88"/>
      <c r="K68" s="73"/>
      <c r="L68" s="73"/>
      <c r="M68" s="73"/>
      <c r="N68" s="73"/>
      <c r="O68" s="73"/>
      <c r="P68" s="73"/>
      <c r="Q68" s="103">
        <f t="shared" ref="Q68:Q75" si="18">SUM(E68:P68)</f>
        <v>0</v>
      </c>
      <c r="R68" s="130"/>
    </row>
    <row r="69" spans="1:18" s="66" customFormat="1" ht="15.75" x14ac:dyDescent="0.25">
      <c r="A69" s="132"/>
      <c r="B69" s="142"/>
      <c r="C69" s="143"/>
      <c r="D69" s="68" t="s">
        <v>115</v>
      </c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104">
        <f t="shared" si="18"/>
        <v>0</v>
      </c>
      <c r="R69" s="130"/>
    </row>
    <row r="70" spans="1:18" s="66" customFormat="1" ht="15.75" x14ac:dyDescent="0.25">
      <c r="A70" s="132" t="s">
        <v>3</v>
      </c>
      <c r="B70" s="141" t="s">
        <v>17</v>
      </c>
      <c r="C70" s="143">
        <f>C43</f>
        <v>5153405.0634000003</v>
      </c>
      <c r="D70" s="68" t="s">
        <v>114</v>
      </c>
      <c r="E70" s="69"/>
      <c r="F70" s="69"/>
      <c r="G70" s="73"/>
      <c r="H70" s="73"/>
      <c r="I70" s="69"/>
      <c r="J70" s="69"/>
      <c r="K70" s="87"/>
      <c r="L70" s="87"/>
      <c r="M70" s="87"/>
      <c r="N70" s="87"/>
      <c r="O70" s="87"/>
      <c r="P70" s="87"/>
      <c r="Q70" s="103">
        <f t="shared" si="18"/>
        <v>0</v>
      </c>
      <c r="R70" s="130"/>
    </row>
    <row r="71" spans="1:18" s="66" customFormat="1" ht="15.75" x14ac:dyDescent="0.25">
      <c r="A71" s="132"/>
      <c r="B71" s="142"/>
      <c r="C71" s="143"/>
      <c r="D71" s="68" t="s">
        <v>115</v>
      </c>
      <c r="E71" s="71"/>
      <c r="F71" s="71"/>
      <c r="G71" s="86"/>
      <c r="H71" s="71"/>
      <c r="I71" s="71"/>
      <c r="J71" s="71"/>
      <c r="K71" s="69"/>
      <c r="L71" s="69"/>
      <c r="M71" s="69"/>
      <c r="N71" s="69"/>
      <c r="O71" s="69"/>
      <c r="P71" s="69"/>
      <c r="Q71" s="104">
        <f t="shared" si="18"/>
        <v>0</v>
      </c>
      <c r="R71" s="130"/>
    </row>
    <row r="72" spans="1:18" s="66" customFormat="1" ht="15.75" x14ac:dyDescent="0.25">
      <c r="A72" s="131" t="s">
        <v>89</v>
      </c>
      <c r="B72" s="133" t="s">
        <v>99</v>
      </c>
      <c r="C72" s="144">
        <f>C45</f>
        <v>1752250.2128999999</v>
      </c>
      <c r="D72" s="68" t="s">
        <v>114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103">
        <f t="shared" si="18"/>
        <v>0</v>
      </c>
      <c r="R72" s="130"/>
    </row>
    <row r="73" spans="1:18" s="66" customFormat="1" ht="15.75" x14ac:dyDescent="0.25">
      <c r="A73" s="132"/>
      <c r="B73" s="142"/>
      <c r="C73" s="144"/>
      <c r="D73" s="68" t="s">
        <v>115</v>
      </c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104">
        <f t="shared" si="18"/>
        <v>0</v>
      </c>
      <c r="R73" s="130"/>
    </row>
    <row r="74" spans="1:18" s="66" customFormat="1" ht="15.75" x14ac:dyDescent="0.25">
      <c r="A74" s="131" t="s">
        <v>90</v>
      </c>
      <c r="B74" s="133" t="s">
        <v>100</v>
      </c>
      <c r="C74" s="144">
        <f>C47</f>
        <v>1748567.4129000001</v>
      </c>
      <c r="D74" s="68" t="s">
        <v>114</v>
      </c>
      <c r="E74" s="88">
        <f>C74*E75%</f>
        <v>209828.08954800002</v>
      </c>
      <c r="F74" s="88">
        <f>C74*F75%</f>
        <v>139885.39303200002</v>
      </c>
      <c r="G74" s="88">
        <f>C74*G75%</f>
        <v>139885.39303200002</v>
      </c>
      <c r="H74" s="88">
        <f>C74*H75%</f>
        <v>139885.39303200002</v>
      </c>
      <c r="I74" s="88">
        <f>C74*I75%</f>
        <v>139885.39303200002</v>
      </c>
      <c r="J74" s="88">
        <f>C74*J75%</f>
        <v>139885.39303200002</v>
      </c>
      <c r="K74" s="88">
        <f>C74*K75%</f>
        <v>139885.39303200002</v>
      </c>
      <c r="L74" s="88">
        <f>C74*L75%</f>
        <v>139885.39303200002</v>
      </c>
      <c r="M74" s="88">
        <f>C74*M75%</f>
        <v>139885.39303200002</v>
      </c>
      <c r="N74" s="88">
        <f>C74*N75%</f>
        <v>139885.39303200002</v>
      </c>
      <c r="O74" s="88">
        <f>C74*O75%</f>
        <v>139885.39303200002</v>
      </c>
      <c r="P74" s="88">
        <f>C74*P75%</f>
        <v>139885.39303200002</v>
      </c>
      <c r="Q74" s="103">
        <f t="shared" si="18"/>
        <v>1748567.4128999999</v>
      </c>
      <c r="R74" s="130"/>
    </row>
    <row r="75" spans="1:18" s="66" customFormat="1" ht="15.75" x14ac:dyDescent="0.25">
      <c r="A75" s="132"/>
      <c r="B75" s="142"/>
      <c r="C75" s="144"/>
      <c r="D75" s="68" t="s">
        <v>115</v>
      </c>
      <c r="E75" s="71">
        <v>12</v>
      </c>
      <c r="F75" s="71">
        <v>8</v>
      </c>
      <c r="G75" s="71">
        <v>8</v>
      </c>
      <c r="H75" s="71">
        <v>8</v>
      </c>
      <c r="I75" s="71">
        <v>8</v>
      </c>
      <c r="J75" s="71">
        <v>8</v>
      </c>
      <c r="K75" s="71">
        <v>8</v>
      </c>
      <c r="L75" s="71">
        <v>8</v>
      </c>
      <c r="M75" s="71">
        <v>8</v>
      </c>
      <c r="N75" s="71">
        <v>8</v>
      </c>
      <c r="O75" s="71">
        <v>8</v>
      </c>
      <c r="P75" s="71">
        <v>8</v>
      </c>
      <c r="Q75" s="104">
        <f t="shared" si="18"/>
        <v>100</v>
      </c>
      <c r="R75" s="130"/>
    </row>
    <row r="76" spans="1:18" s="66" customFormat="1" ht="15.75" x14ac:dyDescent="0.25">
      <c r="A76" s="131" t="s">
        <v>91</v>
      </c>
      <c r="B76" s="133" t="s">
        <v>101</v>
      </c>
      <c r="C76" s="144">
        <f>C49</f>
        <v>1233226.9124999999</v>
      </c>
      <c r="D76" s="68" t="s">
        <v>114</v>
      </c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105"/>
      <c r="R76" s="130"/>
    </row>
    <row r="77" spans="1:18" s="66" customFormat="1" ht="15.75" x14ac:dyDescent="0.25">
      <c r="A77" s="132"/>
      <c r="B77" s="142"/>
      <c r="C77" s="144"/>
      <c r="D77" s="68" t="s">
        <v>115</v>
      </c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105"/>
      <c r="R77" s="130"/>
    </row>
    <row r="78" spans="1:18" s="66" customFormat="1" ht="15.75" x14ac:dyDescent="0.25">
      <c r="A78" s="157" t="s">
        <v>102</v>
      </c>
      <c r="B78" s="158"/>
      <c r="C78" s="150">
        <f>SUM(C62+C64+C68+C70+C72+C74+C76)</f>
        <v>14469117.250500001</v>
      </c>
      <c r="D78" s="74" t="s">
        <v>116</v>
      </c>
      <c r="E78" s="75">
        <f>SUM(E64+E74)</f>
        <v>293470.11856800003</v>
      </c>
      <c r="F78" s="75">
        <f>SUM(F64+F74)</f>
        <v>223527.42205200001</v>
      </c>
      <c r="G78" s="75">
        <f t="shared" ref="G78:P78" si="19">SUM(G64+G74)</f>
        <v>223527.42205200001</v>
      </c>
      <c r="H78" s="75">
        <f t="shared" si="19"/>
        <v>223527.42205200001</v>
      </c>
      <c r="I78" s="75">
        <f t="shared" si="19"/>
        <v>223527.42205200001</v>
      </c>
      <c r="J78" s="75">
        <f t="shared" si="19"/>
        <v>223527.42205200001</v>
      </c>
      <c r="K78" s="75">
        <f t="shared" si="19"/>
        <v>223527.42205200001</v>
      </c>
      <c r="L78" s="75">
        <f t="shared" si="19"/>
        <v>223527.42205200001</v>
      </c>
      <c r="M78" s="75">
        <f t="shared" si="19"/>
        <v>223527.42205200001</v>
      </c>
      <c r="N78" s="75">
        <f t="shared" si="19"/>
        <v>223527.42205200001</v>
      </c>
      <c r="O78" s="75">
        <f t="shared" si="19"/>
        <v>223527.42205200001</v>
      </c>
      <c r="P78" s="75">
        <f t="shared" si="19"/>
        <v>223527.42205200001</v>
      </c>
      <c r="Q78" s="155">
        <f>SUM(Q64+Q74)</f>
        <v>2752271.7611400001</v>
      </c>
      <c r="R78" s="130"/>
    </row>
    <row r="79" spans="1:18" s="66" customFormat="1" ht="15.75" x14ac:dyDescent="0.25">
      <c r="A79" s="159"/>
      <c r="B79" s="160"/>
      <c r="C79" s="151"/>
      <c r="D79" s="74" t="s">
        <v>117</v>
      </c>
      <c r="E79" s="75">
        <f>SUM(E78+P52)</f>
        <v>9773384.3471879959</v>
      </c>
      <c r="F79" s="75">
        <f t="shared" ref="F79" si="20">E79+F78</f>
        <v>9996911.7692399956</v>
      </c>
      <c r="G79" s="75">
        <f t="shared" ref="G79" si="21">F79+G78</f>
        <v>10220439.191291995</v>
      </c>
      <c r="H79" s="75">
        <f t="shared" ref="H79" si="22">G79+H78</f>
        <v>10443966.613343995</v>
      </c>
      <c r="I79" s="75">
        <f t="shared" ref="I79" si="23">H79+I78</f>
        <v>10667494.035395995</v>
      </c>
      <c r="J79" s="75">
        <f t="shared" ref="J79" si="24">I79+J78</f>
        <v>10891021.457447995</v>
      </c>
      <c r="K79" s="75">
        <f t="shared" ref="K79" si="25">J79+K78</f>
        <v>11114548.879499994</v>
      </c>
      <c r="L79" s="75">
        <f t="shared" ref="L79" si="26">K79+L78</f>
        <v>11338076.301551994</v>
      </c>
      <c r="M79" s="75">
        <f t="shared" ref="M79" si="27">L79+M78</f>
        <v>11561603.723603994</v>
      </c>
      <c r="N79" s="75">
        <f t="shared" ref="N79" si="28">M79+N78</f>
        <v>11785131.145655993</v>
      </c>
      <c r="O79" s="75">
        <f t="shared" ref="O79" si="29">N79+O78</f>
        <v>12008658.567707993</v>
      </c>
      <c r="P79" s="75">
        <f t="shared" ref="P79" si="30">O79+P78</f>
        <v>12232185.989759993</v>
      </c>
      <c r="Q79" s="156"/>
      <c r="R79" s="130"/>
    </row>
    <row r="80" spans="1:18" ht="17.100000000000001" customHeight="1" x14ac:dyDescent="0.25">
      <c r="R80" s="130"/>
    </row>
    <row r="81" spans="1:18" ht="17.100000000000001" customHeight="1" x14ac:dyDescent="0.25">
      <c r="R81" s="130"/>
    </row>
    <row r="82" spans="1:18" s="63" customFormat="1" ht="56.25" customHeight="1" x14ac:dyDescent="0.25">
      <c r="A82" s="138" t="s">
        <v>77</v>
      </c>
      <c r="B82" s="138"/>
      <c r="C82" s="139" t="s">
        <v>92</v>
      </c>
      <c r="D82" s="139"/>
      <c r="E82" s="139"/>
      <c r="F82" s="139"/>
      <c r="G82" s="139"/>
      <c r="H82" s="139"/>
      <c r="I82" s="139"/>
      <c r="J82" s="139"/>
      <c r="K82" s="139"/>
      <c r="L82" s="164" t="s">
        <v>97</v>
      </c>
      <c r="M82" s="164"/>
      <c r="N82" s="164"/>
      <c r="O82" s="164"/>
      <c r="P82" s="164"/>
      <c r="Q82" s="152"/>
      <c r="R82" s="130"/>
    </row>
    <row r="83" spans="1:18" s="63" customFormat="1" ht="18" customHeight="1" x14ac:dyDescent="0.25">
      <c r="A83" s="165" t="s">
        <v>78</v>
      </c>
      <c r="B83" s="165"/>
      <c r="C83" s="140" t="s">
        <v>79</v>
      </c>
      <c r="D83" s="140"/>
      <c r="E83" s="165" t="s">
        <v>96</v>
      </c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52"/>
      <c r="R83" s="130"/>
    </row>
    <row r="84" spans="1:18" s="63" customFormat="1" ht="73.5" customHeight="1" x14ac:dyDescent="0.25">
      <c r="A84" s="166"/>
      <c r="B84" s="166"/>
      <c r="C84" s="138" t="s">
        <v>80</v>
      </c>
      <c r="D84" s="138"/>
      <c r="E84" s="165" t="s">
        <v>95</v>
      </c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52"/>
      <c r="R84" s="130"/>
    </row>
    <row r="85" spans="1:18" s="63" customFormat="1" ht="18" customHeight="1" x14ac:dyDescent="0.25">
      <c r="A85" s="166"/>
      <c r="B85" s="166"/>
      <c r="C85" s="167" t="s">
        <v>94</v>
      </c>
      <c r="D85" s="168"/>
      <c r="E85" s="145" t="s">
        <v>68</v>
      </c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52"/>
      <c r="R85" s="130"/>
    </row>
    <row r="86" spans="1:18" s="66" customFormat="1" ht="20.25" x14ac:dyDescent="0.3">
      <c r="A86" s="64"/>
      <c r="B86" s="138" t="s">
        <v>93</v>
      </c>
      <c r="C86" s="138"/>
      <c r="D86" s="65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52"/>
      <c r="R86" s="130"/>
    </row>
    <row r="87" spans="1:18" s="66" customFormat="1" ht="15.75" x14ac:dyDescent="0.25">
      <c r="A87" s="125" t="s">
        <v>0</v>
      </c>
      <c r="B87" s="125" t="s">
        <v>81</v>
      </c>
      <c r="C87" s="125" t="s">
        <v>103</v>
      </c>
      <c r="D87" s="125" t="s">
        <v>104</v>
      </c>
      <c r="E87" s="147" t="s">
        <v>113</v>
      </c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9"/>
      <c r="Q87" s="171" t="s">
        <v>120</v>
      </c>
      <c r="R87" s="171" t="s">
        <v>22</v>
      </c>
    </row>
    <row r="88" spans="1:18" s="66" customFormat="1" ht="15.75" x14ac:dyDescent="0.25">
      <c r="A88" s="125"/>
      <c r="B88" s="125"/>
      <c r="C88" s="125"/>
      <c r="D88" s="125"/>
      <c r="E88" s="67" t="s">
        <v>82</v>
      </c>
      <c r="F88" s="67" t="s">
        <v>83</v>
      </c>
      <c r="G88" s="67" t="s">
        <v>84</v>
      </c>
      <c r="H88" s="67" t="s">
        <v>85</v>
      </c>
      <c r="I88" s="67" t="s">
        <v>105</v>
      </c>
      <c r="J88" s="67" t="s">
        <v>106</v>
      </c>
      <c r="K88" s="67" t="s">
        <v>107</v>
      </c>
      <c r="L88" s="67" t="s">
        <v>108</v>
      </c>
      <c r="M88" s="67" t="s">
        <v>109</v>
      </c>
      <c r="N88" s="67" t="s">
        <v>110</v>
      </c>
      <c r="O88" s="67" t="s">
        <v>111</v>
      </c>
      <c r="P88" s="67" t="s">
        <v>112</v>
      </c>
      <c r="Q88" s="172"/>
      <c r="R88" s="172"/>
    </row>
    <row r="89" spans="1:18" s="66" customFormat="1" ht="15.75" x14ac:dyDescent="0.25">
      <c r="A89" s="131" t="s">
        <v>86</v>
      </c>
      <c r="B89" s="133" t="s">
        <v>98</v>
      </c>
      <c r="C89" s="135">
        <f>C35</f>
        <v>184980.88620000001</v>
      </c>
      <c r="D89" s="84" t="s">
        <v>114</v>
      </c>
      <c r="E89" s="87"/>
      <c r="F89" s="87"/>
      <c r="G89" s="69"/>
      <c r="H89" s="70"/>
      <c r="I89" s="70"/>
      <c r="J89" s="70"/>
      <c r="K89" s="70"/>
      <c r="L89" s="70"/>
      <c r="M89" s="70"/>
      <c r="N89" s="70"/>
      <c r="O89" s="70"/>
      <c r="P89" s="70"/>
      <c r="Q89" s="89">
        <f>SUM(E89:F89)</f>
        <v>0</v>
      </c>
      <c r="R89" s="89">
        <f>C89</f>
        <v>184980.88620000001</v>
      </c>
    </row>
    <row r="90" spans="1:18" s="66" customFormat="1" ht="15.75" x14ac:dyDescent="0.25">
      <c r="A90" s="132"/>
      <c r="B90" s="134"/>
      <c r="C90" s="135"/>
      <c r="D90" s="68" t="s">
        <v>115</v>
      </c>
      <c r="E90" s="85"/>
      <c r="F90" s="85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90">
        <f>SUM(E90:F90)</f>
        <v>0</v>
      </c>
      <c r="R90" s="90">
        <v>100</v>
      </c>
    </row>
    <row r="91" spans="1:18" s="66" customFormat="1" ht="15.75" x14ac:dyDescent="0.25">
      <c r="A91" s="131" t="s">
        <v>87</v>
      </c>
      <c r="B91" s="133" t="s">
        <v>38</v>
      </c>
      <c r="C91" s="144">
        <f>C37</f>
        <v>4182101.4510000004</v>
      </c>
      <c r="D91" s="68" t="s">
        <v>114</v>
      </c>
      <c r="E91" s="86">
        <f>C91*E92%</f>
        <v>83642.029020000002</v>
      </c>
      <c r="F91" s="86">
        <f>C91*F92%</f>
        <v>83642.029020000002</v>
      </c>
      <c r="G91" s="86">
        <f>C91*G92%</f>
        <v>83642.029020000002</v>
      </c>
      <c r="H91" s="86">
        <f>C91*H92%</f>
        <v>83642.029020000002</v>
      </c>
      <c r="I91" s="86">
        <f>C91*I92%</f>
        <v>83642.029020000002</v>
      </c>
      <c r="J91" s="86">
        <f>C91*J92%</f>
        <v>83642.029020000002</v>
      </c>
      <c r="K91" s="86">
        <f>C91*K92%</f>
        <v>83642.029020000002</v>
      </c>
      <c r="L91" s="86">
        <f>C91*L92%</f>
        <v>83642.029020000002</v>
      </c>
      <c r="M91" s="86">
        <f>C91*M92%</f>
        <v>83642.029020000002</v>
      </c>
      <c r="N91" s="86">
        <f>C91*N92%</f>
        <v>83642.029020000002</v>
      </c>
      <c r="O91" s="86">
        <f>C91*O92%</f>
        <v>83642.029020000002</v>
      </c>
      <c r="P91" s="86">
        <f>C91*P92%</f>
        <v>83642.029020000002</v>
      </c>
      <c r="Q91" s="89">
        <f>SUM(E91:P91)</f>
        <v>1003704.3482400001</v>
      </c>
      <c r="R91" s="89">
        <f>C91</f>
        <v>4182101.4510000004</v>
      </c>
    </row>
    <row r="92" spans="1:18" s="66" customFormat="1" ht="15.75" x14ac:dyDescent="0.25">
      <c r="A92" s="132"/>
      <c r="B92" s="142"/>
      <c r="C92" s="144"/>
      <c r="D92" s="68" t="s">
        <v>115</v>
      </c>
      <c r="E92" s="71">
        <v>2</v>
      </c>
      <c r="F92" s="71">
        <v>2</v>
      </c>
      <c r="G92" s="71">
        <v>2</v>
      </c>
      <c r="H92" s="71">
        <v>2</v>
      </c>
      <c r="I92" s="71">
        <v>2</v>
      </c>
      <c r="J92" s="71">
        <v>2</v>
      </c>
      <c r="K92" s="71">
        <v>2</v>
      </c>
      <c r="L92" s="71">
        <v>2</v>
      </c>
      <c r="M92" s="71">
        <v>2</v>
      </c>
      <c r="N92" s="71">
        <v>2</v>
      </c>
      <c r="O92" s="71">
        <v>2</v>
      </c>
      <c r="P92" s="71">
        <v>2</v>
      </c>
      <c r="Q92" s="90">
        <f>SUM(E92:P92)</f>
        <v>24</v>
      </c>
      <c r="R92" s="90">
        <v>100</v>
      </c>
    </row>
    <row r="93" spans="1:18" s="66" customFormat="1" ht="15.75" x14ac:dyDescent="0.25">
      <c r="A93" s="131" t="s">
        <v>88</v>
      </c>
      <c r="B93" s="133" t="s">
        <v>14</v>
      </c>
      <c r="C93" s="144">
        <f>SUM(C95:C98)</f>
        <v>5367990.375</v>
      </c>
      <c r="D93" s="68"/>
      <c r="E93" s="69"/>
      <c r="F93" s="69"/>
      <c r="G93" s="73"/>
      <c r="H93" s="73"/>
      <c r="I93" s="69"/>
      <c r="J93" s="69"/>
      <c r="K93" s="69"/>
      <c r="L93" s="69"/>
      <c r="M93" s="69"/>
      <c r="N93" s="69"/>
      <c r="O93" s="69"/>
      <c r="P93" s="69"/>
      <c r="Q93" s="91"/>
      <c r="R93" s="91"/>
    </row>
    <row r="94" spans="1:18" s="66" customFormat="1" ht="15.75" x14ac:dyDescent="0.25">
      <c r="A94" s="132"/>
      <c r="B94" s="134"/>
      <c r="C94" s="144"/>
      <c r="D94" s="68"/>
      <c r="E94" s="71"/>
      <c r="F94" s="71"/>
      <c r="G94" s="86"/>
      <c r="H94" s="71"/>
      <c r="I94" s="71"/>
      <c r="J94" s="71"/>
      <c r="K94" s="71"/>
      <c r="L94" s="71"/>
      <c r="M94" s="71"/>
      <c r="N94" s="71"/>
      <c r="O94" s="71"/>
      <c r="P94" s="71"/>
      <c r="Q94" s="91"/>
      <c r="R94" s="91"/>
    </row>
    <row r="95" spans="1:18" s="66" customFormat="1" ht="15.75" x14ac:dyDescent="0.25">
      <c r="A95" s="132" t="s">
        <v>2</v>
      </c>
      <c r="B95" s="141" t="s">
        <v>13</v>
      </c>
      <c r="C95" s="143">
        <f>C68</f>
        <v>214585.31159999999</v>
      </c>
      <c r="D95" s="68" t="s">
        <v>114</v>
      </c>
      <c r="E95" s="73"/>
      <c r="F95" s="73"/>
      <c r="G95" s="73"/>
      <c r="H95" s="88"/>
      <c r="I95" s="88"/>
      <c r="J95" s="88"/>
      <c r="K95" s="73"/>
      <c r="L95" s="73"/>
      <c r="M95" s="73"/>
      <c r="N95" s="73"/>
      <c r="O95" s="73"/>
      <c r="P95" s="73"/>
      <c r="Q95" s="89">
        <f t="shared" ref="Q95:Q104" si="31">SUM(E95:P95)</f>
        <v>0</v>
      </c>
      <c r="R95" s="89">
        <f>C95</f>
        <v>214585.31159999999</v>
      </c>
    </row>
    <row r="96" spans="1:18" s="66" customFormat="1" ht="15.75" x14ac:dyDescent="0.25">
      <c r="A96" s="132"/>
      <c r="B96" s="142"/>
      <c r="C96" s="143"/>
      <c r="D96" s="68" t="s">
        <v>115</v>
      </c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90">
        <f t="shared" si="31"/>
        <v>0</v>
      </c>
      <c r="R96" s="90">
        <v>100</v>
      </c>
    </row>
    <row r="97" spans="1:18" s="66" customFormat="1" ht="15.75" x14ac:dyDescent="0.25">
      <c r="A97" s="132" t="s">
        <v>3</v>
      </c>
      <c r="B97" s="141" t="s">
        <v>17</v>
      </c>
      <c r="C97" s="143">
        <f>C70</f>
        <v>5153405.0634000003</v>
      </c>
      <c r="D97" s="68" t="s">
        <v>114</v>
      </c>
      <c r="E97" s="69"/>
      <c r="F97" s="69"/>
      <c r="G97" s="73"/>
      <c r="H97" s="73"/>
      <c r="I97" s="69"/>
      <c r="J97" s="69"/>
      <c r="K97" s="87"/>
      <c r="L97" s="87"/>
      <c r="M97" s="87"/>
      <c r="N97" s="87"/>
      <c r="O97" s="87"/>
      <c r="P97" s="87"/>
      <c r="Q97" s="89">
        <f t="shared" si="31"/>
        <v>0</v>
      </c>
      <c r="R97" s="89">
        <f>C97</f>
        <v>5153405.0634000003</v>
      </c>
    </row>
    <row r="98" spans="1:18" s="66" customFormat="1" ht="15.75" x14ac:dyDescent="0.25">
      <c r="A98" s="132"/>
      <c r="B98" s="142"/>
      <c r="C98" s="143"/>
      <c r="D98" s="68" t="s">
        <v>115</v>
      </c>
      <c r="E98" s="71"/>
      <c r="F98" s="71"/>
      <c r="G98" s="86"/>
      <c r="H98" s="71"/>
      <c r="I98" s="71"/>
      <c r="J98" s="71"/>
      <c r="K98" s="69"/>
      <c r="L98" s="69"/>
      <c r="M98" s="69"/>
      <c r="N98" s="69"/>
      <c r="O98" s="69"/>
      <c r="P98" s="69"/>
      <c r="Q98" s="90">
        <f t="shared" si="31"/>
        <v>0</v>
      </c>
      <c r="R98" s="90">
        <f>SUM(F98:Q98)</f>
        <v>0</v>
      </c>
    </row>
    <row r="99" spans="1:18" s="66" customFormat="1" ht="15.75" x14ac:dyDescent="0.25">
      <c r="A99" s="131" t="s">
        <v>89</v>
      </c>
      <c r="B99" s="133" t="s">
        <v>99</v>
      </c>
      <c r="C99" s="144">
        <f>C72</f>
        <v>1752250.2128999999</v>
      </c>
      <c r="D99" s="68" t="s">
        <v>114</v>
      </c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9">
        <f t="shared" si="31"/>
        <v>0</v>
      </c>
      <c r="R99" s="89">
        <f>C99</f>
        <v>1752250.2128999999</v>
      </c>
    </row>
    <row r="100" spans="1:18" s="66" customFormat="1" ht="15.75" x14ac:dyDescent="0.25">
      <c r="A100" s="132"/>
      <c r="B100" s="142"/>
      <c r="C100" s="144"/>
      <c r="D100" s="68" t="s">
        <v>115</v>
      </c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90">
        <f t="shared" si="31"/>
        <v>0</v>
      </c>
      <c r="R100" s="90">
        <v>100</v>
      </c>
    </row>
    <row r="101" spans="1:18" s="66" customFormat="1" ht="15.75" x14ac:dyDescent="0.25">
      <c r="A101" s="131" t="s">
        <v>90</v>
      </c>
      <c r="B101" s="133" t="s">
        <v>100</v>
      </c>
      <c r="C101" s="144">
        <f>C74</f>
        <v>1748567.4129000001</v>
      </c>
      <c r="D101" s="68" t="s">
        <v>114</v>
      </c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9">
        <f t="shared" si="31"/>
        <v>0</v>
      </c>
      <c r="R101" s="89">
        <f>C101</f>
        <v>1748567.4129000001</v>
      </c>
    </row>
    <row r="102" spans="1:18" s="66" customFormat="1" ht="15.75" x14ac:dyDescent="0.25">
      <c r="A102" s="132"/>
      <c r="B102" s="142"/>
      <c r="C102" s="144"/>
      <c r="D102" s="68" t="s">
        <v>115</v>
      </c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90">
        <f t="shared" si="31"/>
        <v>0</v>
      </c>
      <c r="R102" s="90">
        <v>100</v>
      </c>
    </row>
    <row r="103" spans="1:18" s="66" customFormat="1" ht="15.75" x14ac:dyDescent="0.25">
      <c r="A103" s="131" t="s">
        <v>91</v>
      </c>
      <c r="B103" s="133" t="s">
        <v>101</v>
      </c>
      <c r="C103" s="144">
        <f>C76</f>
        <v>1233226.9124999999</v>
      </c>
      <c r="D103" s="68" t="s">
        <v>114</v>
      </c>
      <c r="E103" s="88">
        <f>C103*E104%</f>
        <v>147987.22949999999</v>
      </c>
      <c r="F103" s="88">
        <f>C103*F104%</f>
        <v>98658.152999999991</v>
      </c>
      <c r="G103" s="88">
        <f>C103*G104%</f>
        <v>98658.152999999991</v>
      </c>
      <c r="H103" s="88">
        <f>C103*H104%</f>
        <v>98658.152999999991</v>
      </c>
      <c r="I103" s="88">
        <f>C103*I104%</f>
        <v>98658.152999999991</v>
      </c>
      <c r="J103" s="88">
        <f>C103*J104%</f>
        <v>98658.152999999991</v>
      </c>
      <c r="K103" s="88">
        <f>C103*K104%</f>
        <v>98658.152999999991</v>
      </c>
      <c r="L103" s="88">
        <f>C103*L104%</f>
        <v>98658.152999999991</v>
      </c>
      <c r="M103" s="88">
        <f>C103*M104%</f>
        <v>98658.152999999991</v>
      </c>
      <c r="N103" s="88">
        <f>C103*N104%</f>
        <v>98658.152999999991</v>
      </c>
      <c r="O103" s="88">
        <f>C103*O104%</f>
        <v>98658.152999999991</v>
      </c>
      <c r="P103" s="88">
        <f>C103*P104%</f>
        <v>98658.152999999991</v>
      </c>
      <c r="Q103" s="89">
        <f t="shared" si="31"/>
        <v>1233226.9124999996</v>
      </c>
      <c r="R103" s="89">
        <f>C103</f>
        <v>1233226.9124999999</v>
      </c>
    </row>
    <row r="104" spans="1:18" s="66" customFormat="1" ht="15.75" x14ac:dyDescent="0.25">
      <c r="A104" s="132"/>
      <c r="B104" s="142"/>
      <c r="C104" s="144"/>
      <c r="D104" s="68" t="s">
        <v>115</v>
      </c>
      <c r="E104" s="71">
        <v>12</v>
      </c>
      <c r="F104" s="71">
        <v>8</v>
      </c>
      <c r="G104" s="71">
        <v>8</v>
      </c>
      <c r="H104" s="71">
        <v>8</v>
      </c>
      <c r="I104" s="71">
        <v>8</v>
      </c>
      <c r="J104" s="71">
        <v>8</v>
      </c>
      <c r="K104" s="71">
        <v>8</v>
      </c>
      <c r="L104" s="71">
        <v>8</v>
      </c>
      <c r="M104" s="71">
        <v>8</v>
      </c>
      <c r="N104" s="71">
        <v>8</v>
      </c>
      <c r="O104" s="71">
        <v>8</v>
      </c>
      <c r="P104" s="71">
        <v>8</v>
      </c>
      <c r="Q104" s="90">
        <f t="shared" si="31"/>
        <v>100</v>
      </c>
      <c r="R104" s="90">
        <v>100</v>
      </c>
    </row>
    <row r="105" spans="1:18" s="66" customFormat="1" ht="15.75" x14ac:dyDescent="0.25">
      <c r="A105" s="157" t="s">
        <v>102</v>
      </c>
      <c r="B105" s="158"/>
      <c r="C105" s="150">
        <f>SUM(C89+C91+C95+C97+C99+C101+C103)</f>
        <v>14469117.250500001</v>
      </c>
      <c r="D105" s="74" t="s">
        <v>116</v>
      </c>
      <c r="E105" s="75">
        <f>SUM(E91+E103)</f>
        <v>231629.25851999997</v>
      </c>
      <c r="F105" s="75">
        <f t="shared" ref="F105:P105" si="32">SUM(F91+F103)</f>
        <v>182300.18202000001</v>
      </c>
      <c r="G105" s="75">
        <f t="shared" si="32"/>
        <v>182300.18202000001</v>
      </c>
      <c r="H105" s="75">
        <f t="shared" si="32"/>
        <v>182300.18202000001</v>
      </c>
      <c r="I105" s="75">
        <f t="shared" si="32"/>
        <v>182300.18202000001</v>
      </c>
      <c r="J105" s="75">
        <f t="shared" si="32"/>
        <v>182300.18202000001</v>
      </c>
      <c r="K105" s="75">
        <f t="shared" si="32"/>
        <v>182300.18202000001</v>
      </c>
      <c r="L105" s="75">
        <f t="shared" si="32"/>
        <v>182300.18202000001</v>
      </c>
      <c r="M105" s="75">
        <f t="shared" si="32"/>
        <v>182300.18202000001</v>
      </c>
      <c r="N105" s="75">
        <f t="shared" si="32"/>
        <v>182300.18202000001</v>
      </c>
      <c r="O105" s="75">
        <f t="shared" si="32"/>
        <v>182300.18202000001</v>
      </c>
      <c r="P105" s="75">
        <f t="shared" si="32"/>
        <v>182300.18202000001</v>
      </c>
      <c r="Q105" s="169">
        <f>SUM(Q91+Q103)</f>
        <v>2236931.2607399998</v>
      </c>
      <c r="R105" s="173">
        <f>SUM(R89+R91+R95+R97+R99+R101+R103)</f>
        <v>14469117.250500001</v>
      </c>
    </row>
    <row r="106" spans="1:18" s="66" customFormat="1" ht="15.75" x14ac:dyDescent="0.25">
      <c r="A106" s="159"/>
      <c r="B106" s="160"/>
      <c r="C106" s="151"/>
      <c r="D106" s="74" t="s">
        <v>117</v>
      </c>
      <c r="E106" s="75">
        <f>SUM(E105+P79)</f>
        <v>12463815.248279992</v>
      </c>
      <c r="F106" s="75">
        <f t="shared" ref="F106" si="33">E106+F105</f>
        <v>12646115.430299992</v>
      </c>
      <c r="G106" s="75">
        <f t="shared" ref="G106" si="34">F106+G105</f>
        <v>12828415.612319991</v>
      </c>
      <c r="H106" s="75">
        <f t="shared" ref="H106" si="35">G106+H105</f>
        <v>13010715.79433999</v>
      </c>
      <c r="I106" s="75">
        <f t="shared" ref="I106" si="36">H106+I105</f>
        <v>13193015.976359989</v>
      </c>
      <c r="J106" s="75">
        <f t="shared" ref="J106" si="37">I106+J105</f>
        <v>13375316.158379989</v>
      </c>
      <c r="K106" s="75">
        <f t="shared" ref="K106" si="38">J106+K105</f>
        <v>13557616.340399988</v>
      </c>
      <c r="L106" s="75">
        <f t="shared" ref="L106" si="39">K106+L105</f>
        <v>13739916.522419987</v>
      </c>
      <c r="M106" s="75">
        <f t="shared" ref="M106" si="40">L106+M105</f>
        <v>13922216.704439986</v>
      </c>
      <c r="N106" s="75">
        <f t="shared" ref="N106" si="41">M106+N105</f>
        <v>14104516.886459986</v>
      </c>
      <c r="O106" s="75">
        <f t="shared" ref="O106" si="42">N106+O105</f>
        <v>14286817.068479985</v>
      </c>
      <c r="P106" s="75">
        <f t="shared" ref="P106" si="43">O106+P105</f>
        <v>14469117.250499984</v>
      </c>
      <c r="Q106" s="170"/>
      <c r="R106" s="174"/>
    </row>
  </sheetData>
  <sheetProtection password="CC1D" sheet="1" objects="1" scenarios="1"/>
  <mergeCells count="195">
    <mergeCell ref="A105:B106"/>
    <mergeCell ref="C105:C106"/>
    <mergeCell ref="Q105:Q106"/>
    <mergeCell ref="R87:R88"/>
    <mergeCell ref="R105:R106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A93:A94"/>
    <mergeCell ref="B93:B94"/>
    <mergeCell ref="C93:C94"/>
    <mergeCell ref="A95:A96"/>
    <mergeCell ref="B95:B96"/>
    <mergeCell ref="C95:C96"/>
    <mergeCell ref="Q87:Q88"/>
    <mergeCell ref="A89:A90"/>
    <mergeCell ref="B89:B90"/>
    <mergeCell ref="C89:C90"/>
    <mergeCell ref="A91:A92"/>
    <mergeCell ref="B91:B92"/>
    <mergeCell ref="C91:C92"/>
    <mergeCell ref="B86:C86"/>
    <mergeCell ref="E86:P86"/>
    <mergeCell ref="A87:A88"/>
    <mergeCell ref="B87:B88"/>
    <mergeCell ref="C87:C88"/>
    <mergeCell ref="D87:D88"/>
    <mergeCell ref="E87:P87"/>
    <mergeCell ref="A84:B84"/>
    <mergeCell ref="C84:D84"/>
    <mergeCell ref="E84:P84"/>
    <mergeCell ref="A85:B85"/>
    <mergeCell ref="C85:D85"/>
    <mergeCell ref="E85:P85"/>
    <mergeCell ref="A78:B79"/>
    <mergeCell ref="C78:C79"/>
    <mergeCell ref="Q78:Q79"/>
    <mergeCell ref="A82:B82"/>
    <mergeCell ref="C82:K82"/>
    <mergeCell ref="L82:P82"/>
    <mergeCell ref="Q82:Q86"/>
    <mergeCell ref="A83:B83"/>
    <mergeCell ref="C83:D83"/>
    <mergeCell ref="E83:P83"/>
    <mergeCell ref="A74:A75"/>
    <mergeCell ref="B74:B75"/>
    <mergeCell ref="C74:C75"/>
    <mergeCell ref="A76:A77"/>
    <mergeCell ref="B76:B77"/>
    <mergeCell ref="C76:C77"/>
    <mergeCell ref="A70:A71"/>
    <mergeCell ref="B70:B71"/>
    <mergeCell ref="C70:C71"/>
    <mergeCell ref="A72:A73"/>
    <mergeCell ref="B72:B73"/>
    <mergeCell ref="C72:C73"/>
    <mergeCell ref="A66:A67"/>
    <mergeCell ref="B66:B67"/>
    <mergeCell ref="C66:C67"/>
    <mergeCell ref="A68:A69"/>
    <mergeCell ref="B68:B69"/>
    <mergeCell ref="C68:C69"/>
    <mergeCell ref="Q60:Q61"/>
    <mergeCell ref="A62:A63"/>
    <mergeCell ref="B62:B63"/>
    <mergeCell ref="C62:C63"/>
    <mergeCell ref="A64:A65"/>
    <mergeCell ref="B64:B65"/>
    <mergeCell ref="C64:C65"/>
    <mergeCell ref="A60:A61"/>
    <mergeCell ref="B60:B61"/>
    <mergeCell ref="C60:C61"/>
    <mergeCell ref="D60:D61"/>
    <mergeCell ref="E60:P60"/>
    <mergeCell ref="A57:B57"/>
    <mergeCell ref="C57:D57"/>
    <mergeCell ref="E57:P57"/>
    <mergeCell ref="A58:B58"/>
    <mergeCell ref="C58:D58"/>
    <mergeCell ref="E58:P58"/>
    <mergeCell ref="A51:B52"/>
    <mergeCell ref="C51:C52"/>
    <mergeCell ref="Q51:Q52"/>
    <mergeCell ref="A55:B55"/>
    <mergeCell ref="C55:K55"/>
    <mergeCell ref="L55:P55"/>
    <mergeCell ref="Q55:Q59"/>
    <mergeCell ref="A56:B56"/>
    <mergeCell ref="C56:D56"/>
    <mergeCell ref="E56:P56"/>
    <mergeCell ref="B59:C59"/>
    <mergeCell ref="E59:P59"/>
    <mergeCell ref="A49:A50"/>
    <mergeCell ref="B49:B50"/>
    <mergeCell ref="C49:C50"/>
    <mergeCell ref="A43:A44"/>
    <mergeCell ref="B43:B44"/>
    <mergeCell ref="C43:C44"/>
    <mergeCell ref="A45:A46"/>
    <mergeCell ref="B45:B46"/>
    <mergeCell ref="C45:C46"/>
    <mergeCell ref="Q33:Q34"/>
    <mergeCell ref="A35:A36"/>
    <mergeCell ref="B35:B36"/>
    <mergeCell ref="C35:C36"/>
    <mergeCell ref="A37:A38"/>
    <mergeCell ref="B37:B38"/>
    <mergeCell ref="C37:C38"/>
    <mergeCell ref="A47:A48"/>
    <mergeCell ref="B47:B48"/>
    <mergeCell ref="C47:C48"/>
    <mergeCell ref="A33:A34"/>
    <mergeCell ref="B33:B34"/>
    <mergeCell ref="C33:C34"/>
    <mergeCell ref="D33:D34"/>
    <mergeCell ref="E33:P33"/>
    <mergeCell ref="A39:A40"/>
    <mergeCell ref="B39:B40"/>
    <mergeCell ref="C39:C40"/>
    <mergeCell ref="A41:A42"/>
    <mergeCell ref="B41:B42"/>
    <mergeCell ref="C41:C42"/>
    <mergeCell ref="A14:A15"/>
    <mergeCell ref="A28:B28"/>
    <mergeCell ref="C28:K28"/>
    <mergeCell ref="L28:P28"/>
    <mergeCell ref="Q28:Q32"/>
    <mergeCell ref="A29:B29"/>
    <mergeCell ref="C29:D29"/>
    <mergeCell ref="E29:P29"/>
    <mergeCell ref="A30:B30"/>
    <mergeCell ref="C30:D30"/>
    <mergeCell ref="E30:P30"/>
    <mergeCell ref="A31:B31"/>
    <mergeCell ref="C31:D31"/>
    <mergeCell ref="E31:P31"/>
    <mergeCell ref="B32:C32"/>
    <mergeCell ref="E32:P32"/>
    <mergeCell ref="C12:C13"/>
    <mergeCell ref="E4:P4"/>
    <mergeCell ref="E5:P5"/>
    <mergeCell ref="E6:P6"/>
    <mergeCell ref="C24:C25"/>
    <mergeCell ref="Q1:Q5"/>
    <mergeCell ref="Q6:Q7"/>
    <mergeCell ref="Q24:Q25"/>
    <mergeCell ref="A24:B25"/>
    <mergeCell ref="A6:A7"/>
    <mergeCell ref="B6:B7"/>
    <mergeCell ref="C6:C7"/>
    <mergeCell ref="D6:D7"/>
    <mergeCell ref="E3:P3"/>
    <mergeCell ref="L1:P1"/>
    <mergeCell ref="E2:P2"/>
    <mergeCell ref="A22:A23"/>
    <mergeCell ref="B22:B23"/>
    <mergeCell ref="C22:C23"/>
    <mergeCell ref="A4:B4"/>
    <mergeCell ref="C4:D4"/>
    <mergeCell ref="A16:A17"/>
    <mergeCell ref="B16:B17"/>
    <mergeCell ref="C16:C17"/>
    <mergeCell ref="R1:R86"/>
    <mergeCell ref="A8:A9"/>
    <mergeCell ref="B8:B9"/>
    <mergeCell ref="C8:C9"/>
    <mergeCell ref="A3:B3"/>
    <mergeCell ref="C3:D3"/>
    <mergeCell ref="B5:C5"/>
    <mergeCell ref="A1:B1"/>
    <mergeCell ref="C1:K1"/>
    <mergeCell ref="A2:B2"/>
    <mergeCell ref="C2:D2"/>
    <mergeCell ref="B14:B15"/>
    <mergeCell ref="C14:C15"/>
    <mergeCell ref="A20:A21"/>
    <mergeCell ref="B20:B21"/>
    <mergeCell ref="C20:C21"/>
    <mergeCell ref="A18:A19"/>
    <mergeCell ref="B18:B19"/>
    <mergeCell ref="C18:C19"/>
    <mergeCell ref="A10:A11"/>
    <mergeCell ref="B10:B11"/>
    <mergeCell ref="C10:C11"/>
    <mergeCell ref="A12:A13"/>
    <mergeCell ref="B12:B13"/>
  </mergeCells>
  <pageMargins left="0.511811024" right="0.511811024" top="0.78740157499999996" bottom="0.78740157499999996" header="0.31496062000000002" footer="0.31496062000000002"/>
  <pageSetup paperSize="9" scale="26" orientation="landscape" horizontalDpi="0" verticalDpi="0" r:id="rId1"/>
  <rowBreaks count="1" manualBreakCount="1">
    <brk id="54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5" r:id="rId4"/>
      </mc:Fallback>
    </mc:AlternateContent>
    <mc:AlternateContent xmlns:mc="http://schemas.openxmlformats.org/markup-compatibility/2006">
      <mc:Choice Requires="x14">
        <oleObject progId="Word.Picture.8" shapeId="1026" r:id="rId6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6" r:id="rId6"/>
      </mc:Fallback>
    </mc:AlternateContent>
    <mc:AlternateContent xmlns:mc="http://schemas.openxmlformats.org/markup-compatibility/2006">
      <mc:Choice Requires="x14">
        <oleObject progId="Word.Picture.8" shapeId="1027" r:id="rId7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7" r:id="rId7"/>
      </mc:Fallback>
    </mc:AlternateContent>
    <mc:AlternateContent xmlns:mc="http://schemas.openxmlformats.org/markup-compatibility/2006">
      <mc:Choice Requires="x14">
        <oleObject progId="Word.Picture.8" shapeId="1028" r:id="rId8">
          <objectPr defaultSize="0" autoPict="0" r:id="rId5">
            <anchor moveWithCells="1" sizeWithCells="1">
              <from>
                <xdr:col>4</xdr:col>
                <xdr:colOff>0</xdr:colOff>
                <xdr:row>33</xdr:row>
                <xdr:rowOff>0</xdr:rowOff>
              </from>
              <to>
                <xdr:col>4</xdr:col>
                <xdr:colOff>0</xdr:colOff>
                <xdr:row>33</xdr:row>
                <xdr:rowOff>0</xdr:rowOff>
              </to>
            </anchor>
          </objectPr>
        </oleObject>
      </mc:Choice>
      <mc:Fallback>
        <oleObject progId="Word.Picture.8" shapeId="1028" r:id="rId8"/>
      </mc:Fallback>
    </mc:AlternateContent>
    <mc:AlternateContent xmlns:mc="http://schemas.openxmlformats.org/markup-compatibility/2006">
      <mc:Choice Requires="x14">
        <oleObject progId="Word.Picture.8" shapeId="1029" r:id="rId9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29" r:id="rId9"/>
      </mc:Fallback>
    </mc:AlternateContent>
    <mc:AlternateContent xmlns:mc="http://schemas.openxmlformats.org/markup-compatibility/2006">
      <mc:Choice Requires="x14">
        <oleObject progId="Word.Picture.8" shapeId="1030" r:id="rId10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30" r:id="rId10"/>
      </mc:Fallback>
    </mc:AlternateContent>
    <mc:AlternateContent xmlns:mc="http://schemas.openxmlformats.org/markup-compatibility/2006">
      <mc:Choice Requires="x14">
        <oleObject progId="Word.Picture.8" shapeId="1031" r:id="rId11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31" r:id="rId11"/>
      </mc:Fallback>
    </mc:AlternateContent>
    <mc:AlternateContent xmlns:mc="http://schemas.openxmlformats.org/markup-compatibility/2006">
      <mc:Choice Requires="x14">
        <oleObject progId="Word.Picture.8" shapeId="1032" r:id="rId12">
          <objectPr defaultSize="0" autoPict="0" r:id="rId5">
            <anchor moveWithCells="1" sizeWithCells="1">
              <from>
                <xdr:col>4</xdr:col>
                <xdr:colOff>0</xdr:colOff>
                <xdr:row>60</xdr:row>
                <xdr:rowOff>0</xdr:rowOff>
              </from>
              <to>
                <xdr:col>4</xdr:col>
                <xdr:colOff>0</xdr:colOff>
                <xdr:row>60</xdr:row>
                <xdr:rowOff>0</xdr:rowOff>
              </to>
            </anchor>
          </objectPr>
        </oleObject>
      </mc:Choice>
      <mc:Fallback>
        <oleObject progId="Word.Picture.8" shapeId="1032" r:id="rId12"/>
      </mc:Fallback>
    </mc:AlternateContent>
    <mc:AlternateContent xmlns:mc="http://schemas.openxmlformats.org/markup-compatibility/2006">
      <mc:Choice Requires="x14">
        <oleObject progId="Word.Picture.8" shapeId="1033" r:id="rId13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3" r:id="rId13"/>
      </mc:Fallback>
    </mc:AlternateContent>
    <mc:AlternateContent xmlns:mc="http://schemas.openxmlformats.org/markup-compatibility/2006">
      <mc:Choice Requires="x14">
        <oleObject progId="Word.Picture.8" shapeId="1034" r:id="rId14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4" r:id="rId14"/>
      </mc:Fallback>
    </mc:AlternateContent>
    <mc:AlternateContent xmlns:mc="http://schemas.openxmlformats.org/markup-compatibility/2006">
      <mc:Choice Requires="x14">
        <oleObject progId="Word.Picture.8" shapeId="1035" r:id="rId15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5" r:id="rId15"/>
      </mc:Fallback>
    </mc:AlternateContent>
    <mc:AlternateContent xmlns:mc="http://schemas.openxmlformats.org/markup-compatibility/2006">
      <mc:Choice Requires="x14">
        <oleObject progId="Word.Picture.8" shapeId="1036" r:id="rId16">
          <objectPr defaultSize="0" autoPict="0" r:id="rId5">
            <anchor moveWithCells="1" sizeWithCells="1">
              <from>
                <xdr:col>4</xdr:col>
                <xdr:colOff>0</xdr:colOff>
                <xdr:row>87</xdr:row>
                <xdr:rowOff>0</xdr:rowOff>
              </from>
              <to>
                <xdr:col>4</xdr:col>
                <xdr:colOff>0</xdr:colOff>
                <xdr:row>87</xdr:row>
                <xdr:rowOff>0</xdr:rowOff>
              </to>
            </anchor>
          </objectPr>
        </oleObject>
      </mc:Choice>
      <mc:Fallback>
        <oleObject progId="Word.Picture.8" shapeId="1036" r:id="rId1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01</vt:lpstr>
      <vt:lpstr>PLANILHA 02</vt:lpstr>
      <vt:lpstr>CRONOGRAMA FÍSICO-FINANCEIRO</vt:lpstr>
      <vt:lpstr>'PLANILHA 01'!Area_de_impressao</vt:lpstr>
      <vt:lpstr>'PLANILHA 02'!Area_de_impressao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Maiara De Jesus</dc:creator>
  <cp:lastModifiedBy>User</cp:lastModifiedBy>
  <cp:lastPrinted>2022-04-19T19:44:22Z</cp:lastPrinted>
  <dcterms:created xsi:type="dcterms:W3CDTF">2014-11-18T11:58:29Z</dcterms:created>
  <dcterms:modified xsi:type="dcterms:W3CDTF">2022-04-19T20:00:08Z</dcterms:modified>
</cp:coreProperties>
</file>