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Z:\Propostas Ecoplan\EPL\2022\PE 2-2022 Plantio Compens 158-MT (8901)\Preço\41,80% de desconto\"/>
    </mc:Choice>
  </mc:AlternateContent>
  <xr:revisionPtr revIDLastSave="0" documentId="13_ncr:1_{2FDC59D9-4286-4B98-8985-2C0C2904B6A0}" xr6:coauthVersionLast="45" xr6:coauthVersionMax="45" xr10:uidLastSave="{00000000-0000-0000-0000-000000000000}"/>
  <bookViews>
    <workbookView xWindow="-120" yWindow="-120" windowWidth="29040" windowHeight="15840" tabRatio="937" xr2:uid="{00000000-000D-0000-FFFF-FFFF00000000}"/>
  </bookViews>
  <sheets>
    <sheet name="Orçamento" sheetId="52" r:id="rId1"/>
    <sheet name="Crono" sheetId="51" r:id="rId2"/>
  </sheets>
  <definedNames>
    <definedName name="_xlnm._FilterDatabase" localSheetId="1" hidden="1">Crono!#REF!</definedName>
    <definedName name="_xlnm.Print_Area" localSheetId="0">Orçamento!$B$2:$H$61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F59" i="52" l="1"/>
  <c r="F50" i="52"/>
  <c r="F40" i="52"/>
  <c r="F28" i="52"/>
  <c r="F25" i="52"/>
  <c r="F14" i="52"/>
  <c r="F12" i="52"/>
  <c r="H57" i="52"/>
  <c r="H53" i="52"/>
  <c r="H52" i="52"/>
  <c r="H38" i="52"/>
  <c r="H34" i="52"/>
  <c r="H33" i="52"/>
  <c r="H32" i="52"/>
  <c r="H27" i="52"/>
  <c r="H28" i="52" s="1"/>
  <c r="C87" i="51" s="1"/>
  <c r="H24" i="52"/>
  <c r="H22" i="52"/>
  <c r="H21" i="52"/>
  <c r="H20" i="52"/>
  <c r="H18" i="52"/>
  <c r="H14" i="52"/>
  <c r="C81" i="51" s="1"/>
  <c r="H11" i="52"/>
  <c r="H12" i="52" s="1"/>
  <c r="C79" i="51" s="1"/>
  <c r="B59" i="52"/>
  <c r="H58" i="52"/>
  <c r="H56" i="52"/>
  <c r="H55" i="52"/>
  <c r="H54" i="52"/>
  <c r="B50" i="52"/>
  <c r="H49" i="52"/>
  <c r="H48" i="52"/>
  <c r="H47" i="52"/>
  <c r="H46" i="52"/>
  <c r="H45" i="52"/>
  <c r="H44" i="52"/>
  <c r="H43" i="52"/>
  <c r="H42" i="52"/>
  <c r="B40" i="52"/>
  <c r="H39" i="52"/>
  <c r="H37" i="52"/>
  <c r="H36" i="52"/>
  <c r="H35" i="52"/>
  <c r="H31" i="52"/>
  <c r="B29" i="52"/>
  <c r="B28" i="52"/>
  <c r="B25" i="52"/>
  <c r="C7" i="51" l="1"/>
  <c r="G7" i="51" s="1"/>
  <c r="C15" i="51"/>
  <c r="C31" i="51"/>
  <c r="C39" i="51"/>
  <c r="C55" i="51"/>
  <c r="C63" i="51"/>
  <c r="C9" i="51"/>
  <c r="L81" i="51" s="1"/>
  <c r="C33" i="51"/>
  <c r="C57" i="51"/>
  <c r="F61" i="52"/>
  <c r="H59" i="52"/>
  <c r="H50" i="52"/>
  <c r="H40" i="52"/>
  <c r="H25" i="52"/>
  <c r="R94" i="51"/>
  <c r="R92" i="51"/>
  <c r="R90" i="51"/>
  <c r="R88" i="51"/>
  <c r="R86" i="51"/>
  <c r="R82" i="51"/>
  <c r="Q94" i="51"/>
  <c r="Q92" i="51"/>
  <c r="Q91" i="51"/>
  <c r="Q90" i="51"/>
  <c r="Q89" i="51"/>
  <c r="Q88" i="51"/>
  <c r="Q87" i="51"/>
  <c r="Q86" i="51"/>
  <c r="Q85" i="51"/>
  <c r="Q82" i="51"/>
  <c r="Q80" i="51"/>
  <c r="Q79" i="51"/>
  <c r="Q70" i="51"/>
  <c r="Q69" i="51"/>
  <c r="Q68" i="51"/>
  <c r="Q66" i="51"/>
  <c r="Q65" i="51"/>
  <c r="Q64" i="51"/>
  <c r="Q63" i="51"/>
  <c r="Q62" i="51"/>
  <c r="Q61" i="51"/>
  <c r="Q58" i="51"/>
  <c r="F57" i="51"/>
  <c r="Q56" i="51"/>
  <c r="Q55" i="51"/>
  <c r="Q46" i="51"/>
  <c r="Q45" i="51"/>
  <c r="Q44" i="51"/>
  <c r="Q43" i="51"/>
  <c r="Q42" i="51"/>
  <c r="Q40" i="51"/>
  <c r="Q38" i="51"/>
  <c r="Q34" i="51"/>
  <c r="Q32" i="51"/>
  <c r="Q31" i="51"/>
  <c r="Q22" i="51"/>
  <c r="Q21" i="51"/>
  <c r="Q20" i="51"/>
  <c r="Q19" i="51"/>
  <c r="Q18" i="51"/>
  <c r="Q17" i="51"/>
  <c r="Q16" i="51"/>
  <c r="Q14" i="51"/>
  <c r="Q10" i="51"/>
  <c r="Q8" i="51"/>
  <c r="R80" i="51" s="1"/>
  <c r="K57" i="51" l="1"/>
  <c r="K81" i="51"/>
  <c r="P81" i="51"/>
  <c r="G33" i="51"/>
  <c r="E81" i="51"/>
  <c r="I57" i="51"/>
  <c r="N57" i="51"/>
  <c r="H81" i="51"/>
  <c r="M81" i="51"/>
  <c r="E57" i="51"/>
  <c r="J57" i="51"/>
  <c r="O57" i="51"/>
  <c r="I81" i="51"/>
  <c r="O81" i="51"/>
  <c r="G57" i="51"/>
  <c r="M57" i="51"/>
  <c r="G81" i="51"/>
  <c r="C91" i="51"/>
  <c r="C67" i="51"/>
  <c r="N67" i="51" s="1"/>
  <c r="C43" i="51"/>
  <c r="C19" i="51"/>
  <c r="C93" i="51"/>
  <c r="C69" i="51"/>
  <c r="C45" i="51"/>
  <c r="C21" i="51"/>
  <c r="H29" i="52"/>
  <c r="C85" i="51"/>
  <c r="C61" i="51"/>
  <c r="C37" i="51"/>
  <c r="C13" i="51"/>
  <c r="J13" i="51" s="1"/>
  <c r="C89" i="51"/>
  <c r="C65" i="51"/>
  <c r="C41" i="51"/>
  <c r="H41" i="51" s="1"/>
  <c r="C17" i="51"/>
  <c r="H57" i="51"/>
  <c r="L57" i="51"/>
  <c r="P57" i="51"/>
  <c r="J67" i="51"/>
  <c r="F81" i="51"/>
  <c r="J81" i="51"/>
  <c r="N81" i="51"/>
  <c r="F93" i="51"/>
  <c r="J93" i="51"/>
  <c r="L67" i="51"/>
  <c r="H61" i="52"/>
  <c r="K15" i="51"/>
  <c r="O15" i="51"/>
  <c r="M15" i="51"/>
  <c r="N15" i="51"/>
  <c r="L15" i="51"/>
  <c r="Q15" i="51" s="1"/>
  <c r="R87" i="51" s="1"/>
  <c r="P15" i="51"/>
  <c r="K9" i="51"/>
  <c r="K33" i="51"/>
  <c r="H9" i="51"/>
  <c r="L9" i="51"/>
  <c r="L33" i="51"/>
  <c r="P33" i="51"/>
  <c r="E9" i="51"/>
  <c r="I9" i="51"/>
  <c r="M9" i="51"/>
  <c r="E33" i="51"/>
  <c r="I33" i="51"/>
  <c r="M33" i="51"/>
  <c r="G9" i="51"/>
  <c r="G23" i="51" s="1"/>
  <c r="O9" i="51"/>
  <c r="O23" i="51" s="1"/>
  <c r="O33" i="51"/>
  <c r="P9" i="51"/>
  <c r="P23" i="51" s="1"/>
  <c r="H33" i="51"/>
  <c r="F9" i="51"/>
  <c r="F23" i="51" s="1"/>
  <c r="J9" i="51"/>
  <c r="N9" i="51"/>
  <c r="F33" i="51"/>
  <c r="J33" i="51"/>
  <c r="N33" i="51"/>
  <c r="Q7" i="51"/>
  <c r="R79" i="51" s="1"/>
  <c r="J95" i="51" l="1"/>
  <c r="H67" i="51"/>
  <c r="H71" i="51" s="1"/>
  <c r="F67" i="51"/>
  <c r="F71" i="51" s="1"/>
  <c r="F41" i="51"/>
  <c r="F47" i="51" s="1"/>
  <c r="P41" i="51"/>
  <c r="I13" i="51"/>
  <c r="I23" i="51" s="1"/>
  <c r="H13" i="51"/>
  <c r="Q13" i="51" s="1"/>
  <c r="R85" i="51" s="1"/>
  <c r="J71" i="51"/>
  <c r="F95" i="51"/>
  <c r="N71" i="51"/>
  <c r="J41" i="51"/>
  <c r="J47" i="51" s="1"/>
  <c r="L41" i="51"/>
  <c r="L47" i="51" s="1"/>
  <c r="J62" i="52"/>
  <c r="J4" i="51"/>
  <c r="P93" i="51"/>
  <c r="P95" i="51" s="1"/>
  <c r="K93" i="51"/>
  <c r="K95" i="51" s="1"/>
  <c r="E93" i="51"/>
  <c r="O93" i="51"/>
  <c r="O95" i="51" s="1"/>
  <c r="I93" i="51"/>
  <c r="I95" i="51" s="1"/>
  <c r="M93" i="51"/>
  <c r="M95" i="51" s="1"/>
  <c r="H93" i="51"/>
  <c r="H95" i="51" s="1"/>
  <c r="N93" i="51"/>
  <c r="N95" i="51" s="1"/>
  <c r="L93" i="51"/>
  <c r="L95" i="51" s="1"/>
  <c r="G93" i="51"/>
  <c r="G95" i="51" s="1"/>
  <c r="M67" i="51"/>
  <c r="M71" i="51" s="1"/>
  <c r="E67" i="51"/>
  <c r="P67" i="51"/>
  <c r="P71" i="51" s="1"/>
  <c r="K67" i="51"/>
  <c r="K71" i="51" s="1"/>
  <c r="I67" i="51"/>
  <c r="I71" i="51" s="1"/>
  <c r="O67" i="51"/>
  <c r="O71" i="51" s="1"/>
  <c r="G67" i="51"/>
  <c r="G71" i="51" s="1"/>
  <c r="Q81" i="51"/>
  <c r="M41" i="51"/>
  <c r="M47" i="51" s="1"/>
  <c r="E41" i="51"/>
  <c r="K41" i="51"/>
  <c r="K47" i="51" s="1"/>
  <c r="N41" i="51"/>
  <c r="I41" i="51"/>
  <c r="I47" i="51" s="1"/>
  <c r="G41" i="51"/>
  <c r="G47" i="51" s="1"/>
  <c r="O41" i="51"/>
  <c r="O47" i="51" s="1"/>
  <c r="C83" i="51"/>
  <c r="C95" i="51" s="1"/>
  <c r="C59" i="51"/>
  <c r="C71" i="51" s="1"/>
  <c r="C35" i="51"/>
  <c r="C47" i="51" s="1"/>
  <c r="C11" i="51"/>
  <c r="C23" i="51" s="1"/>
  <c r="L71" i="51"/>
  <c r="H47" i="51"/>
  <c r="M23" i="51"/>
  <c r="K23" i="51"/>
  <c r="Q57" i="51"/>
  <c r="J23" i="51"/>
  <c r="P47" i="51"/>
  <c r="E23" i="51"/>
  <c r="E24" i="51" s="1"/>
  <c r="F24" i="51" s="1"/>
  <c r="G24" i="51" s="1"/>
  <c r="N23" i="51"/>
  <c r="L23" i="51"/>
  <c r="N47" i="51"/>
  <c r="Q39" i="51"/>
  <c r="Q37" i="51"/>
  <c r="Q33" i="51"/>
  <c r="Q9" i="51"/>
  <c r="Q41" i="51" l="1"/>
  <c r="R89" i="51" s="1"/>
  <c r="H23" i="51"/>
  <c r="Q23" i="51" s="1"/>
  <c r="E47" i="51"/>
  <c r="Q47" i="51" s="1"/>
  <c r="Q67" i="51"/>
  <c r="R91" i="51" s="1"/>
  <c r="E71" i="51"/>
  <c r="Q93" i="51"/>
  <c r="R93" i="51" s="1"/>
  <c r="E95" i="51"/>
  <c r="J76" i="51"/>
  <c r="J52" i="51"/>
  <c r="J28" i="51"/>
  <c r="R81" i="51"/>
  <c r="E48" i="51"/>
  <c r="F48" i="51" s="1"/>
  <c r="G48" i="51" s="1"/>
  <c r="H48" i="51" s="1"/>
  <c r="I48" i="51" s="1"/>
  <c r="J48" i="51" s="1"/>
  <c r="K48" i="51" s="1"/>
  <c r="L48" i="51" s="1"/>
  <c r="M48" i="51" s="1"/>
  <c r="N48" i="51" s="1"/>
  <c r="O48" i="51" s="1"/>
  <c r="P48" i="51" s="1"/>
  <c r="R95" i="51" l="1"/>
  <c r="H24" i="51"/>
  <c r="I24" i="51" s="1"/>
  <c r="J24" i="51" s="1"/>
  <c r="K24" i="51" s="1"/>
  <c r="L24" i="51" s="1"/>
  <c r="M24" i="51" s="1"/>
  <c r="N24" i="51" s="1"/>
  <c r="O24" i="51" s="1"/>
  <c r="P24" i="51" s="1"/>
  <c r="E96" i="51"/>
  <c r="F96" i="51" s="1"/>
  <c r="G96" i="51" s="1"/>
  <c r="H96" i="51" s="1"/>
  <c r="I96" i="51" s="1"/>
  <c r="J96" i="51" s="1"/>
  <c r="K96" i="51" s="1"/>
  <c r="L96" i="51" s="1"/>
  <c r="M96" i="51" s="1"/>
  <c r="N96" i="51" s="1"/>
  <c r="O96" i="51" s="1"/>
  <c r="P96" i="51" s="1"/>
  <c r="Q95" i="51"/>
  <c r="Q71" i="51"/>
  <c r="E72" i="51"/>
  <c r="F72" i="51" s="1"/>
  <c r="G72" i="51" s="1"/>
  <c r="H72" i="51" s="1"/>
  <c r="I72" i="51" s="1"/>
  <c r="J72" i="51" s="1"/>
  <c r="K72" i="51" s="1"/>
  <c r="L72" i="51" s="1"/>
  <c r="M72" i="51" s="1"/>
  <c r="N72" i="51" s="1"/>
  <c r="O72" i="51" s="1"/>
  <c r="P72" i="51" s="1"/>
</calcChain>
</file>

<file path=xl/sharedStrings.xml><?xml version="1.0" encoding="utf-8"?>
<sst xmlns="http://schemas.openxmlformats.org/spreadsheetml/2006/main" count="247" uniqueCount="92">
  <si>
    <t>ITEM</t>
  </si>
  <si>
    <t>DESCRIÇÃO DOS SERVIÇOS</t>
  </si>
  <si>
    <t>3.1</t>
  </si>
  <si>
    <t>3.2</t>
  </si>
  <si>
    <t>4.1</t>
  </si>
  <si>
    <t>4.2</t>
  </si>
  <si>
    <t>4.3</t>
  </si>
  <si>
    <t>4.4</t>
  </si>
  <si>
    <t>5.1</t>
  </si>
  <si>
    <t>4.5</t>
  </si>
  <si>
    <t>4.6</t>
  </si>
  <si>
    <t>4.7</t>
  </si>
  <si>
    <t>4.8</t>
  </si>
  <si>
    <t>ORÇAMENTO DO PLANTIO CONPENSATÓRIO</t>
  </si>
  <si>
    <t>PRÉ PLANTIO</t>
  </si>
  <si>
    <t>IMPLANTAÇÃO</t>
  </si>
  <si>
    <t>LIMPEZA E PREPARO DO TERRENO</t>
  </si>
  <si>
    <t>ISOLAMENTO DOS FATORES DE PERTUBAÇÃO</t>
  </si>
  <si>
    <t>PLANTIO</t>
  </si>
  <si>
    <t>CALAGEM</t>
  </si>
  <si>
    <t>MANUTENÇÃO - 1º ANO</t>
  </si>
  <si>
    <t>MANUTENÇÃO - 2º ANO</t>
  </si>
  <si>
    <t>MANUTENÇÃO - 3º ANO</t>
  </si>
  <si>
    <t>TOTAL GERAL</t>
  </si>
  <si>
    <t>CPU 01</t>
  </si>
  <si>
    <t>CPU 03</t>
  </si>
  <si>
    <t>73967/4</t>
  </si>
  <si>
    <t>Cerca com 4 fios de arame liso galvanizado e mourão de madeira a cada 2,5 m e esticador a cada 50 m</t>
  </si>
  <si>
    <t>Roçada mecanizada</t>
  </si>
  <si>
    <t>Calagem/Correção do Solo</t>
  </si>
  <si>
    <t>Irrigação</t>
  </si>
  <si>
    <t>6.1</t>
  </si>
  <si>
    <t>Replantio mudas arbóreas c/ porte de 30 a 80 cm, cov 0,60 x 0,60 x 0,60 m</t>
  </si>
  <si>
    <t>3.1.1</t>
  </si>
  <si>
    <t>3.1.1.1</t>
  </si>
  <si>
    <t>3.2.1</t>
  </si>
  <si>
    <t>Capina Manual - Coroamento</t>
  </si>
  <si>
    <t>Controle de formiga em superfície de solo</t>
  </si>
  <si>
    <t>PROJETO DE PLANTIO COMPENSATÓRIO</t>
  </si>
  <si>
    <t>GESTÃO AMBIENTAL</t>
  </si>
  <si>
    <t>Plantio de mudas arbóreas</t>
  </si>
  <si>
    <t>Adubação Verde</t>
  </si>
  <si>
    <t>Roçada Mecanizada - Aceiro</t>
  </si>
  <si>
    <t>TOTAL PROJETO DE PLANTIO COMPENSATÓRIO</t>
  </si>
  <si>
    <t>TOTAL GESTÃO AMBIENTAL</t>
  </si>
  <si>
    <t>3.1.2</t>
  </si>
  <si>
    <t>3.1.2.1</t>
  </si>
  <si>
    <t>3.1.2.2</t>
  </si>
  <si>
    <t>3.1.3</t>
  </si>
  <si>
    <t>Adubação de cobertura</t>
  </si>
  <si>
    <t>3.1.2.3</t>
  </si>
  <si>
    <t>4.9</t>
  </si>
  <si>
    <t>5.2</t>
  </si>
  <si>
    <t>5.3</t>
  </si>
  <si>
    <t>5.4</t>
  </si>
  <si>
    <t>5.5</t>
  </si>
  <si>
    <t>5.6</t>
  </si>
  <si>
    <t>5.7</t>
  </si>
  <si>
    <t>5.8</t>
  </si>
  <si>
    <t>6.2</t>
  </si>
  <si>
    <t>6.4</t>
  </si>
  <si>
    <t>6.5</t>
  </si>
  <si>
    <t>6.6</t>
  </si>
  <si>
    <t>6.7</t>
  </si>
  <si>
    <t>6.3</t>
  </si>
  <si>
    <t>Trecho: Norte e Sul</t>
  </si>
  <si>
    <t>3.1.3.1</t>
  </si>
  <si>
    <t>TOTAL (R$)</t>
  </si>
  <si>
    <t>% DESCONTO</t>
  </si>
  <si>
    <t>Rodovia: BR-158/MT</t>
  </si>
  <si>
    <t>Cronograma Físico - Financeiro</t>
  </si>
  <si>
    <t>Orçamento:</t>
  </si>
  <si>
    <t>CÓD.</t>
  </si>
  <si>
    <t>DISCRIMINAÇÃO</t>
  </si>
  <si>
    <t>CUSTO (R$)</t>
  </si>
  <si>
    <t>UNID.</t>
  </si>
  <si>
    <t>MESES</t>
  </si>
  <si>
    <t xml:space="preserve">Data base: </t>
  </si>
  <si>
    <t>TOTAL 1º ANO</t>
  </si>
  <si>
    <t>PROJETO DE PLANTIO</t>
  </si>
  <si>
    <t>PRÉ-PLANTIO</t>
  </si>
  <si>
    <t>R$</t>
  </si>
  <si>
    <t>%</t>
  </si>
  <si>
    <t>VALOR EM R$</t>
  </si>
  <si>
    <t>Mensal</t>
  </si>
  <si>
    <t>Acumulado</t>
  </si>
  <si>
    <t>TOTAL 2º ANO</t>
  </si>
  <si>
    <t>TOTAL 3º ANO</t>
  </si>
  <si>
    <t>TOTAL 4º ANO</t>
  </si>
  <si>
    <t>Rodovia:</t>
  </si>
  <si>
    <t>Segmento: Trecho Norte - da Divisa do MT/PA ao Entroncamento da MT-433
                   Trecho Sul - do entroncamento da MT-242(B)/322(A) até Ribeirão Cascalheira/MT</t>
  </si>
  <si>
    <t>VALOR (R$)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</si>
</sst>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8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_(* #,##0.00_);_(* \(#,##0.00\);_(* &quot;-&quot;??_);_(@_)"/>
    <numFmt numFmtId="165" formatCode="_(&quot;R$ &quot;* #,##0.00_);_(&quot;R$ &quot;* \(#,##0.00\);_(&quot;R$ &quot;* &quot;-&quot;??_);_(@_)"/>
    <numFmt numFmtId="166" formatCode="_([$€]* #,##0.00_);_([$€]* \(#,##0.00\);_([$€]* &quot;-&quot;??_);_(@_)"/>
    <numFmt numFmtId="167" formatCode="_-* #,##0.000_-;\-* #,##0.000_-;_-* &quot;-&quot;???_-;_-@_-"/>
    <numFmt numFmtId="168" formatCode="0.0%"/>
    <numFmt numFmtId="170" formatCode="_-* #,##0.0000_-;\-* #,##0.0000_-;_-* &quot;-&quot;??_-;_-@_-"/>
  </numFmts>
  <fonts count="35" x14ac:knownFonts="1">
    <font>
      <sz val="11"/>
      <color theme="1"/>
      <name val="Calibri"/>
      <family val="2"/>
      <scheme val="minor"/>
    </font>
    <font>
      <b/>
      <sz val="11"/>
      <color theme="1"/>
      <name val="Arial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2"/>
      <color theme="1"/>
      <name val="Arial"/>
      <family val="2"/>
    </font>
    <font>
      <sz val="11"/>
      <color theme="1"/>
      <name val="Calibri"/>
      <family val="2"/>
      <scheme val="minor"/>
    </font>
    <font>
      <b/>
      <sz val="12"/>
      <name val="Arial"/>
      <family val="2"/>
    </font>
    <font>
      <i/>
      <sz val="11"/>
      <name val="Arial"/>
      <family val="2"/>
    </font>
    <font>
      <sz val="12"/>
      <name val="Arial"/>
      <family val="2"/>
    </font>
    <font>
      <sz val="10"/>
      <name val="Times New Roman"/>
      <family val="1"/>
    </font>
    <font>
      <i/>
      <sz val="12"/>
      <name val="Arial"/>
      <family val="2"/>
    </font>
    <font>
      <sz val="10"/>
      <name val="Arial"/>
      <family val="2"/>
    </font>
    <font>
      <sz val="11"/>
      <color indexed="9"/>
      <name val="Calibri"/>
      <family val="2"/>
    </font>
    <font>
      <sz val="11"/>
      <color indexed="17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sz val="11"/>
      <color indexed="10"/>
      <name val="Calibri"/>
      <family val="2"/>
    </font>
    <font>
      <i/>
      <sz val="11"/>
      <color indexed="23"/>
      <name val="Calibri"/>
      <family val="2"/>
    </font>
    <font>
      <b/>
      <sz val="15"/>
      <color indexed="62"/>
      <name val="Calibri"/>
      <family val="2"/>
    </font>
    <font>
      <b/>
      <sz val="18"/>
      <color indexed="62"/>
      <name val="Cambria"/>
      <family val="2"/>
    </font>
    <font>
      <b/>
      <sz val="13"/>
      <color indexed="62"/>
      <name val="Calibri"/>
      <family val="2"/>
    </font>
    <font>
      <b/>
      <sz val="11"/>
      <color indexed="62"/>
      <name val="Calibri"/>
      <family val="2"/>
    </font>
    <font>
      <b/>
      <sz val="11"/>
      <color indexed="8"/>
      <name val="Calibri"/>
      <family val="2"/>
    </font>
    <font>
      <sz val="10"/>
      <color rgb="FF000000"/>
      <name val="Arial"/>
      <family val="2"/>
    </font>
    <font>
      <b/>
      <sz val="10"/>
      <color rgb="FF000000"/>
      <name val="Arial"/>
      <family val="2"/>
    </font>
    <font>
      <b/>
      <sz val="11"/>
      <color rgb="FF000000"/>
      <name val="Arial"/>
      <family val="2"/>
    </font>
    <font>
      <sz val="11"/>
      <color rgb="FF000000"/>
      <name val="Arial"/>
      <family val="2"/>
    </font>
    <font>
      <b/>
      <sz val="10"/>
      <name val="Arial"/>
      <family val="2"/>
    </font>
    <font>
      <sz val="12"/>
      <name val="Calibri"/>
      <family val="2"/>
      <scheme val="minor"/>
    </font>
    <font>
      <b/>
      <sz val="14"/>
      <name val="Calibri"/>
      <family val="2"/>
      <scheme val="minor"/>
    </font>
  </fonts>
  <fills count="20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DDDDD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41"/>
        <bgColor indexed="9"/>
      </patternFill>
    </fill>
    <fill>
      <patternFill patternType="solid">
        <fgColor indexed="47"/>
        <bgColor indexed="22"/>
      </patternFill>
    </fill>
    <fill>
      <patternFill patternType="solid">
        <fgColor indexed="43"/>
        <bgColor indexed="26"/>
      </patternFill>
    </fill>
    <fill>
      <patternFill patternType="solid">
        <fgColor indexed="27"/>
        <bgColor indexed="42"/>
      </patternFill>
    </fill>
    <fill>
      <patternFill patternType="solid">
        <fgColor indexed="22"/>
        <bgColor indexed="31"/>
      </patternFill>
    </fill>
    <fill>
      <patternFill patternType="solid">
        <fgColor indexed="44"/>
        <bgColor indexed="24"/>
      </patternFill>
    </fill>
    <fill>
      <patternFill patternType="solid">
        <fgColor indexed="49"/>
        <bgColor indexed="40"/>
      </patternFill>
    </fill>
    <fill>
      <patternFill patternType="solid">
        <fgColor indexed="29"/>
        <bgColor indexed="45"/>
      </patternFill>
    </fill>
    <fill>
      <patternFill patternType="solid">
        <fgColor indexed="42"/>
        <bgColor indexed="27"/>
      </patternFill>
    </fill>
    <fill>
      <patternFill patternType="solid">
        <fgColor indexed="55"/>
        <bgColor indexed="23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4"/>
        <bgColor indexed="23"/>
      </patternFill>
    </fill>
    <fill>
      <patternFill patternType="solid">
        <fgColor indexed="45"/>
        <bgColor indexed="46"/>
      </patternFill>
    </fill>
  </fills>
  <borders count="3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49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49"/>
      </bottom>
      <diagonal/>
    </border>
    <border>
      <left/>
      <right/>
      <top style="thin">
        <color indexed="49"/>
      </top>
      <bottom style="double">
        <color indexed="49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19">
    <xf numFmtId="0" fontId="0" fillId="0" borderId="0"/>
    <xf numFmtId="0" fontId="2" fillId="0" borderId="0"/>
    <xf numFmtId="164" fontId="2" fillId="0" borderId="0" applyFont="0" applyFill="0" applyBorder="0" applyAlignment="0" applyProtection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164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11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4" fontId="2" fillId="0" borderId="0" applyFont="0" applyFill="0" applyBorder="0" applyAlignment="0" applyProtection="0"/>
    <xf numFmtId="0" fontId="2" fillId="0" borderId="0"/>
    <xf numFmtId="165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2" fillId="0" borderId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164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43" fontId="2" fillId="0" borderId="0" applyFont="0" applyFill="0" applyBorder="0" applyAlignment="0" applyProtection="0"/>
    <xf numFmtId="165" fontId="2" fillId="0" borderId="0" applyFont="0" applyFill="0" applyBorder="0" applyAlignment="0" applyProtection="0"/>
    <xf numFmtId="0" fontId="5" fillId="0" borderId="0"/>
    <xf numFmtId="164" fontId="3" fillId="0" borderId="0" applyFont="0" applyFill="0" applyBorder="0" applyAlignment="0" applyProtection="0"/>
    <xf numFmtId="0" fontId="4" fillId="0" borderId="0"/>
    <xf numFmtId="43" fontId="5" fillId="0" borderId="0" applyFont="0" applyFill="0" applyBorder="0" applyAlignment="0" applyProtection="0"/>
    <xf numFmtId="9" fontId="5" fillId="0" borderId="0" applyFont="0" applyFill="0" applyBorder="0" applyAlignment="0" applyProtection="0"/>
    <xf numFmtId="0" fontId="2" fillId="0" borderId="0" applyFont="0" applyFill="0" applyProtection="0">
      <alignment vertical="top"/>
    </xf>
    <xf numFmtId="2" fontId="2" fillId="0" borderId="0" applyFont="0" applyFill="0" applyProtection="0">
      <alignment vertical="top"/>
    </xf>
    <xf numFmtId="0" fontId="12" fillId="13" borderId="0" applyNumberFormat="0" applyBorder="0" applyAlignment="0" applyProtection="0"/>
    <xf numFmtId="0" fontId="12" fillId="18" borderId="0" applyNumberFormat="0" applyBorder="0" applyAlignment="0" applyProtection="0"/>
    <xf numFmtId="0" fontId="12" fillId="17" borderId="0" applyNumberFormat="0" applyBorder="0" applyAlignment="0" applyProtection="0"/>
    <xf numFmtId="0" fontId="16" fillId="0" borderId="16" applyNumberFormat="0" applyFill="0" applyAlignment="0" applyProtection="0"/>
    <xf numFmtId="0" fontId="12" fillId="12" borderId="0" applyNumberFormat="0" applyBorder="0" applyAlignment="0" applyProtection="0"/>
    <xf numFmtId="0" fontId="12" fillId="8" borderId="0" applyNumberFormat="0" applyBorder="0" applyAlignment="0" applyProtection="0"/>
    <xf numFmtId="0" fontId="12" fillId="13" borderId="0" applyNumberFormat="0" applyBorder="0" applyAlignment="0" applyProtection="0"/>
    <xf numFmtId="0" fontId="3" fillId="10" borderId="0" applyNumberFormat="0" applyBorder="0" applyAlignment="0" applyProtection="0"/>
    <xf numFmtId="0" fontId="3" fillId="8" borderId="0" applyNumberFormat="0" applyBorder="0" applyAlignment="0" applyProtection="0"/>
    <xf numFmtId="0" fontId="3" fillId="7" borderId="0" applyNumberFormat="0" applyBorder="0" applyAlignment="0" applyProtection="0"/>
    <xf numFmtId="0" fontId="3" fillId="10" borderId="0" applyNumberFormat="0" applyBorder="0" applyAlignment="0" applyProtection="0"/>
    <xf numFmtId="0" fontId="3" fillId="6" borderId="0" applyNumberFormat="0" applyBorder="0" applyAlignment="0" applyProtection="0"/>
    <xf numFmtId="0" fontId="3" fillId="8" borderId="0" applyNumberFormat="0" applyBorder="0" applyAlignment="0" applyProtection="0"/>
    <xf numFmtId="44" fontId="2" fillId="0" borderId="0" applyFill="0" applyBorder="0" applyAlignment="0" applyProtection="0"/>
    <xf numFmtId="0" fontId="12" fillId="10" borderId="0" applyNumberFormat="0" applyBorder="0" applyAlignment="0" applyProtection="0"/>
    <xf numFmtId="0" fontId="12" fillId="16" borderId="0" applyNumberFormat="0" applyBorder="0" applyAlignment="0" applyProtection="0"/>
    <xf numFmtId="0" fontId="14" fillId="6" borderId="14" applyNumberFormat="0" applyAlignment="0" applyProtection="0"/>
    <xf numFmtId="0" fontId="17" fillId="7" borderId="14" applyNumberFormat="0" applyAlignment="0" applyProtection="0"/>
    <xf numFmtId="0" fontId="12" fillId="12" borderId="0" applyNumberFormat="0" applyBorder="0" applyAlignment="0" applyProtection="0"/>
    <xf numFmtId="0" fontId="15" fillId="15" borderId="15" applyNumberFormat="0" applyAlignment="0" applyProtection="0"/>
    <xf numFmtId="0" fontId="3" fillId="7" borderId="0" applyNumberFormat="0" applyBorder="0" applyAlignment="0" applyProtection="0"/>
    <xf numFmtId="0" fontId="12" fillId="12" borderId="0" applyNumberFormat="0" applyBorder="0" applyAlignment="0" applyProtection="0"/>
    <xf numFmtId="0" fontId="3" fillId="6" borderId="0" applyNumberFormat="0" applyBorder="0" applyAlignment="0" applyProtection="0"/>
    <xf numFmtId="0" fontId="3" fillId="9" borderId="0" applyNumberFormat="0" applyBorder="0" applyAlignment="0" applyProtection="0"/>
    <xf numFmtId="0" fontId="3" fillId="7" borderId="0" applyNumberFormat="0" applyBorder="0" applyAlignment="0" applyProtection="0"/>
    <xf numFmtId="0" fontId="3" fillId="7" borderId="0" applyNumberFormat="0" applyBorder="0" applyAlignment="0" applyProtection="0"/>
    <xf numFmtId="166" fontId="2" fillId="0" borderId="0" applyFont="0" applyFill="0" applyBorder="0" applyAlignment="0" applyProtection="0"/>
    <xf numFmtId="0" fontId="12" fillId="12" borderId="0" applyNumberFormat="0" applyBorder="0" applyAlignment="0" applyProtection="0"/>
    <xf numFmtId="0" fontId="12" fillId="7" borderId="0" applyNumberFormat="0" applyBorder="0" applyAlignment="0" applyProtection="0"/>
    <xf numFmtId="0" fontId="13" fillId="14" borderId="0" applyNumberFormat="0" applyBorder="0" applyAlignment="0" applyProtection="0"/>
    <xf numFmtId="0" fontId="3" fillId="11" borderId="0" applyNumberFormat="0" applyBorder="0" applyAlignment="0" applyProtection="0"/>
    <xf numFmtId="0" fontId="18" fillId="19" borderId="0" applyNumberFormat="0" applyBorder="0" applyAlignment="0" applyProtection="0"/>
    <xf numFmtId="44" fontId="2" fillId="0" borderId="0" applyFill="0" applyBorder="0" applyAlignment="0" applyProtection="0"/>
    <xf numFmtId="3" fontId="2" fillId="0" borderId="0" applyFont="0" applyFill="0" applyBorder="0" applyAlignment="0" applyProtection="0"/>
    <xf numFmtId="0" fontId="19" fillId="8" borderId="0" applyNumberFormat="0" applyBorder="0" applyAlignment="0" applyProtection="0"/>
    <xf numFmtId="0" fontId="2" fillId="0" borderId="0"/>
    <xf numFmtId="0" fontId="2" fillId="0" borderId="0"/>
    <xf numFmtId="0" fontId="2" fillId="0" borderId="0"/>
    <xf numFmtId="0" fontId="5" fillId="0" borderId="0"/>
    <xf numFmtId="0" fontId="5" fillId="0" borderId="0"/>
    <xf numFmtId="0" fontId="2" fillId="0" borderId="0"/>
    <xf numFmtId="0" fontId="2" fillId="8" borderId="17" applyNumberFormat="0" applyAlignment="0" applyProtection="0"/>
    <xf numFmtId="0" fontId="20" fillId="6" borderId="18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19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20" applyNumberFormat="0" applyFill="0" applyAlignment="0" applyProtection="0"/>
    <xf numFmtId="0" fontId="26" fillId="0" borderId="21" applyNumberFormat="0" applyFill="0" applyAlignment="0" applyProtection="0"/>
    <xf numFmtId="0" fontId="26" fillId="0" borderId="0" applyNumberFormat="0" applyFill="0" applyBorder="0" applyAlignment="0" applyProtection="0"/>
    <xf numFmtId="0" fontId="27" fillId="0" borderId="22" applyNumberFormat="0" applyFill="0" applyAlignment="0" applyProtection="0"/>
    <xf numFmtId="43" fontId="2" fillId="0" borderId="0" applyFill="0" applyBorder="0" applyAlignment="0" applyProtection="0"/>
    <xf numFmtId="43" fontId="2" fillId="0" borderId="0" applyFill="0" applyBorder="0" applyAlignment="0" applyProtection="0"/>
    <xf numFmtId="3" fontId="2" fillId="0" borderId="0" applyFont="0" applyFill="0" applyBorder="0" applyAlignment="0" applyProtection="0"/>
    <xf numFmtId="44" fontId="2" fillId="0" borderId="0" applyFill="0" applyBorder="0" applyAlignment="0" applyProtection="0"/>
    <xf numFmtId="43" fontId="5" fillId="0" borderId="0" applyFont="0" applyFill="0" applyBorder="0" applyAlignment="0" applyProtection="0"/>
    <xf numFmtId="0" fontId="9" fillId="0" borderId="0"/>
    <xf numFmtId="9" fontId="9" fillId="0" borderId="0" applyFont="0" applyFill="0" applyBorder="0" applyAlignment="0" applyProtection="0"/>
    <xf numFmtId="0" fontId="26" fillId="0" borderId="21" applyNumberFormat="0" applyFill="0" applyAlignment="0" applyProtection="0"/>
    <xf numFmtId="0" fontId="26" fillId="0" borderId="21" applyNumberFormat="0" applyFill="0" applyAlignment="0" applyProtection="0"/>
    <xf numFmtId="0" fontId="2" fillId="0" borderId="0"/>
    <xf numFmtId="0" fontId="28" fillId="0" borderId="0"/>
  </cellStyleXfs>
  <cellXfs count="123">
    <xf numFmtId="0" fontId="0" fillId="0" borderId="0" xfId="0"/>
    <xf numFmtId="0" fontId="6" fillId="0" borderId="10" xfId="0" applyFont="1" applyBorder="1" applyAlignment="1">
      <alignment vertical="center"/>
    </xf>
    <xf numFmtId="0" fontId="6" fillId="0" borderId="9" xfId="0" applyFont="1" applyBorder="1" applyAlignment="1">
      <alignment vertical="top"/>
    </xf>
    <xf numFmtId="0" fontId="8" fillId="0" borderId="9" xfId="0" applyFont="1" applyBorder="1" applyAlignment="1">
      <alignment horizontal="left" vertical="top"/>
    </xf>
    <xf numFmtId="0" fontId="6" fillId="0" borderId="9" xfId="0" applyFont="1" applyBorder="1" applyAlignment="1">
      <alignment horizontal="right" vertical="top"/>
    </xf>
    <xf numFmtId="3" fontId="4" fillId="0" borderId="0" xfId="0" applyNumberFormat="1" applyFont="1" applyAlignment="1">
      <alignment horizontal="left"/>
    </xf>
    <xf numFmtId="0" fontId="1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/>
    </xf>
    <xf numFmtId="43" fontId="8" fillId="0" borderId="1" xfId="5" applyFont="1" applyBorder="1" applyAlignment="1">
      <alignment horizontal="right" vertical="center"/>
    </xf>
    <xf numFmtId="0" fontId="8" fillId="0" borderId="1" xfId="0" applyFont="1" applyBorder="1" applyAlignment="1">
      <alignment horizontal="left" vertical="center"/>
    </xf>
    <xf numFmtId="0" fontId="8" fillId="0" borderId="1" xfId="0" applyFont="1" applyBorder="1" applyAlignment="1">
      <alignment horizontal="left" vertical="center" wrapText="1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vertical="center"/>
      <protection locked="0"/>
    </xf>
    <xf numFmtId="43" fontId="6" fillId="0" borderId="1" xfId="5" applyFont="1" applyBorder="1" applyAlignment="1">
      <alignment horizontal="right" vertical="center"/>
    </xf>
    <xf numFmtId="43" fontId="6" fillId="4" borderId="1" xfId="5" applyFont="1" applyFill="1" applyBorder="1" applyAlignment="1">
      <alignment vertical="center"/>
    </xf>
    <xf numFmtId="43" fontId="6" fillId="2" borderId="1" xfId="5" applyFont="1" applyFill="1" applyBorder="1" applyAlignment="1">
      <alignment horizontal="right" vertical="center"/>
    </xf>
    <xf numFmtId="43" fontId="6" fillId="2" borderId="1" xfId="5" applyFont="1" applyFill="1" applyBorder="1" applyAlignment="1">
      <alignment vertical="center"/>
    </xf>
    <xf numFmtId="0" fontId="7" fillId="0" borderId="2" xfId="0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4" xfId="0" applyFont="1" applyBorder="1" applyAlignment="1">
      <alignment vertical="center"/>
    </xf>
    <xf numFmtId="0" fontId="10" fillId="0" borderId="2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4" xfId="0" applyFont="1" applyBorder="1" applyAlignment="1">
      <alignment vertical="center"/>
    </xf>
    <xf numFmtId="9" fontId="6" fillId="3" borderId="1" xfId="8" applyFont="1" applyFill="1" applyBorder="1" applyAlignment="1">
      <alignment horizontal="center" vertical="center"/>
    </xf>
    <xf numFmtId="9" fontId="10" fillId="0" borderId="3" xfId="8" applyFont="1" applyBorder="1" applyAlignment="1">
      <alignment vertical="center"/>
    </xf>
    <xf numFmtId="9" fontId="7" fillId="0" borderId="3" xfId="8" applyFont="1" applyBorder="1" applyAlignment="1">
      <alignment vertical="center"/>
    </xf>
    <xf numFmtId="43" fontId="6" fillId="4" borderId="1" xfId="5" applyFont="1" applyFill="1" applyBorder="1" applyAlignment="1">
      <alignment horizontal="right" vertical="center"/>
    </xf>
    <xf numFmtId="0" fontId="6" fillId="0" borderId="2" xfId="0" applyFont="1" applyBorder="1" applyAlignment="1">
      <alignment vertical="center"/>
    </xf>
    <xf numFmtId="0" fontId="6" fillId="0" borderId="3" xfId="0" applyFont="1" applyBorder="1" applyAlignment="1">
      <alignment vertical="center"/>
    </xf>
    <xf numFmtId="0" fontId="6" fillId="0" borderId="4" xfId="0" applyFont="1" applyBorder="1" applyAlignment="1">
      <alignment vertical="center"/>
    </xf>
    <xf numFmtId="9" fontId="8" fillId="0" borderId="0" xfId="8" applyFont="1"/>
    <xf numFmtId="9" fontId="8" fillId="0" borderId="0" xfId="8" applyFont="1" applyBorder="1"/>
    <xf numFmtId="9" fontId="8" fillId="0" borderId="9" xfId="8" applyFont="1" applyBorder="1"/>
    <xf numFmtId="9" fontId="8" fillId="0" borderId="1" xfId="8" applyFont="1" applyBorder="1"/>
    <xf numFmtId="9" fontId="6" fillId="2" borderId="1" xfId="8" applyFont="1" applyFill="1" applyBorder="1"/>
    <xf numFmtId="0" fontId="6" fillId="3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8" fillId="0" borderId="0" xfId="0" applyFont="1" applyAlignment="1">
      <alignment horizontal="left" vertical="center"/>
    </xf>
    <xf numFmtId="0" fontId="31" fillId="0" borderId="0" xfId="118" applyFont="1" applyAlignment="1">
      <alignment horizontal="center" vertical="center"/>
    </xf>
    <xf numFmtId="43" fontId="29" fillId="0" borderId="1" xfId="118" applyNumberFormat="1" applyFont="1" applyBorder="1" applyAlignment="1">
      <alignment horizontal="center" vertical="center"/>
    </xf>
    <xf numFmtId="0" fontId="30" fillId="5" borderId="0" xfId="118" applyFont="1" applyFill="1" applyAlignment="1">
      <alignment horizontal="center" vertical="center"/>
    </xf>
    <xf numFmtId="0" fontId="31" fillId="5" borderId="0" xfId="118" applyFont="1" applyFill="1" applyAlignment="1">
      <alignment horizontal="center" vertical="center"/>
    </xf>
    <xf numFmtId="43" fontId="31" fillId="0" borderId="0" xfId="118" applyNumberFormat="1" applyFont="1" applyAlignment="1">
      <alignment horizontal="center" vertical="center"/>
    </xf>
    <xf numFmtId="1" fontId="30" fillId="0" borderId="1" xfId="118" applyNumberFormat="1" applyFont="1" applyFill="1" applyBorder="1" applyAlignment="1">
      <alignment horizontal="center"/>
    </xf>
    <xf numFmtId="1" fontId="30" fillId="0" borderId="2" xfId="118" applyNumberFormat="1" applyFont="1" applyFill="1" applyBorder="1" applyAlignment="1">
      <alignment horizontal="center"/>
    </xf>
    <xf numFmtId="43" fontId="28" fillId="0" borderId="1" xfId="118" applyNumberFormat="1" applyFont="1" applyBorder="1" applyAlignment="1">
      <alignment horizontal="center" vertical="center"/>
    </xf>
    <xf numFmtId="43" fontId="28" fillId="0" borderId="1" xfId="118" applyNumberFormat="1" applyFont="1" applyFill="1" applyBorder="1" applyAlignment="1">
      <alignment horizontal="right" vertical="center"/>
    </xf>
    <xf numFmtId="10" fontId="28" fillId="0" borderId="1" xfId="8" applyNumberFormat="1" applyFont="1" applyFill="1" applyBorder="1" applyAlignment="1">
      <alignment horizontal="right" vertical="center"/>
    </xf>
    <xf numFmtId="10" fontId="28" fillId="0" borderId="1" xfId="118" applyNumberFormat="1" applyFont="1" applyFill="1" applyBorder="1" applyAlignment="1">
      <alignment horizontal="right" vertical="center"/>
    </xf>
    <xf numFmtId="0" fontId="28" fillId="0" borderId="1" xfId="118" applyFont="1" applyFill="1" applyBorder="1" applyAlignment="1">
      <alignment horizontal="right" vertical="center"/>
    </xf>
    <xf numFmtId="43" fontId="29" fillId="0" borderId="1" xfId="118" applyNumberFormat="1" applyFont="1" applyBorder="1" applyAlignment="1">
      <alignment horizontal="right" vertical="center"/>
    </xf>
    <xf numFmtId="0" fontId="32" fillId="0" borderId="2" xfId="0" applyFont="1" applyBorder="1" applyAlignment="1">
      <alignment vertical="center"/>
    </xf>
    <xf numFmtId="0" fontId="29" fillId="0" borderId="3" xfId="118" applyFont="1" applyFill="1" applyBorder="1" applyAlignment="1">
      <alignment horizontal="center" vertical="center" wrapText="1"/>
    </xf>
    <xf numFmtId="0" fontId="29" fillId="0" borderId="3" xfId="118" applyFont="1" applyFill="1" applyBorder="1" applyAlignment="1">
      <alignment horizontal="left" vertical="center"/>
    </xf>
    <xf numFmtId="0" fontId="29" fillId="0" borderId="4" xfId="118" applyFont="1" applyFill="1" applyBorder="1" applyAlignment="1">
      <alignment horizontal="center" vertical="center" wrapText="1"/>
    </xf>
    <xf numFmtId="0" fontId="28" fillId="0" borderId="0" xfId="118" applyFont="1" applyAlignment="1">
      <alignment horizontal="center" vertical="center"/>
    </xf>
    <xf numFmtId="0" fontId="32" fillId="0" borderId="2" xfId="0" applyFont="1" applyFill="1" applyBorder="1" applyAlignment="1">
      <alignment vertical="center"/>
    </xf>
    <xf numFmtId="0" fontId="28" fillId="0" borderId="4" xfId="118" applyFont="1" applyBorder="1" applyAlignment="1">
      <alignment horizontal="center" vertical="center"/>
    </xf>
    <xf numFmtId="9" fontId="28" fillId="0" borderId="1" xfId="8" applyFont="1" applyFill="1" applyBorder="1" applyAlignment="1">
      <alignment horizontal="right" vertical="center"/>
    </xf>
    <xf numFmtId="0" fontId="33" fillId="0" borderId="0" xfId="0" applyFont="1" applyAlignment="1">
      <alignment horizontal="center" vertical="center"/>
    </xf>
    <xf numFmtId="0" fontId="33" fillId="0" borderId="0" xfId="0" applyFont="1"/>
    <xf numFmtId="0" fontId="6" fillId="0" borderId="0" xfId="0" applyFont="1" applyAlignment="1">
      <alignment vertical="center"/>
    </xf>
    <xf numFmtId="17" fontId="6" fillId="0" borderId="0" xfId="0" applyNumberFormat="1" applyFont="1" applyAlignment="1">
      <alignment horizontal="left"/>
    </xf>
    <xf numFmtId="0" fontId="33" fillId="0" borderId="8" xfId="0" applyFont="1" applyBorder="1"/>
    <xf numFmtId="0" fontId="6" fillId="0" borderId="12" xfId="0" applyFont="1" applyBorder="1" applyAlignment="1">
      <alignment vertical="top"/>
    </xf>
    <xf numFmtId="0" fontId="33" fillId="0" borderId="9" xfId="0" applyFont="1" applyBorder="1" applyAlignment="1">
      <alignment vertical="top"/>
    </xf>
    <xf numFmtId="0" fontId="33" fillId="0" borderId="13" xfId="0" applyFont="1" applyBorder="1"/>
    <xf numFmtId="0" fontId="33" fillId="0" borderId="1" xfId="0" applyFont="1" applyBorder="1"/>
    <xf numFmtId="0" fontId="8" fillId="0" borderId="1" xfId="0" applyFont="1" applyBorder="1" applyAlignment="1" applyProtection="1">
      <alignment horizontal="center" vertical="top"/>
      <protection locked="0"/>
    </xf>
    <xf numFmtId="0" fontId="8" fillId="0" borderId="1" xfId="0" applyFont="1" applyBorder="1" applyAlignment="1" applyProtection="1">
      <alignment vertical="top"/>
      <protection locked="0"/>
    </xf>
    <xf numFmtId="43" fontId="33" fillId="0" borderId="0" xfId="0" applyNumberFormat="1" applyFont="1"/>
    <xf numFmtId="167" fontId="33" fillId="0" borderId="0" xfId="0" applyNumberFormat="1" applyFont="1"/>
    <xf numFmtId="4" fontId="33" fillId="0" borderId="0" xfId="0" applyNumberFormat="1" applyFont="1"/>
    <xf numFmtId="0" fontId="6" fillId="5" borderId="1" xfId="0" applyFont="1" applyFill="1" applyBorder="1" applyAlignment="1">
      <alignment horizontal="right" vertical="center"/>
    </xf>
    <xf numFmtId="43" fontId="6" fillId="5" borderId="1" xfId="5" applyFont="1" applyFill="1" applyBorder="1" applyAlignment="1">
      <alignment vertical="center"/>
    </xf>
    <xf numFmtId="9" fontId="6" fillId="4" borderId="1" xfId="8" applyFont="1" applyFill="1" applyBorder="1"/>
    <xf numFmtId="0" fontId="33" fillId="0" borderId="0" xfId="0" applyFont="1" applyAlignment="1">
      <alignment horizontal="left" vertical="center"/>
    </xf>
    <xf numFmtId="43" fontId="33" fillId="0" borderId="0" xfId="5" applyFont="1"/>
    <xf numFmtId="2" fontId="33" fillId="0" borderId="0" xfId="0" applyNumberFormat="1" applyFont="1"/>
    <xf numFmtId="0" fontId="8" fillId="0" borderId="1" xfId="0" applyFont="1" applyBorder="1" applyAlignment="1">
      <alignment horizontal="center" vertical="center"/>
    </xf>
    <xf numFmtId="0" fontId="6" fillId="3" borderId="1" xfId="0" applyFont="1" applyFill="1" applyBorder="1" applyAlignment="1">
      <alignment horizontal="right" vertical="center"/>
    </xf>
    <xf numFmtId="0" fontId="6" fillId="4" borderId="1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6" fillId="2" borderId="1" xfId="0" applyFont="1" applyFill="1" applyBorder="1" applyAlignment="1">
      <alignment horizontal="right" vertical="center"/>
    </xf>
    <xf numFmtId="0" fontId="34" fillId="0" borderId="11" xfId="0" applyFont="1" applyBorder="1" applyAlignment="1">
      <alignment horizontal="center" vertical="center" wrapText="1"/>
    </xf>
    <xf numFmtId="0" fontId="34" fillId="0" borderId="6" xfId="0" applyFont="1" applyBorder="1" applyAlignment="1">
      <alignment horizontal="center" vertical="center" wrapText="1"/>
    </xf>
    <xf numFmtId="0" fontId="34" fillId="0" borderId="7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6" fillId="0" borderId="5" xfId="0" applyFont="1" applyBorder="1" applyAlignment="1">
      <alignment horizontal="center" vertical="top"/>
    </xf>
    <xf numFmtId="0" fontId="6" fillId="3" borderId="1" xfId="0" applyFont="1" applyFill="1" applyBorder="1" applyAlignment="1">
      <alignment horizontal="center" vertical="center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  <xf numFmtId="1" fontId="30" fillId="0" borderId="1" xfId="118" applyNumberFormat="1" applyFont="1" applyFill="1" applyBorder="1" applyAlignment="1">
      <alignment horizontal="center" vertical="center" wrapText="1"/>
    </xf>
    <xf numFmtId="0" fontId="29" fillId="5" borderId="1" xfId="118" applyFont="1" applyFill="1" applyBorder="1" applyAlignment="1">
      <alignment horizontal="center" vertical="center"/>
    </xf>
    <xf numFmtId="0" fontId="28" fillId="5" borderId="1" xfId="118" applyFont="1" applyFill="1" applyBorder="1" applyAlignment="1">
      <alignment horizontal="center" vertical="center"/>
    </xf>
    <xf numFmtId="0" fontId="30" fillId="0" borderId="2" xfId="118" applyFont="1" applyFill="1" applyBorder="1" applyAlignment="1">
      <alignment horizontal="center" vertical="center" wrapText="1"/>
    </xf>
    <xf numFmtId="0" fontId="30" fillId="0" borderId="3" xfId="118" applyFont="1" applyFill="1" applyBorder="1" applyAlignment="1">
      <alignment horizontal="center" vertical="center" wrapText="1"/>
    </xf>
    <xf numFmtId="0" fontId="30" fillId="0" borderId="4" xfId="118" applyFont="1" applyFill="1" applyBorder="1" applyAlignment="1">
      <alignment horizontal="center" vertical="center" wrapText="1"/>
    </xf>
    <xf numFmtId="43" fontId="29" fillId="0" borderId="3" xfId="118" applyNumberFormat="1" applyFont="1" applyFill="1" applyBorder="1" applyAlignment="1">
      <alignment horizontal="left" vertical="center"/>
    </xf>
    <xf numFmtId="17" fontId="29" fillId="0" borderId="3" xfId="118" applyNumberFormat="1" applyFont="1" applyFill="1" applyBorder="1" applyAlignment="1">
      <alignment horizontal="center" vertical="center" wrapText="1"/>
    </xf>
    <xf numFmtId="0" fontId="30" fillId="0" borderId="1" xfId="118" applyFont="1" applyFill="1" applyBorder="1" applyAlignment="1">
      <alignment horizontal="center" vertical="center" wrapText="1"/>
    </xf>
    <xf numFmtId="43" fontId="29" fillId="5" borderId="28" xfId="118" applyNumberFormat="1" applyFont="1" applyFill="1" applyBorder="1" applyAlignment="1">
      <alignment horizontal="center" vertical="center"/>
    </xf>
    <xf numFmtId="43" fontId="29" fillId="5" borderId="29" xfId="118" applyNumberFormat="1" applyFont="1" applyFill="1" applyBorder="1" applyAlignment="1">
      <alignment horizontal="center" vertical="center"/>
    </xf>
    <xf numFmtId="43" fontId="28" fillId="5" borderId="28" xfId="118" applyNumberFormat="1" applyFont="1" applyFill="1" applyBorder="1" applyAlignment="1">
      <alignment horizontal="center" vertical="center"/>
    </xf>
    <xf numFmtId="43" fontId="28" fillId="5" borderId="29" xfId="118" applyNumberFormat="1" applyFont="1" applyFill="1" applyBorder="1" applyAlignment="1">
      <alignment horizontal="center" vertical="center"/>
    </xf>
    <xf numFmtId="0" fontId="29" fillId="5" borderId="1" xfId="118" applyFont="1" applyFill="1" applyBorder="1" applyAlignment="1">
      <alignment horizontal="left" vertical="center"/>
    </xf>
    <xf numFmtId="0" fontId="28" fillId="5" borderId="1" xfId="118" applyFont="1" applyFill="1" applyBorder="1" applyAlignment="1">
      <alignment horizontal="left" vertical="center"/>
    </xf>
    <xf numFmtId="0" fontId="29" fillId="0" borderId="24" xfId="118" applyFont="1" applyBorder="1" applyAlignment="1">
      <alignment horizontal="center" vertical="center"/>
    </xf>
    <xf numFmtId="0" fontId="29" fillId="0" borderId="26" xfId="118" applyFont="1" applyBorder="1" applyAlignment="1">
      <alignment horizontal="center" vertical="center"/>
    </xf>
    <xf numFmtId="0" fontId="29" fillId="0" borderId="25" xfId="118" applyFont="1" applyBorder="1" applyAlignment="1">
      <alignment horizontal="center" vertical="center"/>
    </xf>
    <xf numFmtId="0" fontId="29" fillId="0" borderId="27" xfId="118" applyFont="1" applyBorder="1" applyAlignment="1">
      <alignment horizontal="center" vertical="center"/>
    </xf>
    <xf numFmtId="43" fontId="29" fillId="0" borderId="28" xfId="118" applyNumberFormat="1" applyFont="1" applyFill="1" applyBorder="1" applyAlignment="1">
      <alignment horizontal="center" vertical="center"/>
    </xf>
    <xf numFmtId="43" fontId="29" fillId="0" borderId="29" xfId="118" applyNumberFormat="1" applyFont="1" applyFill="1" applyBorder="1" applyAlignment="1">
      <alignment horizontal="center" vertical="center"/>
    </xf>
    <xf numFmtId="0" fontId="30" fillId="0" borderId="23" xfId="118" applyFont="1" applyFill="1" applyBorder="1" applyAlignment="1">
      <alignment horizontal="center" vertical="center" wrapText="1"/>
    </xf>
    <xf numFmtId="0" fontId="30" fillId="0" borderId="0" xfId="118" applyFont="1" applyFill="1" applyBorder="1" applyAlignment="1">
      <alignment horizontal="center" vertical="center" wrapText="1"/>
    </xf>
    <xf numFmtId="10" fontId="8" fillId="0" borderId="1" xfId="8" applyNumberFormat="1" applyFont="1" applyBorder="1"/>
    <xf numFmtId="10" fontId="10" fillId="0" borderId="3" xfId="8" applyNumberFormat="1" applyFont="1" applyBorder="1" applyAlignment="1">
      <alignment vertical="center"/>
    </xf>
    <xf numFmtId="0" fontId="33" fillId="0" borderId="0" xfId="0" applyFont="1" applyBorder="1"/>
    <xf numFmtId="168" fontId="33" fillId="0" borderId="0" xfId="8" applyNumberFormat="1" applyFont="1" applyBorder="1"/>
    <xf numFmtId="170" fontId="33" fillId="0" borderId="0" xfId="0" applyNumberFormat="1" applyFont="1" applyBorder="1"/>
  </cellXfs>
  <cellStyles count="119">
    <cellStyle name="20% - Ênfase1 2" xfId="79" xr:uid="{00000000-0005-0000-0000-000000000000}"/>
    <cellStyle name="20% - Ênfase2 2" xfId="81" xr:uid="{00000000-0005-0000-0000-000001000000}"/>
    <cellStyle name="20% - Ênfase3 2" xfId="69" xr:uid="{00000000-0005-0000-0000-000002000000}"/>
    <cellStyle name="20% - Ênfase4 2" xfId="68" xr:uid="{00000000-0005-0000-0000-000003000000}"/>
    <cellStyle name="20% - Ênfase5 2" xfId="80" xr:uid="{00000000-0005-0000-0000-000004000000}"/>
    <cellStyle name="20% - Ênfase6 2" xfId="82" xr:uid="{00000000-0005-0000-0000-000005000000}"/>
    <cellStyle name="40% - Ênfase1 2" xfId="67" xr:uid="{00000000-0005-0000-0000-000006000000}"/>
    <cellStyle name="40% - Ênfase2 2" xfId="66" xr:uid="{00000000-0005-0000-0000-000007000000}"/>
    <cellStyle name="40% - Ênfase3 2" xfId="65" xr:uid="{00000000-0005-0000-0000-000008000000}"/>
    <cellStyle name="40% - Ênfase4 2" xfId="64" xr:uid="{00000000-0005-0000-0000-000009000000}"/>
    <cellStyle name="40% - Ênfase5 2" xfId="87" xr:uid="{00000000-0005-0000-0000-00000A000000}"/>
    <cellStyle name="40% - Ênfase6 2" xfId="77" xr:uid="{00000000-0005-0000-0000-00000B000000}"/>
    <cellStyle name="60% - Ênfase1 2" xfId="78" xr:uid="{00000000-0005-0000-0000-00000C000000}"/>
    <cellStyle name="60% - Ênfase2 2" xfId="63" xr:uid="{00000000-0005-0000-0000-00000D000000}"/>
    <cellStyle name="60% - Ênfase3 2" xfId="62" xr:uid="{00000000-0005-0000-0000-00000E000000}"/>
    <cellStyle name="60% - Ênfase4 2" xfId="71" xr:uid="{00000000-0005-0000-0000-00000F000000}"/>
    <cellStyle name="60% - Ênfase5 2" xfId="61" xr:uid="{00000000-0005-0000-0000-000010000000}"/>
    <cellStyle name="60% - Ênfase6 2" xfId="85" xr:uid="{00000000-0005-0000-0000-000011000000}"/>
    <cellStyle name="Bom 2" xfId="86" xr:uid="{00000000-0005-0000-0000-000012000000}"/>
    <cellStyle name="Cálculo 2" xfId="73" xr:uid="{00000000-0005-0000-0000-000013000000}"/>
    <cellStyle name="Célula de Verificação 2" xfId="76" xr:uid="{00000000-0005-0000-0000-000014000000}"/>
    <cellStyle name="Célula Vinculada 2" xfId="60" xr:uid="{00000000-0005-0000-0000-000015000000}"/>
    <cellStyle name="Data" xfId="55" xr:uid="{00000000-0005-0000-0000-000016000000}"/>
    <cellStyle name="Ênfase1 2" xfId="84" xr:uid="{00000000-0005-0000-0000-000017000000}"/>
    <cellStyle name="Ênfase2 2" xfId="72" xr:uid="{00000000-0005-0000-0000-000018000000}"/>
    <cellStyle name="Ênfase3 2" xfId="59" xr:uid="{00000000-0005-0000-0000-000019000000}"/>
    <cellStyle name="Ênfase4 2" xfId="58" xr:uid="{00000000-0005-0000-0000-00001A000000}"/>
    <cellStyle name="Ênfase5 2" xfId="75" xr:uid="{00000000-0005-0000-0000-00001B000000}"/>
    <cellStyle name="Ênfase6 2" xfId="57" xr:uid="{00000000-0005-0000-0000-00001C000000}"/>
    <cellStyle name="Entrada 2" xfId="74" xr:uid="{00000000-0005-0000-0000-00001D000000}"/>
    <cellStyle name="Euro" xfId="83" xr:uid="{00000000-0005-0000-0000-00001E000000}"/>
    <cellStyle name="Fixo" xfId="56" xr:uid="{00000000-0005-0000-0000-00001F000000}"/>
    <cellStyle name="Incorreto 2" xfId="88" xr:uid="{00000000-0005-0000-0000-000020000000}"/>
    <cellStyle name="Moeda 2" xfId="10" xr:uid="{00000000-0005-0000-0000-000021000000}"/>
    <cellStyle name="Moeda 2 2" xfId="47" xr:uid="{00000000-0005-0000-0000-000022000000}"/>
    <cellStyle name="Moeda 2 2 2" xfId="111" xr:uid="{00000000-0005-0000-0000-000023000000}"/>
    <cellStyle name="Moeda 2 3" xfId="33" xr:uid="{00000000-0005-0000-0000-000024000000}"/>
    <cellStyle name="Moeda 2 4" xfId="70" xr:uid="{00000000-0005-0000-0000-000025000000}"/>
    <cellStyle name="Moeda 3" xfId="11" xr:uid="{00000000-0005-0000-0000-000026000000}"/>
    <cellStyle name="Moeda 3 2" xfId="34" xr:uid="{00000000-0005-0000-0000-000027000000}"/>
    <cellStyle name="Moeda 3 3" xfId="89" xr:uid="{00000000-0005-0000-0000-000028000000}"/>
    <cellStyle name="Moeda 4" xfId="12" xr:uid="{00000000-0005-0000-0000-000029000000}"/>
    <cellStyle name="Moeda 4 2" xfId="13" xr:uid="{00000000-0005-0000-0000-00002A000000}"/>
    <cellStyle name="Moeda 5" xfId="31" xr:uid="{00000000-0005-0000-0000-00002B000000}"/>
    <cellStyle name="Moeda 6" xfId="49" xr:uid="{00000000-0005-0000-0000-00002C000000}"/>
    <cellStyle name="Moeda0" xfId="90" xr:uid="{00000000-0005-0000-0000-00002D000000}"/>
    <cellStyle name="Neutra 2" xfId="91" xr:uid="{00000000-0005-0000-0000-00002E000000}"/>
    <cellStyle name="Normal" xfId="0" builtinId="0"/>
    <cellStyle name="Normal 2" xfId="1" xr:uid="{00000000-0005-0000-0000-000030000000}"/>
    <cellStyle name="Normal 2 2" xfId="35" xr:uid="{00000000-0005-0000-0000-000031000000}"/>
    <cellStyle name="Normal 2 3" xfId="113" xr:uid="{00000000-0005-0000-0000-000032000000}"/>
    <cellStyle name="Normal 3" xfId="4" xr:uid="{00000000-0005-0000-0000-000033000000}"/>
    <cellStyle name="Normal 3 2" xfId="52" xr:uid="{00000000-0005-0000-0000-000034000000}"/>
    <cellStyle name="Normal 3 2 2" xfId="92" xr:uid="{00000000-0005-0000-0000-000035000000}"/>
    <cellStyle name="Normal 3 3" xfId="32" xr:uid="{00000000-0005-0000-0000-000036000000}"/>
    <cellStyle name="Normal 4" xfId="50" xr:uid="{00000000-0005-0000-0000-000037000000}"/>
    <cellStyle name="Normal 4 2" xfId="94" xr:uid="{00000000-0005-0000-0000-000038000000}"/>
    <cellStyle name="Normal 4 3" xfId="93" xr:uid="{00000000-0005-0000-0000-000039000000}"/>
    <cellStyle name="Normal 5" xfId="9" xr:uid="{00000000-0005-0000-0000-00003A000000}"/>
    <cellStyle name="Normal 5 2" xfId="95" xr:uid="{00000000-0005-0000-0000-00003B000000}"/>
    <cellStyle name="Normal 5 3" xfId="117" xr:uid="{00000000-0005-0000-0000-00003C000000}"/>
    <cellStyle name="Normal 6" xfId="96" xr:uid="{00000000-0005-0000-0000-00003D000000}"/>
    <cellStyle name="Normal 7" xfId="97" xr:uid="{00000000-0005-0000-0000-00003E000000}"/>
    <cellStyle name="Normal 8" xfId="118" xr:uid="{4879EE89-7BB5-439D-9F13-58604B907A7C}"/>
    <cellStyle name="Nota 2" xfId="98" xr:uid="{00000000-0005-0000-0000-00003F000000}"/>
    <cellStyle name="Porcentagem" xfId="8" builtinId="5"/>
    <cellStyle name="Porcentagem 2" xfId="14" xr:uid="{00000000-0005-0000-0000-000041000000}"/>
    <cellStyle name="Porcentagem 2 2" xfId="7" xr:uid="{00000000-0005-0000-0000-000042000000}"/>
    <cellStyle name="Porcentagem 2 2 2" xfId="37" xr:uid="{00000000-0005-0000-0000-000043000000}"/>
    <cellStyle name="Porcentagem 2 3" xfId="36" xr:uid="{00000000-0005-0000-0000-000044000000}"/>
    <cellStyle name="Porcentagem 2 4" xfId="114" xr:uid="{00000000-0005-0000-0000-000045000000}"/>
    <cellStyle name="Porcentagem 3" xfId="54" xr:uid="{00000000-0005-0000-0000-000046000000}"/>
    <cellStyle name="Saída 2" xfId="99" xr:uid="{00000000-0005-0000-0000-000047000000}"/>
    <cellStyle name="Separador de milhares 2" xfId="2" xr:uid="{00000000-0005-0000-0000-000048000000}"/>
    <cellStyle name="Separador de milhares 2 2" xfId="6" xr:uid="{00000000-0005-0000-0000-000049000000}"/>
    <cellStyle name="Separador de milhares 2 2 2" xfId="15" xr:uid="{00000000-0005-0000-0000-00004A000000}"/>
    <cellStyle name="Separador de milhares 2 2 2 2" xfId="16" xr:uid="{00000000-0005-0000-0000-00004B000000}"/>
    <cellStyle name="Separador de milhares 2 2 2 3" xfId="44" xr:uid="{00000000-0005-0000-0000-00004C000000}"/>
    <cellStyle name="Separador de milhares 2 2 3" xfId="39" xr:uid="{00000000-0005-0000-0000-00004D000000}"/>
    <cellStyle name="Separador de milhares 2 3" xfId="17" xr:uid="{00000000-0005-0000-0000-00004E000000}"/>
    <cellStyle name="Separador de milhares 2 3 2" xfId="18" xr:uid="{00000000-0005-0000-0000-00004F000000}"/>
    <cellStyle name="Separador de milhares 2 3 3" xfId="43" xr:uid="{00000000-0005-0000-0000-000050000000}"/>
    <cellStyle name="Separador de milhares 2 4" xfId="38" xr:uid="{00000000-0005-0000-0000-000051000000}"/>
    <cellStyle name="Separador de milhares 2 5" xfId="112" xr:uid="{00000000-0005-0000-0000-000052000000}"/>
    <cellStyle name="Texto de Aviso 2" xfId="100" xr:uid="{00000000-0005-0000-0000-000053000000}"/>
    <cellStyle name="Texto Explicativo 2" xfId="101" xr:uid="{00000000-0005-0000-0000-000054000000}"/>
    <cellStyle name="Título 1 1" xfId="102" xr:uid="{00000000-0005-0000-0000-000055000000}"/>
    <cellStyle name="Título 1 2" xfId="103" xr:uid="{00000000-0005-0000-0000-000056000000}"/>
    <cellStyle name="Título 2 2" xfId="104" xr:uid="{00000000-0005-0000-0000-000057000000}"/>
    <cellStyle name="Título 3 2" xfId="105" xr:uid="{00000000-0005-0000-0000-000058000000}"/>
    <cellStyle name="Título 3 2 2" xfId="116" xr:uid="{00000000-0005-0000-0000-000059000000}"/>
    <cellStyle name="Título 3 2 3" xfId="115" xr:uid="{00000000-0005-0000-0000-00005A000000}"/>
    <cellStyle name="Título 4 2" xfId="106" xr:uid="{00000000-0005-0000-0000-00005B000000}"/>
    <cellStyle name="Total 2" xfId="107" xr:uid="{00000000-0005-0000-0000-00005C000000}"/>
    <cellStyle name="Vírgula" xfId="5" builtinId="3"/>
    <cellStyle name="Vírgula 2" xfId="3" xr:uid="{00000000-0005-0000-0000-00005E000000}"/>
    <cellStyle name="Vírgula 2 2" xfId="21" xr:uid="{00000000-0005-0000-0000-00005F000000}"/>
    <cellStyle name="Vírgula 2 2 2" xfId="22" xr:uid="{00000000-0005-0000-0000-000060000000}"/>
    <cellStyle name="Vírgula 2 2 2 2" xfId="23" xr:uid="{00000000-0005-0000-0000-000061000000}"/>
    <cellStyle name="Vírgula 2 2 2 3" xfId="46" xr:uid="{00000000-0005-0000-0000-000062000000}"/>
    <cellStyle name="Vírgula 2 2 3" xfId="41" xr:uid="{00000000-0005-0000-0000-000063000000}"/>
    <cellStyle name="Vírgula 2 3" xfId="24" xr:uid="{00000000-0005-0000-0000-000064000000}"/>
    <cellStyle name="Vírgula 2 4" xfId="40" xr:uid="{00000000-0005-0000-0000-000065000000}"/>
    <cellStyle name="Vírgula 2 5" xfId="51" xr:uid="{00000000-0005-0000-0000-000066000000}"/>
    <cellStyle name="Vírgula 2 6" xfId="20" xr:uid="{00000000-0005-0000-0000-000067000000}"/>
    <cellStyle name="Vírgula 3" xfId="25" xr:uid="{00000000-0005-0000-0000-000068000000}"/>
    <cellStyle name="Vírgula 3 2" xfId="26" xr:uid="{00000000-0005-0000-0000-000069000000}"/>
    <cellStyle name="Vírgula 3 2 2" xfId="48" xr:uid="{00000000-0005-0000-0000-00006A000000}"/>
    <cellStyle name="Vírgula 3 2 3" xfId="109" xr:uid="{00000000-0005-0000-0000-00006B000000}"/>
    <cellStyle name="Vírgula 3 3" xfId="42" xr:uid="{00000000-0005-0000-0000-00006C000000}"/>
    <cellStyle name="Vírgula 3 4" xfId="108" xr:uid="{00000000-0005-0000-0000-00006D000000}"/>
    <cellStyle name="Vírgula 4" xfId="27" xr:uid="{00000000-0005-0000-0000-00006E000000}"/>
    <cellStyle name="Vírgula 4 2" xfId="28" xr:uid="{00000000-0005-0000-0000-00006F000000}"/>
    <cellStyle name="Vírgula 4 3" xfId="45" xr:uid="{00000000-0005-0000-0000-000070000000}"/>
    <cellStyle name="Vírgula 5" xfId="29" xr:uid="{00000000-0005-0000-0000-000071000000}"/>
    <cellStyle name="Vírgula 5 2" xfId="30" xr:uid="{00000000-0005-0000-0000-000072000000}"/>
    <cellStyle name="Vírgula 6" xfId="53" xr:uid="{00000000-0005-0000-0000-000073000000}"/>
    <cellStyle name="Vírgula 7" xfId="19" xr:uid="{00000000-0005-0000-0000-000074000000}"/>
    <cellStyle name="Vírgula0" xfId="110" xr:uid="{00000000-0005-0000-0000-000075000000}"/>
  </cellStyles>
  <dxfs count="0"/>
  <tableStyles count="0" defaultTableStyle="TableStyleMedium9" defaultPivotStyle="PivotStyleLight16"/>
  <colors>
    <mruColors>
      <color rgb="FFEAEAEA"/>
      <color rgb="FF69D8FF"/>
      <color rgb="FFDDDDDD"/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855562-4E8E-4D32-9171-223C7CF0ACEF}">
  <sheetPr>
    <pageSetUpPr fitToPage="1"/>
  </sheetPr>
  <dimension ref="B1:N63"/>
  <sheetViews>
    <sheetView showGridLines="0" tabSelected="1" zoomScale="80" zoomScaleNormal="80" zoomScaleSheetLayoutView="70" workbookViewId="0"/>
  </sheetViews>
  <sheetFormatPr defaultColWidth="9.140625" defaultRowHeight="15.75" x14ac:dyDescent="0.25"/>
  <cols>
    <col min="1" max="1" width="3.7109375" style="60" customWidth="1"/>
    <col min="2" max="2" width="10" style="59" customWidth="1"/>
    <col min="3" max="3" width="5.7109375" style="60" customWidth="1"/>
    <col min="4" max="4" width="8.42578125" style="60" customWidth="1"/>
    <col min="5" max="5" width="67.140625" style="60" customWidth="1"/>
    <col min="6" max="6" width="20.7109375" style="60" customWidth="1"/>
    <col min="7" max="7" width="17.5703125" style="30" bestFit="1" customWidth="1"/>
    <col min="8" max="8" width="23.7109375" style="60" bestFit="1" customWidth="1"/>
    <col min="9" max="9" width="15.140625" style="60" bestFit="1" customWidth="1"/>
    <col min="10" max="10" width="20" style="60" customWidth="1"/>
    <col min="11" max="11" width="9.140625" style="60"/>
    <col min="12" max="12" width="13.7109375" style="60" bestFit="1" customWidth="1"/>
    <col min="13" max="16384" width="9.140625" style="60"/>
  </cols>
  <sheetData>
    <row r="1" spans="2:14" ht="16.5" thickBot="1" x14ac:dyDescent="0.3"/>
    <row r="2" spans="2:14" ht="19.5" customHeight="1" x14ac:dyDescent="0.25">
      <c r="B2" s="85" t="s">
        <v>13</v>
      </c>
      <c r="C2" s="86"/>
      <c r="D2" s="86"/>
      <c r="E2" s="86"/>
      <c r="F2" s="86"/>
      <c r="G2" s="86"/>
      <c r="H2" s="87"/>
    </row>
    <row r="3" spans="2:14" x14ac:dyDescent="0.25">
      <c r="B3" s="1" t="s">
        <v>89</v>
      </c>
      <c r="C3" s="61"/>
      <c r="E3" s="37"/>
      <c r="F3" s="62">
        <v>44470</v>
      </c>
      <c r="G3" s="31"/>
      <c r="H3" s="63"/>
    </row>
    <row r="4" spans="2:14" ht="19.5" customHeight="1" x14ac:dyDescent="0.25">
      <c r="B4" s="1" t="s">
        <v>65</v>
      </c>
      <c r="C4" s="61"/>
      <c r="D4" s="37"/>
      <c r="E4" s="37"/>
      <c r="G4" s="31"/>
      <c r="H4" s="63"/>
    </row>
    <row r="5" spans="2:14" ht="51" customHeight="1" x14ac:dyDescent="0.25">
      <c r="B5" s="88" t="s">
        <v>90</v>
      </c>
      <c r="C5" s="89"/>
      <c r="D5" s="89"/>
      <c r="E5" s="89"/>
      <c r="G5" s="31"/>
      <c r="H5" s="63"/>
      <c r="J5" s="120"/>
      <c r="K5" s="120"/>
      <c r="L5" s="120"/>
      <c r="M5" s="120"/>
      <c r="N5" s="120"/>
    </row>
    <row r="6" spans="2:14" ht="16.5" thickBot="1" x14ac:dyDescent="0.3">
      <c r="B6" s="64"/>
      <c r="C6" s="2"/>
      <c r="D6" s="3"/>
      <c r="E6" s="4"/>
      <c r="F6" s="65"/>
      <c r="G6" s="32"/>
      <c r="H6" s="66"/>
      <c r="J6" s="120"/>
      <c r="K6" s="120"/>
      <c r="L6" s="120"/>
      <c r="M6" s="120"/>
      <c r="N6" s="120"/>
    </row>
    <row r="7" spans="2:14" x14ac:dyDescent="0.25">
      <c r="B7" s="90"/>
      <c r="C7" s="90"/>
      <c r="D7" s="90"/>
      <c r="E7" s="90"/>
      <c r="F7" s="90"/>
      <c r="G7" s="31"/>
      <c r="J7" s="120"/>
      <c r="K7" s="120"/>
      <c r="L7" s="120"/>
      <c r="M7" s="120"/>
      <c r="N7" s="120"/>
    </row>
    <row r="8" spans="2:14" x14ac:dyDescent="0.25">
      <c r="B8" s="91" t="s">
        <v>0</v>
      </c>
      <c r="C8" s="91" t="s">
        <v>1</v>
      </c>
      <c r="D8" s="91"/>
      <c r="E8" s="91"/>
      <c r="F8" s="92"/>
      <c r="G8" s="93"/>
      <c r="H8" s="94"/>
      <c r="J8" s="120"/>
      <c r="K8" s="120"/>
      <c r="L8" s="121"/>
      <c r="M8" s="120"/>
      <c r="N8" s="120"/>
    </row>
    <row r="9" spans="2:14" x14ac:dyDescent="0.25">
      <c r="B9" s="91"/>
      <c r="C9" s="91"/>
      <c r="D9" s="91"/>
      <c r="E9" s="91"/>
      <c r="F9" s="35" t="s">
        <v>91</v>
      </c>
      <c r="G9" s="23" t="s">
        <v>68</v>
      </c>
      <c r="H9" s="35" t="s">
        <v>67</v>
      </c>
      <c r="J9" s="120"/>
      <c r="K9" s="120"/>
      <c r="L9" s="120"/>
      <c r="M9" s="120"/>
      <c r="N9" s="120"/>
    </row>
    <row r="10" spans="2:14" x14ac:dyDescent="0.25">
      <c r="B10" s="68"/>
      <c r="C10" s="69"/>
      <c r="D10" s="69"/>
      <c r="E10" s="69"/>
      <c r="F10" s="69"/>
      <c r="G10" s="33"/>
      <c r="H10" s="67"/>
      <c r="J10" s="120"/>
      <c r="K10" s="120"/>
      <c r="L10" s="120"/>
      <c r="M10" s="120"/>
      <c r="N10" s="120"/>
    </row>
    <row r="11" spans="2:14" x14ac:dyDescent="0.25">
      <c r="B11" s="11">
        <v>1</v>
      </c>
      <c r="C11" s="12" t="s">
        <v>38</v>
      </c>
      <c r="D11" s="11"/>
      <c r="E11" s="11"/>
      <c r="F11" s="8">
        <v>186849.38122946757</v>
      </c>
      <c r="G11" s="118">
        <v>0.41799999999999998</v>
      </c>
      <c r="H11" s="8">
        <f>F11-(G11*F11)</f>
        <v>108746.33987555013</v>
      </c>
      <c r="J11" s="120"/>
      <c r="K11" s="120"/>
      <c r="L11" s="120"/>
      <c r="M11" s="120"/>
      <c r="N11" s="120"/>
    </row>
    <row r="12" spans="2:14" x14ac:dyDescent="0.25">
      <c r="B12" s="80" t="s">
        <v>43</v>
      </c>
      <c r="C12" s="80"/>
      <c r="D12" s="80"/>
      <c r="E12" s="80"/>
      <c r="F12" s="15">
        <f>SUM(F11)</f>
        <v>186849.38122946757</v>
      </c>
      <c r="G12" s="34"/>
      <c r="H12" s="15">
        <f>SUM(H11)</f>
        <v>108746.33987555013</v>
      </c>
      <c r="J12" s="120"/>
      <c r="K12" s="120"/>
      <c r="L12" s="120"/>
      <c r="M12" s="120"/>
      <c r="N12" s="120"/>
    </row>
    <row r="13" spans="2:14" x14ac:dyDescent="0.25">
      <c r="B13" s="11">
        <v>2</v>
      </c>
      <c r="C13" s="12" t="s">
        <v>39</v>
      </c>
      <c r="D13" s="11"/>
      <c r="E13" s="11"/>
      <c r="F13" s="8">
        <v>4224344.8971294593</v>
      </c>
      <c r="G13" s="118">
        <v>0.41799999999999998</v>
      </c>
      <c r="H13" s="8">
        <v>2458481.62</v>
      </c>
      <c r="J13" s="120"/>
      <c r="K13" s="120"/>
      <c r="L13" s="120"/>
      <c r="M13" s="120"/>
      <c r="N13" s="120"/>
    </row>
    <row r="14" spans="2:14" x14ac:dyDescent="0.25">
      <c r="B14" s="80" t="s">
        <v>44</v>
      </c>
      <c r="C14" s="80"/>
      <c r="D14" s="80"/>
      <c r="E14" s="80"/>
      <c r="F14" s="15">
        <f>SUM(F13)</f>
        <v>4224344.8971294593</v>
      </c>
      <c r="G14" s="34"/>
      <c r="H14" s="15">
        <f>SUM(H13)</f>
        <v>2458481.62</v>
      </c>
      <c r="I14" s="5"/>
      <c r="J14" s="120"/>
      <c r="K14" s="120"/>
      <c r="L14" s="120"/>
      <c r="M14" s="120"/>
      <c r="N14" s="120"/>
    </row>
    <row r="15" spans="2:14" x14ac:dyDescent="0.25">
      <c r="B15" s="36">
        <v>3</v>
      </c>
      <c r="C15" s="27" t="s">
        <v>15</v>
      </c>
      <c r="D15" s="28"/>
      <c r="E15" s="28"/>
      <c r="F15" s="28"/>
      <c r="G15" s="28"/>
      <c r="H15" s="29"/>
      <c r="I15" s="6"/>
      <c r="J15" s="122"/>
      <c r="K15" s="120"/>
      <c r="L15" s="120"/>
      <c r="M15" s="120"/>
      <c r="N15" s="120"/>
    </row>
    <row r="16" spans="2:14" x14ac:dyDescent="0.25">
      <c r="B16" s="36" t="s">
        <v>2</v>
      </c>
      <c r="C16" s="27" t="s">
        <v>14</v>
      </c>
      <c r="D16" s="28"/>
      <c r="E16" s="28"/>
      <c r="F16" s="28"/>
      <c r="G16" s="28"/>
      <c r="H16" s="29"/>
      <c r="J16" s="122"/>
      <c r="K16" s="120"/>
      <c r="L16" s="120"/>
      <c r="M16" s="120"/>
      <c r="N16" s="120"/>
    </row>
    <row r="17" spans="2:14" x14ac:dyDescent="0.25">
      <c r="B17" s="7" t="s">
        <v>33</v>
      </c>
      <c r="C17" s="20" t="s">
        <v>16</v>
      </c>
      <c r="D17" s="21"/>
      <c r="E17" s="21"/>
      <c r="F17" s="21"/>
      <c r="G17" s="24"/>
      <c r="H17" s="22"/>
      <c r="J17" s="120"/>
      <c r="K17" s="120"/>
      <c r="L17" s="120"/>
      <c r="M17" s="120"/>
      <c r="N17" s="120"/>
    </row>
    <row r="18" spans="2:14" x14ac:dyDescent="0.25">
      <c r="B18" s="7" t="s">
        <v>34</v>
      </c>
      <c r="C18" s="79"/>
      <c r="D18" s="79"/>
      <c r="E18" s="9" t="s">
        <v>28</v>
      </c>
      <c r="F18" s="8">
        <v>33657.160000000003</v>
      </c>
      <c r="G18" s="118">
        <v>0.41799999999999998</v>
      </c>
      <c r="H18" s="8">
        <f t="shared" ref="H18" si="0">F18-(G18*F18)</f>
        <v>19588.467120000001</v>
      </c>
      <c r="J18" s="120"/>
      <c r="K18" s="120"/>
      <c r="L18" s="120"/>
      <c r="M18" s="120"/>
      <c r="N18" s="120"/>
    </row>
    <row r="19" spans="2:14" x14ac:dyDescent="0.25">
      <c r="B19" s="7" t="s">
        <v>45</v>
      </c>
      <c r="C19" s="17" t="s">
        <v>17</v>
      </c>
      <c r="D19" s="18"/>
      <c r="E19" s="18"/>
      <c r="F19" s="18"/>
      <c r="G19" s="25"/>
      <c r="H19" s="19"/>
    </row>
    <row r="20" spans="2:14" x14ac:dyDescent="0.25">
      <c r="B20" s="7" t="s">
        <v>46</v>
      </c>
      <c r="C20" s="79"/>
      <c r="D20" s="79"/>
      <c r="E20" s="9" t="s">
        <v>37</v>
      </c>
      <c r="F20" s="8">
        <v>46505</v>
      </c>
      <c r="G20" s="118">
        <v>0.41799999999999998</v>
      </c>
      <c r="H20" s="8">
        <f>F20-(G20*F20)</f>
        <v>27065.91</v>
      </c>
    </row>
    <row r="21" spans="2:14" ht="31.5" customHeight="1" x14ac:dyDescent="0.25">
      <c r="B21" s="7" t="s">
        <v>47</v>
      </c>
      <c r="C21" s="79"/>
      <c r="D21" s="79"/>
      <c r="E21" s="10" t="s">
        <v>27</v>
      </c>
      <c r="F21" s="8">
        <v>79236.490000000005</v>
      </c>
      <c r="G21" s="118">
        <v>0.41799999999999998</v>
      </c>
      <c r="H21" s="8">
        <f>F21-(G21*F21)</f>
        <v>46115.637180000005</v>
      </c>
    </row>
    <row r="22" spans="2:14" x14ac:dyDescent="0.25">
      <c r="B22" s="7" t="s">
        <v>50</v>
      </c>
      <c r="C22" s="79"/>
      <c r="D22" s="79"/>
      <c r="E22" s="9" t="s">
        <v>42</v>
      </c>
      <c r="F22" s="8">
        <v>1548.19</v>
      </c>
      <c r="G22" s="118">
        <v>0.41799999999999998</v>
      </c>
      <c r="H22" s="8">
        <f>F22-(G22*F22)</f>
        <v>901.04658000000006</v>
      </c>
      <c r="L22" s="70"/>
    </row>
    <row r="23" spans="2:14" x14ac:dyDescent="0.25">
      <c r="B23" s="7" t="s">
        <v>48</v>
      </c>
      <c r="C23" s="20" t="s">
        <v>19</v>
      </c>
      <c r="D23" s="21"/>
      <c r="E23" s="21"/>
      <c r="F23" s="21"/>
      <c r="G23" s="119"/>
      <c r="H23" s="22"/>
    </row>
    <row r="24" spans="2:14" x14ac:dyDescent="0.25">
      <c r="B24" s="7" t="s">
        <v>66</v>
      </c>
      <c r="C24" s="79"/>
      <c r="D24" s="79"/>
      <c r="E24" s="9" t="s">
        <v>29</v>
      </c>
      <c r="F24" s="8">
        <v>55806</v>
      </c>
      <c r="G24" s="118">
        <v>0.41799999999999998</v>
      </c>
      <c r="H24" s="8">
        <f>F24-(G24*F24)</f>
        <v>32479.092000000001</v>
      </c>
    </row>
    <row r="25" spans="2:14" x14ac:dyDescent="0.25">
      <c r="B25" s="83" t="str">
        <f>CONCATENATE("SUBTOTAL ",C16)</f>
        <v>SUBTOTAL PRÉ PLANTIO</v>
      </c>
      <c r="C25" s="83"/>
      <c r="D25" s="83"/>
      <c r="E25" s="83"/>
      <c r="F25" s="13">
        <f>SUM(F18:F24)</f>
        <v>216752.84000000003</v>
      </c>
      <c r="G25" s="33"/>
      <c r="H25" s="13">
        <f>SUM(H18:H24)</f>
        <v>126150.15288000001</v>
      </c>
      <c r="L25" s="70"/>
    </row>
    <row r="26" spans="2:14" x14ac:dyDescent="0.25">
      <c r="B26" s="36" t="s">
        <v>3</v>
      </c>
      <c r="C26" s="27" t="s">
        <v>18</v>
      </c>
      <c r="D26" s="28"/>
      <c r="E26" s="28"/>
      <c r="F26" s="28"/>
      <c r="G26" s="28"/>
      <c r="H26" s="29"/>
    </row>
    <row r="27" spans="2:14" x14ac:dyDescent="0.25">
      <c r="B27" s="7" t="s">
        <v>35</v>
      </c>
      <c r="C27" s="79"/>
      <c r="D27" s="79"/>
      <c r="E27" s="9" t="s">
        <v>40</v>
      </c>
      <c r="F27" s="8">
        <v>5205459.66</v>
      </c>
      <c r="G27" s="118">
        <v>0.41799999999999998</v>
      </c>
      <c r="H27" s="8">
        <f>F27-(G27*F27)</f>
        <v>3029577.5221200003</v>
      </c>
    </row>
    <row r="28" spans="2:14" x14ac:dyDescent="0.25">
      <c r="B28" s="83" t="str">
        <f>CONCATENATE("SUBTOTAL ",C26)</f>
        <v>SUBTOTAL PLANTIO</v>
      </c>
      <c r="C28" s="83"/>
      <c r="D28" s="83"/>
      <c r="E28" s="83"/>
      <c r="F28" s="13">
        <f>F27</f>
        <v>5205459.66</v>
      </c>
      <c r="G28" s="33"/>
      <c r="H28" s="13">
        <f>H27</f>
        <v>3029577.5221200003</v>
      </c>
    </row>
    <row r="29" spans="2:14" x14ac:dyDescent="0.25">
      <c r="B29" s="84" t="str">
        <f>CONCATENATE("TOTAL ",C15)</f>
        <v>TOTAL IMPLANTAÇÃO</v>
      </c>
      <c r="C29" s="84"/>
      <c r="D29" s="84"/>
      <c r="E29" s="84"/>
      <c r="F29" s="16">
        <v>5422212.5</v>
      </c>
      <c r="G29" s="34"/>
      <c r="H29" s="15">
        <f>SUM(H25,H28)</f>
        <v>3155727.6750000003</v>
      </c>
    </row>
    <row r="30" spans="2:14" x14ac:dyDescent="0.25">
      <c r="B30" s="36">
        <v>4</v>
      </c>
      <c r="C30" s="82" t="s">
        <v>20</v>
      </c>
      <c r="D30" s="82"/>
      <c r="E30" s="82"/>
      <c r="F30" s="82"/>
      <c r="G30" s="33"/>
      <c r="H30" s="8"/>
    </row>
    <row r="31" spans="2:14" x14ac:dyDescent="0.25">
      <c r="B31" s="7" t="s">
        <v>4</v>
      </c>
      <c r="C31" s="79">
        <v>4915742</v>
      </c>
      <c r="D31" s="79"/>
      <c r="E31" s="10" t="s">
        <v>28</v>
      </c>
      <c r="F31" s="8">
        <v>100971.48</v>
      </c>
      <c r="G31" s="118">
        <v>0.41799999999999998</v>
      </c>
      <c r="H31" s="8">
        <f>F31-(G31*F31)</f>
        <v>58765.401359999996</v>
      </c>
    </row>
    <row r="32" spans="2:14" x14ac:dyDescent="0.25">
      <c r="B32" s="7" t="s">
        <v>5</v>
      </c>
      <c r="C32" s="79">
        <v>4413920</v>
      </c>
      <c r="D32" s="79"/>
      <c r="E32" s="9" t="s">
        <v>49</v>
      </c>
      <c r="F32" s="8">
        <v>150774.95000000001</v>
      </c>
      <c r="G32" s="118">
        <v>0.41799999999999998</v>
      </c>
      <c r="H32" s="8">
        <f t="shared" ref="H32:H39" si="1">F32-(G32*F32)</f>
        <v>87751.020900000003</v>
      </c>
      <c r="I32" s="71"/>
    </row>
    <row r="33" spans="2:9" x14ac:dyDescent="0.25">
      <c r="B33" s="7" t="s">
        <v>6</v>
      </c>
      <c r="C33" s="79" t="s">
        <v>25</v>
      </c>
      <c r="D33" s="79"/>
      <c r="E33" s="9" t="s">
        <v>41</v>
      </c>
      <c r="F33" s="8">
        <v>3720</v>
      </c>
      <c r="G33" s="118">
        <v>0.41799999999999998</v>
      </c>
      <c r="H33" s="8">
        <f t="shared" si="1"/>
        <v>2165.04</v>
      </c>
    </row>
    <row r="34" spans="2:9" ht="30" x14ac:dyDescent="0.25">
      <c r="B34" s="7" t="s">
        <v>7</v>
      </c>
      <c r="C34" s="79">
        <v>4413989</v>
      </c>
      <c r="D34" s="79"/>
      <c r="E34" s="10" t="s">
        <v>32</v>
      </c>
      <c r="F34" s="8">
        <v>520545.96</v>
      </c>
      <c r="G34" s="118">
        <v>0.41799999999999998</v>
      </c>
      <c r="H34" s="8">
        <f t="shared" si="1"/>
        <v>302957.74872000003</v>
      </c>
    </row>
    <row r="35" spans="2:9" x14ac:dyDescent="0.25">
      <c r="B35" s="7" t="s">
        <v>9</v>
      </c>
      <c r="C35" s="79" t="s">
        <v>24</v>
      </c>
      <c r="D35" s="79"/>
      <c r="E35" s="9" t="s">
        <v>37</v>
      </c>
      <c r="F35" s="8">
        <v>46505</v>
      </c>
      <c r="G35" s="118">
        <v>0.41799999999999998</v>
      </c>
      <c r="H35" s="8">
        <f t="shared" si="1"/>
        <v>27065.91</v>
      </c>
    </row>
    <row r="36" spans="2:9" x14ac:dyDescent="0.25">
      <c r="B36" s="7" t="s">
        <v>10</v>
      </c>
      <c r="C36" s="79">
        <v>4915744</v>
      </c>
      <c r="D36" s="79"/>
      <c r="E36" s="9" t="s">
        <v>36</v>
      </c>
      <c r="F36" s="8">
        <v>404988.55</v>
      </c>
      <c r="G36" s="118">
        <v>0.41799999999999998</v>
      </c>
      <c r="H36" s="8">
        <f t="shared" si="1"/>
        <v>235703.33609999999</v>
      </c>
      <c r="I36" s="72"/>
    </row>
    <row r="37" spans="2:9" x14ac:dyDescent="0.25">
      <c r="B37" s="7" t="s">
        <v>11</v>
      </c>
      <c r="C37" s="79">
        <v>4413987</v>
      </c>
      <c r="D37" s="79"/>
      <c r="E37" s="9" t="s">
        <v>30</v>
      </c>
      <c r="F37" s="8">
        <v>532971.93999999994</v>
      </c>
      <c r="G37" s="118">
        <v>0.41799999999999998</v>
      </c>
      <c r="H37" s="8">
        <f t="shared" si="1"/>
        <v>310189.66907999996</v>
      </c>
      <c r="I37" s="71"/>
    </row>
    <row r="38" spans="2:9" x14ac:dyDescent="0.25">
      <c r="B38" s="7" t="s">
        <v>12</v>
      </c>
      <c r="C38" s="79">
        <v>4915742</v>
      </c>
      <c r="D38" s="79"/>
      <c r="E38" s="9" t="s">
        <v>42</v>
      </c>
      <c r="F38" s="8">
        <v>1548.19</v>
      </c>
      <c r="G38" s="118">
        <v>0.41799999999999998</v>
      </c>
      <c r="H38" s="8">
        <f t="shared" si="1"/>
        <v>901.04658000000006</v>
      </c>
    </row>
    <row r="39" spans="2:9" ht="30" x14ac:dyDescent="0.25">
      <c r="B39" s="7" t="s">
        <v>51</v>
      </c>
      <c r="C39" s="79">
        <v>3713613</v>
      </c>
      <c r="D39" s="79"/>
      <c r="E39" s="10" t="s">
        <v>27</v>
      </c>
      <c r="F39" s="8">
        <v>7923.64</v>
      </c>
      <c r="G39" s="118">
        <v>0.41799999999999998</v>
      </c>
      <c r="H39" s="8">
        <f t="shared" si="1"/>
        <v>4611.5584799999997</v>
      </c>
    </row>
    <row r="40" spans="2:9" x14ac:dyDescent="0.25">
      <c r="B40" s="80" t="str">
        <f>CONCATENATE("TOTAL ",C30)</f>
        <v>TOTAL MANUTENÇÃO - 1º ANO</v>
      </c>
      <c r="C40" s="80"/>
      <c r="D40" s="80"/>
      <c r="E40" s="80"/>
      <c r="F40" s="15">
        <f>SUM(F31:F39)</f>
        <v>1769949.7099999997</v>
      </c>
      <c r="G40" s="34"/>
      <c r="H40" s="15">
        <f>SUM(H31:H39)</f>
        <v>1030110.73122</v>
      </c>
    </row>
    <row r="41" spans="2:9" x14ac:dyDescent="0.25">
      <c r="B41" s="36">
        <v>5</v>
      </c>
      <c r="C41" s="82" t="s">
        <v>21</v>
      </c>
      <c r="D41" s="82"/>
      <c r="E41" s="82"/>
      <c r="F41" s="82"/>
      <c r="G41" s="33"/>
      <c r="H41" s="8"/>
    </row>
    <row r="42" spans="2:9" x14ac:dyDescent="0.25">
      <c r="B42" s="7" t="s">
        <v>8</v>
      </c>
      <c r="C42" s="79">
        <v>4915742</v>
      </c>
      <c r="D42" s="79"/>
      <c r="E42" s="10" t="s">
        <v>28</v>
      </c>
      <c r="F42" s="8">
        <v>100971.48</v>
      </c>
      <c r="G42" s="118">
        <v>0.41799999999999998</v>
      </c>
      <c r="H42" s="8">
        <f>F42-(G42*F42)</f>
        <v>58765.401359999996</v>
      </c>
    </row>
    <row r="43" spans="2:9" x14ac:dyDescent="0.25">
      <c r="B43" s="7" t="s">
        <v>52</v>
      </c>
      <c r="C43" s="79">
        <v>4413920</v>
      </c>
      <c r="D43" s="79"/>
      <c r="E43" s="9" t="s">
        <v>49</v>
      </c>
      <c r="F43" s="8">
        <v>150774.95000000001</v>
      </c>
      <c r="G43" s="118">
        <v>0.41799999999999998</v>
      </c>
      <c r="H43" s="8">
        <f t="shared" ref="H43:H49" si="2">F43-(G43*F43)</f>
        <v>87751.020900000003</v>
      </c>
    </row>
    <row r="44" spans="2:9" ht="30" x14ac:dyDescent="0.25">
      <c r="B44" s="7" t="s">
        <v>53</v>
      </c>
      <c r="C44" s="79">
        <v>4413989</v>
      </c>
      <c r="D44" s="79"/>
      <c r="E44" s="10" t="s">
        <v>32</v>
      </c>
      <c r="F44" s="8">
        <v>520545.96</v>
      </c>
      <c r="G44" s="118">
        <v>0.41799999999999998</v>
      </c>
      <c r="H44" s="8">
        <f t="shared" si="2"/>
        <v>302957.74872000003</v>
      </c>
    </row>
    <row r="45" spans="2:9" x14ac:dyDescent="0.25">
      <c r="B45" s="7" t="s">
        <v>54</v>
      </c>
      <c r="C45" s="79" t="s">
        <v>24</v>
      </c>
      <c r="D45" s="79"/>
      <c r="E45" s="9" t="s">
        <v>37</v>
      </c>
      <c r="F45" s="8">
        <v>46505</v>
      </c>
      <c r="G45" s="118">
        <v>0.41799999999999998</v>
      </c>
      <c r="H45" s="8">
        <f t="shared" si="2"/>
        <v>27065.91</v>
      </c>
    </row>
    <row r="46" spans="2:9" x14ac:dyDescent="0.25">
      <c r="B46" s="7" t="s">
        <v>55</v>
      </c>
      <c r="C46" s="79">
        <v>4915744</v>
      </c>
      <c r="D46" s="79"/>
      <c r="E46" s="9" t="s">
        <v>36</v>
      </c>
      <c r="F46" s="8">
        <v>404988.55</v>
      </c>
      <c r="G46" s="118">
        <v>0.41799999999999998</v>
      </c>
      <c r="H46" s="8">
        <f t="shared" si="2"/>
        <v>235703.33609999999</v>
      </c>
    </row>
    <row r="47" spans="2:9" x14ac:dyDescent="0.25">
      <c r="B47" s="7" t="s">
        <v>56</v>
      </c>
      <c r="C47" s="79" t="s">
        <v>26</v>
      </c>
      <c r="D47" s="79"/>
      <c r="E47" s="9" t="s">
        <v>30</v>
      </c>
      <c r="F47" s="8">
        <v>532971.93999999994</v>
      </c>
      <c r="G47" s="118">
        <v>0.41799999999999998</v>
      </c>
      <c r="H47" s="8">
        <f t="shared" si="2"/>
        <v>310189.66907999996</v>
      </c>
    </row>
    <row r="48" spans="2:9" x14ac:dyDescent="0.25">
      <c r="B48" s="7" t="s">
        <v>57</v>
      </c>
      <c r="C48" s="79">
        <v>4915742</v>
      </c>
      <c r="D48" s="79"/>
      <c r="E48" s="9" t="s">
        <v>42</v>
      </c>
      <c r="F48" s="8">
        <v>1548.19</v>
      </c>
      <c r="G48" s="118">
        <v>0.41799999999999998</v>
      </c>
      <c r="H48" s="8">
        <f t="shared" si="2"/>
        <v>901.04658000000006</v>
      </c>
    </row>
    <row r="49" spans="2:10" ht="30" x14ac:dyDescent="0.25">
      <c r="B49" s="7" t="s">
        <v>58</v>
      </c>
      <c r="C49" s="79">
        <v>3713613</v>
      </c>
      <c r="D49" s="79"/>
      <c r="E49" s="10" t="s">
        <v>27</v>
      </c>
      <c r="F49" s="8">
        <v>7923.64</v>
      </c>
      <c r="G49" s="118">
        <v>0.41799999999999998</v>
      </c>
      <c r="H49" s="8">
        <f t="shared" si="2"/>
        <v>4611.5584799999997</v>
      </c>
    </row>
    <row r="50" spans="2:10" x14ac:dyDescent="0.25">
      <c r="B50" s="80" t="str">
        <f>CONCATENATE("TOTAL ",C41)</f>
        <v>TOTAL MANUTENÇÃO - 2º ANO</v>
      </c>
      <c r="C50" s="80"/>
      <c r="D50" s="80"/>
      <c r="E50" s="80"/>
      <c r="F50" s="15">
        <f>SUM(F42:F49)</f>
        <v>1766229.7099999997</v>
      </c>
      <c r="G50" s="34"/>
      <c r="H50" s="15">
        <f>SUM(H42:H49)</f>
        <v>1027945.6912199999</v>
      </c>
    </row>
    <row r="51" spans="2:10" x14ac:dyDescent="0.25">
      <c r="B51" s="36">
        <v>6</v>
      </c>
      <c r="C51" s="82" t="s">
        <v>22</v>
      </c>
      <c r="D51" s="82"/>
      <c r="E51" s="82"/>
      <c r="F51" s="82"/>
      <c r="G51" s="33"/>
      <c r="H51" s="8"/>
    </row>
    <row r="52" spans="2:10" x14ac:dyDescent="0.25">
      <c r="B52" s="7" t="s">
        <v>31</v>
      </c>
      <c r="C52" s="79">
        <v>4915742</v>
      </c>
      <c r="D52" s="79"/>
      <c r="E52" s="10" t="s">
        <v>28</v>
      </c>
      <c r="F52" s="8">
        <v>100971.48</v>
      </c>
      <c r="G52" s="118">
        <v>0.41799999999999998</v>
      </c>
      <c r="H52" s="8">
        <f>F52-(G52*F52)</f>
        <v>58765.401359999996</v>
      </c>
    </row>
    <row r="53" spans="2:10" x14ac:dyDescent="0.25">
      <c r="B53" s="7" t="s">
        <v>59</v>
      </c>
      <c r="C53" s="79">
        <v>4413920</v>
      </c>
      <c r="D53" s="79"/>
      <c r="E53" s="9" t="s">
        <v>49</v>
      </c>
      <c r="F53" s="8">
        <v>150774.95000000001</v>
      </c>
      <c r="G53" s="118">
        <v>0.41799999999999998</v>
      </c>
      <c r="H53" s="8">
        <f t="shared" ref="H53:H58" si="3">F53-(G53*F53)</f>
        <v>87751.020900000003</v>
      </c>
    </row>
    <row r="54" spans="2:10" x14ac:dyDescent="0.25">
      <c r="B54" s="7" t="s">
        <v>64</v>
      </c>
      <c r="C54" s="79" t="s">
        <v>24</v>
      </c>
      <c r="D54" s="79"/>
      <c r="E54" s="9" t="s">
        <v>37</v>
      </c>
      <c r="F54" s="8">
        <v>46505</v>
      </c>
      <c r="G54" s="118">
        <v>0.41799999999999998</v>
      </c>
      <c r="H54" s="8">
        <f t="shared" si="3"/>
        <v>27065.91</v>
      </c>
    </row>
    <row r="55" spans="2:10" x14ac:dyDescent="0.25">
      <c r="B55" s="7" t="s">
        <v>60</v>
      </c>
      <c r="C55" s="79">
        <v>4915744</v>
      </c>
      <c r="D55" s="79"/>
      <c r="E55" s="9" t="s">
        <v>36</v>
      </c>
      <c r="F55" s="8">
        <v>404988.55</v>
      </c>
      <c r="G55" s="118">
        <v>0.41799999999999998</v>
      </c>
      <c r="H55" s="8">
        <f t="shared" si="3"/>
        <v>235703.33609999999</v>
      </c>
    </row>
    <row r="56" spans="2:10" x14ac:dyDescent="0.25">
      <c r="B56" s="7" t="s">
        <v>61</v>
      </c>
      <c r="C56" s="79" t="s">
        <v>26</v>
      </c>
      <c r="D56" s="79"/>
      <c r="E56" s="9" t="s">
        <v>30</v>
      </c>
      <c r="F56" s="8">
        <v>532971.93999999994</v>
      </c>
      <c r="G56" s="118">
        <v>0.41799999999999998</v>
      </c>
      <c r="H56" s="8">
        <f t="shared" si="3"/>
        <v>310189.66907999996</v>
      </c>
    </row>
    <row r="57" spans="2:10" x14ac:dyDescent="0.25">
      <c r="B57" s="7" t="s">
        <v>62</v>
      </c>
      <c r="C57" s="79">
        <v>4915742</v>
      </c>
      <c r="D57" s="79"/>
      <c r="E57" s="9" t="s">
        <v>42</v>
      </c>
      <c r="F57" s="8">
        <v>1548.19</v>
      </c>
      <c r="G57" s="118">
        <v>0.41799999999999998</v>
      </c>
      <c r="H57" s="8">
        <f t="shared" si="3"/>
        <v>901.04658000000006</v>
      </c>
    </row>
    <row r="58" spans="2:10" ht="30" x14ac:dyDescent="0.25">
      <c r="B58" s="7" t="s">
        <v>63</v>
      </c>
      <c r="C58" s="79">
        <v>3713613</v>
      </c>
      <c r="D58" s="79"/>
      <c r="E58" s="10" t="s">
        <v>27</v>
      </c>
      <c r="F58" s="8">
        <v>7923.64</v>
      </c>
      <c r="G58" s="118">
        <v>0.41799999999999998</v>
      </c>
      <c r="H58" s="8">
        <f t="shared" si="3"/>
        <v>4611.5584799999997</v>
      </c>
    </row>
    <row r="59" spans="2:10" x14ac:dyDescent="0.25">
      <c r="B59" s="80" t="str">
        <f>CONCATENATE("TOTAL ",C51)</f>
        <v>TOTAL MANUTENÇÃO - 3º ANO</v>
      </c>
      <c r="C59" s="80"/>
      <c r="D59" s="80"/>
      <c r="E59" s="80"/>
      <c r="F59" s="15">
        <f>SUM(F52:F58)</f>
        <v>1245683.7499999998</v>
      </c>
      <c r="G59" s="34"/>
      <c r="H59" s="15">
        <f>SUM(H52:H58)</f>
        <v>724987.94249999989</v>
      </c>
    </row>
    <row r="60" spans="2:10" x14ac:dyDescent="0.25">
      <c r="B60" s="73"/>
      <c r="C60" s="73"/>
      <c r="D60" s="73"/>
      <c r="E60" s="73"/>
      <c r="F60" s="74"/>
      <c r="G60" s="33"/>
      <c r="H60" s="8"/>
    </row>
    <row r="61" spans="2:10" x14ac:dyDescent="0.25">
      <c r="B61" s="81" t="s">
        <v>23</v>
      </c>
      <c r="C61" s="81"/>
      <c r="D61" s="81"/>
      <c r="E61" s="81"/>
      <c r="F61" s="14">
        <f>SUM(F59,F50,F40,F29,F14,F12)</f>
        <v>14615269.948358925</v>
      </c>
      <c r="G61" s="75"/>
      <c r="H61" s="26">
        <f>SUM(H12,H14,H29,H40,H50,H59)</f>
        <v>8505999.9998155497</v>
      </c>
      <c r="J61" s="77">
        <v>14615269.949999999</v>
      </c>
    </row>
    <row r="62" spans="2:10" x14ac:dyDescent="0.25">
      <c r="B62" s="76"/>
      <c r="J62" s="78">
        <f>((H61/J61)-1)*100</f>
        <v>-41.800596027885547</v>
      </c>
    </row>
    <row r="63" spans="2:10" x14ac:dyDescent="0.25">
      <c r="B63" s="76"/>
    </row>
  </sheetData>
  <mergeCells count="48">
    <mergeCell ref="C22:D22"/>
    <mergeCell ref="B2:H2"/>
    <mergeCell ref="B5:E5"/>
    <mergeCell ref="B7:F7"/>
    <mergeCell ref="B8:B9"/>
    <mergeCell ref="C8:E9"/>
    <mergeCell ref="F8:H8"/>
    <mergeCell ref="B12:E12"/>
    <mergeCell ref="B14:E14"/>
    <mergeCell ref="C18:D18"/>
    <mergeCell ref="C20:D20"/>
    <mergeCell ref="C21:D21"/>
    <mergeCell ref="C36:D36"/>
    <mergeCell ref="C24:D24"/>
    <mergeCell ref="B25:E25"/>
    <mergeCell ref="C27:D27"/>
    <mergeCell ref="B28:E28"/>
    <mergeCell ref="B29:E29"/>
    <mergeCell ref="C30:F30"/>
    <mergeCell ref="C31:D31"/>
    <mergeCell ref="C32:D32"/>
    <mergeCell ref="C33:D33"/>
    <mergeCell ref="C34:D34"/>
    <mergeCell ref="C35:D35"/>
    <mergeCell ref="C48:D48"/>
    <mergeCell ref="C37:D37"/>
    <mergeCell ref="C38:D38"/>
    <mergeCell ref="C39:D39"/>
    <mergeCell ref="B40:E40"/>
    <mergeCell ref="C41:F41"/>
    <mergeCell ref="C42:D42"/>
    <mergeCell ref="C43:D43"/>
    <mergeCell ref="C44:D44"/>
    <mergeCell ref="C45:D45"/>
    <mergeCell ref="C46:D46"/>
    <mergeCell ref="C47:D47"/>
    <mergeCell ref="B61:E61"/>
    <mergeCell ref="C49:D49"/>
    <mergeCell ref="B50:E50"/>
    <mergeCell ref="C51:F51"/>
    <mergeCell ref="C52:D52"/>
    <mergeCell ref="C53:D53"/>
    <mergeCell ref="C54:D54"/>
    <mergeCell ref="C55:D55"/>
    <mergeCell ref="C56:D56"/>
    <mergeCell ref="C57:D57"/>
    <mergeCell ref="C58:D58"/>
    <mergeCell ref="B59:E59"/>
  </mergeCells>
  <printOptions horizontalCentered="1"/>
  <pageMargins left="0.51181102362204722" right="0.51181102362204722" top="0.78740157480314965" bottom="0.78740157480314965" header="0.31496062992125984" footer="0.31496062992125984"/>
  <pageSetup paperSize="9" scale="60" orientation="portrait" horizontalDpi="200" verticalDpi="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BC2419-6B7D-4FFB-AEF4-01CE2660C863}">
  <sheetPr>
    <tabColor theme="8" tint="0.39997558519241921"/>
    <outlinePr summaryBelow="0" summaryRight="0"/>
    <pageSetUpPr fitToPage="1"/>
  </sheetPr>
  <dimension ref="A1:S96"/>
  <sheetViews>
    <sheetView showGridLines="0" zoomScaleNormal="100" workbookViewId="0"/>
  </sheetViews>
  <sheetFormatPr defaultColWidth="14.42578125" defaultRowHeight="15.75" customHeight="1" x14ac:dyDescent="0.25"/>
  <cols>
    <col min="1" max="1" width="7.7109375" style="38" customWidth="1"/>
    <col min="2" max="2" width="25.7109375" style="38" customWidth="1"/>
    <col min="3" max="3" width="16" style="38" customWidth="1"/>
    <col min="4" max="4" width="14.5703125" style="38" customWidth="1"/>
    <col min="5" max="16" width="13.140625" style="38" customWidth="1"/>
    <col min="17" max="17" width="14.85546875" style="38" customWidth="1"/>
    <col min="18" max="18" width="14.42578125" style="38"/>
    <col min="19" max="19" width="15.7109375" style="38" bestFit="1" customWidth="1"/>
    <col min="20" max="16384" width="14.42578125" style="38"/>
  </cols>
  <sheetData>
    <row r="1" spans="1:17" ht="15" x14ac:dyDescent="0.25">
      <c r="A1" s="40"/>
      <c r="B1" s="40"/>
      <c r="C1" s="40"/>
    </row>
    <row r="2" spans="1:17" ht="30.75" customHeight="1" x14ac:dyDescent="0.25">
      <c r="A2" s="98" t="s">
        <v>70</v>
      </c>
      <c r="B2" s="99"/>
      <c r="C2" s="99"/>
      <c r="D2" s="99"/>
      <c r="E2" s="99"/>
      <c r="F2" s="99"/>
      <c r="G2" s="99"/>
      <c r="H2" s="99"/>
      <c r="I2" s="99"/>
      <c r="J2" s="99"/>
      <c r="K2" s="99"/>
      <c r="L2" s="99"/>
      <c r="M2" s="99"/>
      <c r="N2" s="99"/>
      <c r="O2" s="99"/>
      <c r="P2" s="99"/>
      <c r="Q2" s="100"/>
    </row>
    <row r="3" spans="1:17" s="55" customFormat="1" ht="17.25" customHeight="1" x14ac:dyDescent="0.25">
      <c r="A3" s="51" t="s">
        <v>69</v>
      </c>
      <c r="B3" s="52"/>
      <c r="C3" s="52"/>
      <c r="D3" s="52"/>
      <c r="E3" s="52"/>
      <c r="F3" s="52"/>
      <c r="G3" s="52"/>
      <c r="H3" s="52"/>
      <c r="I3" s="53" t="s">
        <v>77</v>
      </c>
      <c r="J3" s="102">
        <v>44470</v>
      </c>
      <c r="K3" s="102"/>
      <c r="L3" s="52"/>
      <c r="M3" s="52"/>
      <c r="N3" s="52"/>
      <c r="O3" s="52"/>
      <c r="P3" s="52"/>
      <c r="Q3" s="54"/>
    </row>
    <row r="4" spans="1:17" s="55" customFormat="1" ht="17.25" customHeight="1" x14ac:dyDescent="0.25">
      <c r="A4" s="56" t="s">
        <v>65</v>
      </c>
      <c r="B4" s="52"/>
      <c r="C4" s="52"/>
      <c r="D4" s="52"/>
      <c r="E4" s="52"/>
      <c r="F4" s="52"/>
      <c r="G4" s="52"/>
      <c r="H4" s="52"/>
      <c r="I4" s="53" t="s">
        <v>71</v>
      </c>
      <c r="J4" s="101">
        <f>Orçamento!H61</f>
        <v>8505999.9998155497</v>
      </c>
      <c r="K4" s="101"/>
      <c r="L4" s="52"/>
      <c r="M4" s="52"/>
      <c r="N4" s="52"/>
      <c r="O4" s="52"/>
      <c r="P4" s="52"/>
      <c r="Q4" s="54"/>
    </row>
    <row r="5" spans="1:17" ht="18" customHeight="1" x14ac:dyDescent="0.25">
      <c r="A5" s="103" t="s">
        <v>72</v>
      </c>
      <c r="B5" s="103" t="s">
        <v>73</v>
      </c>
      <c r="C5" s="103" t="s">
        <v>74</v>
      </c>
      <c r="D5" s="103" t="s">
        <v>75</v>
      </c>
      <c r="E5" s="99" t="s">
        <v>76</v>
      </c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5" t="s">
        <v>78</v>
      </c>
    </row>
    <row r="6" spans="1:17" ht="15" customHeight="1" x14ac:dyDescent="0.25">
      <c r="A6" s="103"/>
      <c r="B6" s="103"/>
      <c r="C6" s="103"/>
      <c r="D6" s="103"/>
      <c r="E6" s="43">
        <v>1</v>
      </c>
      <c r="F6" s="43">
        <v>2</v>
      </c>
      <c r="G6" s="43">
        <v>3</v>
      </c>
      <c r="H6" s="43">
        <v>4</v>
      </c>
      <c r="I6" s="43">
        <v>5</v>
      </c>
      <c r="J6" s="43">
        <v>6</v>
      </c>
      <c r="K6" s="43">
        <v>7</v>
      </c>
      <c r="L6" s="43">
        <v>8</v>
      </c>
      <c r="M6" s="43">
        <v>9</v>
      </c>
      <c r="N6" s="43">
        <v>10</v>
      </c>
      <c r="O6" s="43">
        <v>11</v>
      </c>
      <c r="P6" s="44">
        <v>12</v>
      </c>
      <c r="Q6" s="95"/>
    </row>
    <row r="7" spans="1:17" ht="20.100000000000001" customHeight="1" x14ac:dyDescent="0.25">
      <c r="A7" s="96">
        <v>1</v>
      </c>
      <c r="B7" s="108" t="s">
        <v>79</v>
      </c>
      <c r="C7" s="104">
        <f>Orçamento!$H$12</f>
        <v>108746.33987555013</v>
      </c>
      <c r="D7" s="45" t="s">
        <v>81</v>
      </c>
      <c r="E7" s="46"/>
      <c r="F7" s="46"/>
      <c r="G7" s="46">
        <f>C7</f>
        <v>108746.33987555013</v>
      </c>
      <c r="H7" s="46"/>
      <c r="I7" s="46"/>
      <c r="J7" s="46"/>
      <c r="K7" s="46"/>
      <c r="L7" s="46"/>
      <c r="M7" s="46"/>
      <c r="N7" s="46"/>
      <c r="O7" s="46"/>
      <c r="P7" s="46"/>
      <c r="Q7" s="46">
        <f>SUM(E7:P7)</f>
        <v>108746.33987555013</v>
      </c>
    </row>
    <row r="8" spans="1:17" ht="20.100000000000001" customHeight="1" x14ac:dyDescent="0.25">
      <c r="A8" s="96"/>
      <c r="B8" s="108"/>
      <c r="C8" s="105"/>
      <c r="D8" s="45" t="s">
        <v>82</v>
      </c>
      <c r="E8" s="47"/>
      <c r="F8" s="47"/>
      <c r="G8" s="47">
        <v>1</v>
      </c>
      <c r="H8" s="48"/>
      <c r="I8" s="48"/>
      <c r="J8" s="48"/>
      <c r="K8" s="48"/>
      <c r="L8" s="48"/>
      <c r="M8" s="48"/>
      <c r="N8" s="48"/>
      <c r="O8" s="48"/>
      <c r="P8" s="48"/>
      <c r="Q8" s="47">
        <f>SUM(E8:P8)</f>
        <v>1</v>
      </c>
    </row>
    <row r="9" spans="1:17" ht="20.100000000000001" customHeight="1" x14ac:dyDescent="0.25">
      <c r="A9" s="96">
        <v>2</v>
      </c>
      <c r="B9" s="108" t="s">
        <v>39</v>
      </c>
      <c r="C9" s="104">
        <f>Orçamento!$H$14</f>
        <v>2458481.62</v>
      </c>
      <c r="D9" s="45" t="s">
        <v>81</v>
      </c>
      <c r="E9" s="46">
        <f t="shared" ref="E9:P9" si="0">TRUNC($C$9*E10,8)</f>
        <v>98339.264800000004</v>
      </c>
      <c r="F9" s="46">
        <f t="shared" si="0"/>
        <v>98339.264800000004</v>
      </c>
      <c r="G9" s="46">
        <f t="shared" si="0"/>
        <v>49169.632400000002</v>
      </c>
      <c r="H9" s="46">
        <f t="shared" si="0"/>
        <v>49169.632400000002</v>
      </c>
      <c r="I9" s="46">
        <f t="shared" si="0"/>
        <v>49169.632400000002</v>
      </c>
      <c r="J9" s="46">
        <f t="shared" si="0"/>
        <v>49169.632400000002</v>
      </c>
      <c r="K9" s="46">
        <f t="shared" si="0"/>
        <v>49169.632400000002</v>
      </c>
      <c r="L9" s="46">
        <f t="shared" si="0"/>
        <v>49169.632400000002</v>
      </c>
      <c r="M9" s="46">
        <f t="shared" si="0"/>
        <v>49169.632400000002</v>
      </c>
      <c r="N9" s="46">
        <f t="shared" si="0"/>
        <v>49169.632400000002</v>
      </c>
      <c r="O9" s="46">
        <f t="shared" si="0"/>
        <v>49169.632400000002</v>
      </c>
      <c r="P9" s="46">
        <f t="shared" si="0"/>
        <v>49169.632400000002</v>
      </c>
      <c r="Q9" s="46">
        <f>SUM(E9:P9)</f>
        <v>688374.85360000003</v>
      </c>
    </row>
    <row r="10" spans="1:17" ht="20.100000000000001" customHeight="1" x14ac:dyDescent="0.25">
      <c r="A10" s="96"/>
      <c r="B10" s="108"/>
      <c r="C10" s="105"/>
      <c r="D10" s="45" t="s">
        <v>82</v>
      </c>
      <c r="E10" s="47">
        <v>0.04</v>
      </c>
      <c r="F10" s="47">
        <v>0.04</v>
      </c>
      <c r="G10" s="47">
        <v>0.02</v>
      </c>
      <c r="H10" s="47">
        <v>0.02</v>
      </c>
      <c r="I10" s="47">
        <v>0.02</v>
      </c>
      <c r="J10" s="47">
        <v>0.02</v>
      </c>
      <c r="K10" s="47">
        <v>0.02</v>
      </c>
      <c r="L10" s="47">
        <v>0.02</v>
      </c>
      <c r="M10" s="47">
        <v>0.02</v>
      </c>
      <c r="N10" s="47">
        <v>0.02</v>
      </c>
      <c r="O10" s="47">
        <v>0.02</v>
      </c>
      <c r="P10" s="47">
        <v>0.02</v>
      </c>
      <c r="Q10" s="47">
        <f>SUM(E10:P10)</f>
        <v>0.27999999999999997</v>
      </c>
    </row>
    <row r="11" spans="1:17" ht="20.100000000000001" customHeight="1" x14ac:dyDescent="0.25">
      <c r="A11" s="96">
        <v>3</v>
      </c>
      <c r="B11" s="108" t="s">
        <v>15</v>
      </c>
      <c r="C11" s="104">
        <f>Orçamento!$H$29</f>
        <v>3155727.6750000003</v>
      </c>
      <c r="D11" s="45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</row>
    <row r="12" spans="1:17" ht="20.100000000000001" customHeight="1" x14ac:dyDescent="0.25">
      <c r="A12" s="96"/>
      <c r="B12" s="108"/>
      <c r="C12" s="105"/>
      <c r="D12" s="45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7"/>
    </row>
    <row r="13" spans="1:17" ht="20.100000000000001" customHeight="1" x14ac:dyDescent="0.25">
      <c r="A13" s="97" t="s">
        <v>2</v>
      </c>
      <c r="B13" s="109" t="s">
        <v>80</v>
      </c>
      <c r="C13" s="106">
        <f>Orçamento!$H$25</f>
        <v>126150.15288000001</v>
      </c>
      <c r="D13" s="45" t="s">
        <v>81</v>
      </c>
      <c r="E13" s="46"/>
      <c r="F13" s="46"/>
      <c r="G13" s="46"/>
      <c r="H13" s="46">
        <f>TRUNC($C$13*H14,8)</f>
        <v>88305.107015999994</v>
      </c>
      <c r="I13" s="46">
        <f>TRUNC($C$13*I14,8)</f>
        <v>25230.030576000001</v>
      </c>
      <c r="J13" s="46">
        <f>TRUNC($C$13*J14,8)</f>
        <v>12615.015288000001</v>
      </c>
      <c r="K13" s="49"/>
      <c r="L13" s="49"/>
      <c r="M13" s="49"/>
      <c r="N13" s="49"/>
      <c r="O13" s="49"/>
      <c r="P13" s="49"/>
      <c r="Q13" s="46">
        <f t="shared" ref="Q13:Q23" si="1">SUM(E13:P13)</f>
        <v>126150.15287999999</v>
      </c>
    </row>
    <row r="14" spans="1:17" ht="20.100000000000001" customHeight="1" x14ac:dyDescent="0.25">
      <c r="A14" s="97"/>
      <c r="B14" s="109"/>
      <c r="C14" s="107"/>
      <c r="D14" s="45" t="s">
        <v>82</v>
      </c>
      <c r="E14" s="46"/>
      <c r="F14" s="46"/>
      <c r="G14" s="46"/>
      <c r="H14" s="47">
        <v>0.7</v>
      </c>
      <c r="I14" s="47">
        <v>0.2</v>
      </c>
      <c r="J14" s="47">
        <v>0.1</v>
      </c>
      <c r="K14" s="49"/>
      <c r="L14" s="49"/>
      <c r="M14" s="49"/>
      <c r="N14" s="49"/>
      <c r="O14" s="49"/>
      <c r="P14" s="49"/>
      <c r="Q14" s="47">
        <f t="shared" si="1"/>
        <v>0.99999999999999989</v>
      </c>
    </row>
    <row r="15" spans="1:17" ht="20.100000000000001" customHeight="1" x14ac:dyDescent="0.25">
      <c r="A15" s="97" t="s">
        <v>3</v>
      </c>
      <c r="B15" s="109" t="s">
        <v>18</v>
      </c>
      <c r="C15" s="106">
        <f>Orçamento!$H$28</f>
        <v>3029577.5221200003</v>
      </c>
      <c r="D15" s="45" t="s">
        <v>81</v>
      </c>
      <c r="E15" s="46"/>
      <c r="F15" s="46"/>
      <c r="G15" s="46"/>
      <c r="H15" s="46"/>
      <c r="I15" s="46"/>
      <c r="J15" s="46"/>
      <c r="K15" s="46">
        <f t="shared" ref="K15:P15" si="2">TRUNC($C$15*K16,8)</f>
        <v>908873.25663600001</v>
      </c>
      <c r="L15" s="46">
        <f t="shared" si="2"/>
        <v>424140.85309679998</v>
      </c>
      <c r="M15" s="46">
        <f t="shared" si="2"/>
        <v>424140.85309679998</v>
      </c>
      <c r="N15" s="46">
        <f t="shared" si="2"/>
        <v>424140.85309679998</v>
      </c>
      <c r="O15" s="46">
        <f t="shared" si="2"/>
        <v>424140.85309679998</v>
      </c>
      <c r="P15" s="46">
        <f t="shared" si="2"/>
        <v>424140.85309679998</v>
      </c>
      <c r="Q15" s="46">
        <f t="shared" si="1"/>
        <v>3029577.5221199999</v>
      </c>
    </row>
    <row r="16" spans="1:17" ht="20.100000000000001" customHeight="1" x14ac:dyDescent="0.25">
      <c r="A16" s="97"/>
      <c r="B16" s="109"/>
      <c r="C16" s="107"/>
      <c r="D16" s="45" t="s">
        <v>82</v>
      </c>
      <c r="E16" s="46"/>
      <c r="F16" s="46"/>
      <c r="G16" s="46"/>
      <c r="H16" s="46"/>
      <c r="I16" s="46"/>
      <c r="J16" s="46"/>
      <c r="K16" s="47">
        <v>0.3</v>
      </c>
      <c r="L16" s="47">
        <v>0.14000000000000001</v>
      </c>
      <c r="M16" s="47">
        <v>0.14000000000000001</v>
      </c>
      <c r="N16" s="47">
        <v>0.14000000000000001</v>
      </c>
      <c r="O16" s="47">
        <v>0.14000000000000001</v>
      </c>
      <c r="P16" s="47">
        <v>0.14000000000000001</v>
      </c>
      <c r="Q16" s="47">
        <f t="shared" si="1"/>
        <v>1</v>
      </c>
    </row>
    <row r="17" spans="1:19" ht="20.100000000000001" customHeight="1" x14ac:dyDescent="0.25">
      <c r="A17" s="96">
        <v>4</v>
      </c>
      <c r="B17" s="108" t="s">
        <v>20</v>
      </c>
      <c r="C17" s="104">
        <f>Orçamento!$H$40</f>
        <v>1030110.73122</v>
      </c>
      <c r="D17" s="45" t="s">
        <v>81</v>
      </c>
      <c r="E17" s="46"/>
      <c r="F17" s="49"/>
      <c r="G17" s="46"/>
      <c r="H17" s="46"/>
      <c r="I17" s="46"/>
      <c r="J17" s="46"/>
      <c r="K17" s="46"/>
      <c r="L17" s="46"/>
      <c r="M17" s="46"/>
      <c r="N17" s="46"/>
      <c r="O17" s="49"/>
      <c r="P17" s="49"/>
      <c r="Q17" s="46">
        <f t="shared" si="1"/>
        <v>0</v>
      </c>
    </row>
    <row r="18" spans="1:19" ht="20.100000000000001" customHeight="1" x14ac:dyDescent="0.25">
      <c r="A18" s="96"/>
      <c r="B18" s="108"/>
      <c r="C18" s="105"/>
      <c r="D18" s="45" t="s">
        <v>82</v>
      </c>
      <c r="E18" s="46"/>
      <c r="F18" s="49"/>
      <c r="G18" s="46"/>
      <c r="H18" s="46"/>
      <c r="I18" s="46"/>
      <c r="J18" s="46"/>
      <c r="K18" s="46"/>
      <c r="L18" s="46"/>
      <c r="M18" s="46"/>
      <c r="N18" s="46"/>
      <c r="O18" s="49"/>
      <c r="P18" s="49"/>
      <c r="Q18" s="47">
        <f t="shared" si="1"/>
        <v>0</v>
      </c>
    </row>
    <row r="19" spans="1:19" ht="20.100000000000001" customHeight="1" x14ac:dyDescent="0.25">
      <c r="A19" s="96">
        <v>5</v>
      </c>
      <c r="B19" s="108" t="s">
        <v>21</v>
      </c>
      <c r="C19" s="104">
        <f>Orçamento!$H$50</f>
        <v>1027945.6912199999</v>
      </c>
      <c r="D19" s="45" t="s">
        <v>81</v>
      </c>
      <c r="E19" s="46"/>
      <c r="F19" s="49"/>
      <c r="G19" s="49"/>
      <c r="H19" s="49"/>
      <c r="I19" s="49"/>
      <c r="J19" s="46"/>
      <c r="K19" s="46"/>
      <c r="L19" s="46"/>
      <c r="M19" s="46"/>
      <c r="N19" s="46"/>
      <c r="O19" s="46"/>
      <c r="P19" s="46"/>
      <c r="Q19" s="46">
        <f t="shared" si="1"/>
        <v>0</v>
      </c>
    </row>
    <row r="20" spans="1:19" ht="20.100000000000001" customHeight="1" x14ac:dyDescent="0.25">
      <c r="A20" s="96"/>
      <c r="B20" s="108"/>
      <c r="C20" s="105"/>
      <c r="D20" s="45" t="s">
        <v>82</v>
      </c>
      <c r="E20" s="46"/>
      <c r="F20" s="49"/>
      <c r="G20" s="49"/>
      <c r="H20" s="49"/>
      <c r="I20" s="49"/>
      <c r="J20" s="46"/>
      <c r="K20" s="46"/>
      <c r="L20" s="46"/>
      <c r="M20" s="46"/>
      <c r="N20" s="46"/>
      <c r="O20" s="46"/>
      <c r="P20" s="46"/>
      <c r="Q20" s="47">
        <f t="shared" si="1"/>
        <v>0</v>
      </c>
    </row>
    <row r="21" spans="1:19" ht="20.100000000000001" customHeight="1" x14ac:dyDescent="0.25">
      <c r="A21" s="96">
        <v>6</v>
      </c>
      <c r="B21" s="108" t="s">
        <v>22</v>
      </c>
      <c r="C21" s="104">
        <f>Orçamento!$H$59</f>
        <v>724987.94249999989</v>
      </c>
      <c r="D21" s="45" t="s">
        <v>81</v>
      </c>
      <c r="E21" s="46"/>
      <c r="F21" s="49"/>
      <c r="G21" s="49"/>
      <c r="H21" s="49"/>
      <c r="I21" s="49"/>
      <c r="J21" s="46"/>
      <c r="K21" s="46"/>
      <c r="L21" s="46"/>
      <c r="M21" s="46"/>
      <c r="N21" s="46"/>
      <c r="O21" s="46"/>
      <c r="P21" s="46"/>
      <c r="Q21" s="46">
        <f t="shared" si="1"/>
        <v>0</v>
      </c>
    </row>
    <row r="22" spans="1:19" ht="20.100000000000001" customHeight="1" x14ac:dyDescent="0.25">
      <c r="A22" s="96"/>
      <c r="B22" s="108"/>
      <c r="C22" s="105"/>
      <c r="D22" s="45" t="s">
        <v>82</v>
      </c>
      <c r="E22" s="46"/>
      <c r="F22" s="49"/>
      <c r="G22" s="49"/>
      <c r="H22" s="49"/>
      <c r="I22" s="49"/>
      <c r="J22" s="46"/>
      <c r="K22" s="46"/>
      <c r="L22" s="46"/>
      <c r="M22" s="46"/>
      <c r="N22" s="46"/>
      <c r="O22" s="46"/>
      <c r="P22" s="46"/>
      <c r="Q22" s="47">
        <f t="shared" si="1"/>
        <v>0</v>
      </c>
    </row>
    <row r="23" spans="1:19" ht="15.75" customHeight="1" x14ac:dyDescent="0.25">
      <c r="A23" s="110" t="s">
        <v>83</v>
      </c>
      <c r="B23" s="111"/>
      <c r="C23" s="104">
        <f>C7+C9+C11+C17+C19+C21</f>
        <v>8505999.9998155497</v>
      </c>
      <c r="D23" s="39" t="s">
        <v>84</v>
      </c>
      <c r="E23" s="50">
        <f t="shared" ref="E23:P23" si="3">E7+E9+E13+E15+E17+E19+E21</f>
        <v>98339.264800000004</v>
      </c>
      <c r="F23" s="50">
        <f t="shared" si="3"/>
        <v>98339.264800000004</v>
      </c>
      <c r="G23" s="50">
        <f t="shared" si="3"/>
        <v>157915.97227555013</v>
      </c>
      <c r="H23" s="50">
        <f t="shared" si="3"/>
        <v>137474.739416</v>
      </c>
      <c r="I23" s="50">
        <f t="shared" si="3"/>
        <v>74399.662976000007</v>
      </c>
      <c r="J23" s="50">
        <f t="shared" si="3"/>
        <v>61784.647688000005</v>
      </c>
      <c r="K23" s="50">
        <f t="shared" si="3"/>
        <v>958042.88903600001</v>
      </c>
      <c r="L23" s="50">
        <f t="shared" si="3"/>
        <v>473310.48549679999</v>
      </c>
      <c r="M23" s="50">
        <f t="shared" si="3"/>
        <v>473310.48549679999</v>
      </c>
      <c r="N23" s="50">
        <f t="shared" si="3"/>
        <v>473310.48549679999</v>
      </c>
      <c r="O23" s="50">
        <f t="shared" si="3"/>
        <v>473310.48549679999</v>
      </c>
      <c r="P23" s="50">
        <f t="shared" si="3"/>
        <v>473310.48549679999</v>
      </c>
      <c r="Q23" s="114">
        <f t="shared" si="1"/>
        <v>3952848.8684755499</v>
      </c>
      <c r="S23" s="42"/>
    </row>
    <row r="24" spans="1:19" ht="15.75" customHeight="1" x14ac:dyDescent="0.25">
      <c r="A24" s="112"/>
      <c r="B24" s="113"/>
      <c r="C24" s="105"/>
      <c r="D24" s="39" t="s">
        <v>85</v>
      </c>
      <c r="E24" s="50">
        <f>E23</f>
        <v>98339.264800000004</v>
      </c>
      <c r="F24" s="50">
        <f t="shared" ref="F24:P24" si="4">F23+E24</f>
        <v>196678.52960000001</v>
      </c>
      <c r="G24" s="50">
        <f t="shared" si="4"/>
        <v>354594.50187555014</v>
      </c>
      <c r="H24" s="50">
        <f t="shared" si="4"/>
        <v>492069.2412915501</v>
      </c>
      <c r="I24" s="50">
        <f t="shared" si="4"/>
        <v>566468.9042675501</v>
      </c>
      <c r="J24" s="50">
        <f t="shared" si="4"/>
        <v>628253.55195555009</v>
      </c>
      <c r="K24" s="50">
        <f t="shared" si="4"/>
        <v>1586296.4409915502</v>
      </c>
      <c r="L24" s="50">
        <f t="shared" si="4"/>
        <v>2059606.9264883501</v>
      </c>
      <c r="M24" s="50">
        <f t="shared" si="4"/>
        <v>2532917.4119851501</v>
      </c>
      <c r="N24" s="50">
        <f t="shared" si="4"/>
        <v>3006227.89748195</v>
      </c>
      <c r="O24" s="50">
        <f t="shared" si="4"/>
        <v>3479538.3829787499</v>
      </c>
      <c r="P24" s="50">
        <f t="shared" si="4"/>
        <v>3952848.8684755499</v>
      </c>
      <c r="Q24" s="115"/>
      <c r="S24" s="42"/>
    </row>
    <row r="25" spans="1:19" ht="8.25" customHeight="1" x14ac:dyDescent="0.25">
      <c r="A25" s="41"/>
      <c r="B25" s="41"/>
      <c r="C25" s="41"/>
    </row>
    <row r="26" spans="1:19" ht="30.75" customHeight="1" x14ac:dyDescent="0.25">
      <c r="A26" s="98" t="s">
        <v>70</v>
      </c>
      <c r="B26" s="99"/>
      <c r="C26" s="99"/>
      <c r="D26" s="99"/>
      <c r="E26" s="99"/>
      <c r="F26" s="99"/>
      <c r="G26" s="99"/>
      <c r="H26" s="99"/>
      <c r="I26" s="99"/>
      <c r="J26" s="99"/>
      <c r="K26" s="99"/>
      <c r="L26" s="99"/>
      <c r="M26" s="99"/>
      <c r="N26" s="99"/>
      <c r="O26" s="99"/>
      <c r="P26" s="99"/>
      <c r="Q26" s="100"/>
    </row>
    <row r="27" spans="1:19" s="55" customFormat="1" ht="17.25" customHeight="1" x14ac:dyDescent="0.25">
      <c r="A27" s="51" t="s">
        <v>69</v>
      </c>
      <c r="B27" s="52"/>
      <c r="C27" s="52"/>
      <c r="D27" s="52"/>
      <c r="E27" s="52"/>
      <c r="F27" s="52"/>
      <c r="G27" s="52"/>
      <c r="H27" s="52"/>
      <c r="I27" s="53" t="s">
        <v>77</v>
      </c>
      <c r="J27" s="102">
        <v>44470</v>
      </c>
      <c r="K27" s="102"/>
      <c r="L27" s="52"/>
      <c r="M27" s="52"/>
      <c r="N27" s="52"/>
      <c r="O27" s="52"/>
      <c r="P27" s="52"/>
      <c r="Q27" s="54"/>
    </row>
    <row r="28" spans="1:19" s="55" customFormat="1" ht="17.25" customHeight="1" x14ac:dyDescent="0.25">
      <c r="A28" s="56" t="s">
        <v>65</v>
      </c>
      <c r="B28" s="52"/>
      <c r="C28" s="52"/>
      <c r="D28" s="52"/>
      <c r="E28" s="52"/>
      <c r="F28" s="52"/>
      <c r="G28" s="52"/>
      <c r="H28" s="52"/>
      <c r="I28" s="53" t="s">
        <v>71</v>
      </c>
      <c r="J28" s="101">
        <f>$J$4</f>
        <v>8505999.9998155497</v>
      </c>
      <c r="K28" s="101"/>
      <c r="L28" s="52"/>
      <c r="M28" s="52"/>
      <c r="N28" s="52"/>
      <c r="O28" s="52"/>
      <c r="P28" s="52"/>
      <c r="Q28" s="54"/>
    </row>
    <row r="29" spans="1:19" ht="18" customHeight="1" x14ac:dyDescent="0.25">
      <c r="A29" s="103" t="s">
        <v>72</v>
      </c>
      <c r="B29" s="103" t="s">
        <v>73</v>
      </c>
      <c r="C29" s="103" t="s">
        <v>74</v>
      </c>
      <c r="D29" s="103" t="s">
        <v>75</v>
      </c>
      <c r="E29" s="99" t="s">
        <v>76</v>
      </c>
      <c r="F29" s="99"/>
      <c r="G29" s="99"/>
      <c r="H29" s="99"/>
      <c r="I29" s="99"/>
      <c r="J29" s="99"/>
      <c r="K29" s="99"/>
      <c r="L29" s="99"/>
      <c r="M29" s="99"/>
      <c r="N29" s="99"/>
      <c r="O29" s="99"/>
      <c r="P29" s="99"/>
      <c r="Q29" s="95" t="s">
        <v>86</v>
      </c>
    </row>
    <row r="30" spans="1:19" ht="15" customHeight="1" x14ac:dyDescent="0.25">
      <c r="A30" s="103"/>
      <c r="B30" s="103"/>
      <c r="C30" s="103"/>
      <c r="D30" s="103"/>
      <c r="E30" s="43">
        <v>13</v>
      </c>
      <c r="F30" s="43">
        <v>14</v>
      </c>
      <c r="G30" s="43">
        <v>15</v>
      </c>
      <c r="H30" s="43">
        <v>16</v>
      </c>
      <c r="I30" s="43">
        <v>17</v>
      </c>
      <c r="J30" s="43">
        <v>18</v>
      </c>
      <c r="K30" s="43">
        <v>19</v>
      </c>
      <c r="L30" s="43">
        <v>20</v>
      </c>
      <c r="M30" s="43">
        <v>21</v>
      </c>
      <c r="N30" s="43">
        <v>22</v>
      </c>
      <c r="O30" s="43">
        <v>23</v>
      </c>
      <c r="P30" s="43">
        <v>24</v>
      </c>
      <c r="Q30" s="95"/>
    </row>
    <row r="31" spans="1:19" ht="20.100000000000001" customHeight="1" x14ac:dyDescent="0.25">
      <c r="A31" s="96">
        <v>1</v>
      </c>
      <c r="B31" s="108" t="s">
        <v>79</v>
      </c>
      <c r="C31" s="104">
        <f>Orçamento!$H$12</f>
        <v>108746.33987555013</v>
      </c>
      <c r="D31" s="45" t="s">
        <v>81</v>
      </c>
      <c r="E31" s="46"/>
      <c r="F31" s="46"/>
      <c r="G31" s="46"/>
      <c r="H31" s="46"/>
      <c r="I31" s="46"/>
      <c r="J31" s="46"/>
      <c r="K31" s="46"/>
      <c r="L31" s="46"/>
      <c r="M31" s="46"/>
      <c r="N31" s="46"/>
      <c r="O31" s="46"/>
      <c r="P31" s="46"/>
      <c r="Q31" s="46">
        <f>SUM(E31:P31)</f>
        <v>0</v>
      </c>
    </row>
    <row r="32" spans="1:19" ht="20.100000000000001" customHeight="1" x14ac:dyDescent="0.25">
      <c r="A32" s="96"/>
      <c r="B32" s="108"/>
      <c r="C32" s="105"/>
      <c r="D32" s="45" t="s">
        <v>82</v>
      </c>
      <c r="E32" s="47"/>
      <c r="F32" s="47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7">
        <f>SUM(E32:P32)</f>
        <v>0</v>
      </c>
    </row>
    <row r="33" spans="1:19" ht="20.100000000000001" customHeight="1" x14ac:dyDescent="0.25">
      <c r="A33" s="96">
        <v>2</v>
      </c>
      <c r="B33" s="108" t="s">
        <v>39</v>
      </c>
      <c r="C33" s="104">
        <f>Orçamento!$H$14</f>
        <v>2458481.62</v>
      </c>
      <c r="D33" s="45" t="s">
        <v>81</v>
      </c>
      <c r="E33" s="46">
        <f t="shared" ref="E33:P33" si="5">TRUNC($C$9*E34,8)</f>
        <v>49169.632400000002</v>
      </c>
      <c r="F33" s="46">
        <f t="shared" si="5"/>
        <v>49169.632400000002</v>
      </c>
      <c r="G33" s="46">
        <f t="shared" si="5"/>
        <v>49169.632400000002</v>
      </c>
      <c r="H33" s="46">
        <f t="shared" si="5"/>
        <v>49169.632400000002</v>
      </c>
      <c r="I33" s="46">
        <f t="shared" si="5"/>
        <v>49169.632400000002</v>
      </c>
      <c r="J33" s="46">
        <f t="shared" si="5"/>
        <v>49169.632400000002</v>
      </c>
      <c r="K33" s="46">
        <f t="shared" si="5"/>
        <v>49169.632400000002</v>
      </c>
      <c r="L33" s="46">
        <f t="shared" si="5"/>
        <v>49169.632400000002</v>
      </c>
      <c r="M33" s="46">
        <f t="shared" si="5"/>
        <v>49169.632400000002</v>
      </c>
      <c r="N33" s="46">
        <f t="shared" si="5"/>
        <v>49169.632400000002</v>
      </c>
      <c r="O33" s="46">
        <f t="shared" si="5"/>
        <v>49169.632400000002</v>
      </c>
      <c r="P33" s="46">
        <f t="shared" si="5"/>
        <v>49169.632400000002</v>
      </c>
      <c r="Q33" s="46">
        <f>SUM(E33:P33)</f>
        <v>590035.58880000003</v>
      </c>
    </row>
    <row r="34" spans="1:19" ht="20.100000000000001" customHeight="1" x14ac:dyDescent="0.25">
      <c r="A34" s="96"/>
      <c r="B34" s="108"/>
      <c r="C34" s="105"/>
      <c r="D34" s="45" t="s">
        <v>82</v>
      </c>
      <c r="E34" s="47">
        <v>0.02</v>
      </c>
      <c r="F34" s="47">
        <v>0.02</v>
      </c>
      <c r="G34" s="47">
        <v>0.02</v>
      </c>
      <c r="H34" s="47">
        <v>0.02</v>
      </c>
      <c r="I34" s="47">
        <v>0.02</v>
      </c>
      <c r="J34" s="47">
        <v>0.02</v>
      </c>
      <c r="K34" s="47">
        <v>0.02</v>
      </c>
      <c r="L34" s="47">
        <v>0.02</v>
      </c>
      <c r="M34" s="47">
        <v>0.02</v>
      </c>
      <c r="N34" s="47">
        <v>0.02</v>
      </c>
      <c r="O34" s="47">
        <v>0.02</v>
      </c>
      <c r="P34" s="47">
        <v>0.02</v>
      </c>
      <c r="Q34" s="47">
        <f>SUM(E34:P34)</f>
        <v>0.23999999999999996</v>
      </c>
    </row>
    <row r="35" spans="1:19" ht="20.100000000000001" customHeight="1" x14ac:dyDescent="0.25">
      <c r="A35" s="96">
        <v>3</v>
      </c>
      <c r="B35" s="108" t="s">
        <v>15</v>
      </c>
      <c r="C35" s="104">
        <f>Orçamento!$H$29</f>
        <v>3155727.6750000003</v>
      </c>
      <c r="D35" s="45"/>
      <c r="E35" s="46"/>
      <c r="F35" s="46"/>
      <c r="G35" s="46"/>
      <c r="H35" s="46"/>
      <c r="I35" s="46"/>
      <c r="J35" s="46"/>
      <c r="K35" s="46"/>
      <c r="L35" s="46"/>
      <c r="M35" s="46"/>
      <c r="N35" s="46"/>
      <c r="O35" s="46"/>
      <c r="P35" s="46"/>
      <c r="Q35" s="46"/>
    </row>
    <row r="36" spans="1:19" ht="20.100000000000001" customHeight="1" x14ac:dyDescent="0.25">
      <c r="A36" s="96"/>
      <c r="B36" s="108"/>
      <c r="C36" s="105"/>
      <c r="D36" s="45"/>
      <c r="E36" s="46"/>
      <c r="F36" s="46"/>
      <c r="G36" s="46"/>
      <c r="H36" s="46"/>
      <c r="I36" s="46"/>
      <c r="J36" s="46"/>
      <c r="K36" s="46"/>
      <c r="L36" s="46"/>
      <c r="M36" s="46"/>
      <c r="N36" s="46"/>
      <c r="O36" s="46"/>
      <c r="P36" s="46"/>
      <c r="Q36" s="47"/>
    </row>
    <row r="37" spans="1:19" ht="20.100000000000001" customHeight="1" x14ac:dyDescent="0.25">
      <c r="A37" s="97" t="s">
        <v>2</v>
      </c>
      <c r="B37" s="109" t="s">
        <v>80</v>
      </c>
      <c r="C37" s="106">
        <f>Orçamento!$H$25</f>
        <v>126150.15288000001</v>
      </c>
      <c r="D37" s="45" t="s">
        <v>81</v>
      </c>
      <c r="E37" s="46"/>
      <c r="F37" s="46"/>
      <c r="G37" s="46"/>
      <c r="H37" s="46"/>
      <c r="I37" s="46"/>
      <c r="J37" s="46"/>
      <c r="K37" s="49"/>
      <c r="L37" s="49"/>
      <c r="M37" s="49"/>
      <c r="N37" s="49"/>
      <c r="O37" s="49"/>
      <c r="P37" s="49"/>
      <c r="Q37" s="46">
        <f t="shared" ref="Q37:Q47" si="6">SUM(E37:P37)</f>
        <v>0</v>
      </c>
    </row>
    <row r="38" spans="1:19" ht="20.100000000000001" customHeight="1" x14ac:dyDescent="0.25">
      <c r="A38" s="97"/>
      <c r="B38" s="109"/>
      <c r="C38" s="107"/>
      <c r="D38" s="45" t="s">
        <v>82</v>
      </c>
      <c r="E38" s="46"/>
      <c r="F38" s="46"/>
      <c r="G38" s="46"/>
      <c r="H38" s="47"/>
      <c r="I38" s="47"/>
      <c r="J38" s="47"/>
      <c r="K38" s="49"/>
      <c r="L38" s="49"/>
      <c r="M38" s="49"/>
      <c r="N38" s="49"/>
      <c r="O38" s="49"/>
      <c r="P38" s="49"/>
      <c r="Q38" s="47">
        <f t="shared" si="6"/>
        <v>0</v>
      </c>
    </row>
    <row r="39" spans="1:19" ht="20.100000000000001" customHeight="1" x14ac:dyDescent="0.25">
      <c r="A39" s="97" t="s">
        <v>3</v>
      </c>
      <c r="B39" s="109" t="s">
        <v>18</v>
      </c>
      <c r="C39" s="106">
        <f>Orçamento!$H$28</f>
        <v>3029577.5221200003</v>
      </c>
      <c r="D39" s="45" t="s">
        <v>81</v>
      </c>
      <c r="E39" s="46"/>
      <c r="F39" s="46"/>
      <c r="G39" s="46"/>
      <c r="H39" s="46"/>
      <c r="I39" s="46"/>
      <c r="J39" s="46"/>
      <c r="K39" s="46"/>
      <c r="L39" s="46"/>
      <c r="M39" s="46"/>
      <c r="N39" s="46"/>
      <c r="O39" s="46"/>
      <c r="P39" s="46"/>
      <c r="Q39" s="46">
        <f t="shared" si="6"/>
        <v>0</v>
      </c>
    </row>
    <row r="40" spans="1:19" ht="20.100000000000001" customHeight="1" x14ac:dyDescent="0.25">
      <c r="A40" s="97"/>
      <c r="B40" s="109"/>
      <c r="C40" s="107"/>
      <c r="D40" s="45" t="s">
        <v>82</v>
      </c>
      <c r="E40" s="46"/>
      <c r="F40" s="46"/>
      <c r="G40" s="46"/>
      <c r="H40" s="46"/>
      <c r="I40" s="46"/>
      <c r="J40" s="46"/>
      <c r="K40" s="47"/>
      <c r="L40" s="47"/>
      <c r="M40" s="47"/>
      <c r="N40" s="47"/>
      <c r="O40" s="47"/>
      <c r="P40" s="47"/>
      <c r="Q40" s="47">
        <f t="shared" si="6"/>
        <v>0</v>
      </c>
    </row>
    <row r="41" spans="1:19" ht="20.100000000000001" customHeight="1" x14ac:dyDescent="0.25">
      <c r="A41" s="96">
        <v>4</v>
      </c>
      <c r="B41" s="108" t="s">
        <v>20</v>
      </c>
      <c r="C41" s="104">
        <f>Orçamento!$H$40</f>
        <v>1030110.73122</v>
      </c>
      <c r="D41" s="45" t="s">
        <v>81</v>
      </c>
      <c r="E41" s="46">
        <f>TRUNC($C$41*E42,8)</f>
        <v>123613.2877464</v>
      </c>
      <c r="F41" s="49">
        <f t="shared" ref="F41:P41" si="7">TRUNC($C$41*F42,8)</f>
        <v>82408.858497599998</v>
      </c>
      <c r="G41" s="46">
        <f t="shared" si="7"/>
        <v>82408.858497599998</v>
      </c>
      <c r="H41" s="46">
        <f t="shared" si="7"/>
        <v>82408.858497599998</v>
      </c>
      <c r="I41" s="46">
        <f t="shared" si="7"/>
        <v>82408.858497599998</v>
      </c>
      <c r="J41" s="46">
        <f t="shared" si="7"/>
        <v>82408.858497599998</v>
      </c>
      <c r="K41" s="46">
        <f t="shared" si="7"/>
        <v>82408.858497599998</v>
      </c>
      <c r="L41" s="46">
        <f t="shared" si="7"/>
        <v>82408.858497599998</v>
      </c>
      <c r="M41" s="46">
        <f t="shared" si="7"/>
        <v>82408.858497599998</v>
      </c>
      <c r="N41" s="46">
        <f t="shared" si="7"/>
        <v>82408.858497599998</v>
      </c>
      <c r="O41" s="49">
        <f t="shared" si="7"/>
        <v>82408.858497599998</v>
      </c>
      <c r="P41" s="49">
        <f t="shared" si="7"/>
        <v>82408.858497599998</v>
      </c>
      <c r="Q41" s="46">
        <f t="shared" si="6"/>
        <v>1030110.7312199997</v>
      </c>
    </row>
    <row r="42" spans="1:19" ht="20.100000000000001" customHeight="1" x14ac:dyDescent="0.25">
      <c r="A42" s="96"/>
      <c r="B42" s="108"/>
      <c r="C42" s="105"/>
      <c r="D42" s="45" t="s">
        <v>82</v>
      </c>
      <c r="E42" s="47">
        <v>0.12</v>
      </c>
      <c r="F42" s="47">
        <v>0.08</v>
      </c>
      <c r="G42" s="47">
        <v>0.08</v>
      </c>
      <c r="H42" s="47">
        <v>0.08</v>
      </c>
      <c r="I42" s="47">
        <v>0.08</v>
      </c>
      <c r="J42" s="47">
        <v>0.08</v>
      </c>
      <c r="K42" s="47">
        <v>0.08</v>
      </c>
      <c r="L42" s="47">
        <v>0.08</v>
      </c>
      <c r="M42" s="47">
        <v>0.08</v>
      </c>
      <c r="N42" s="47">
        <v>0.08</v>
      </c>
      <c r="O42" s="47">
        <v>0.08</v>
      </c>
      <c r="P42" s="47">
        <v>0.08</v>
      </c>
      <c r="Q42" s="47">
        <f t="shared" si="6"/>
        <v>0.99999999999999978</v>
      </c>
    </row>
    <row r="43" spans="1:19" ht="20.100000000000001" customHeight="1" x14ac:dyDescent="0.25">
      <c r="A43" s="96">
        <v>5</v>
      </c>
      <c r="B43" s="108" t="s">
        <v>21</v>
      </c>
      <c r="C43" s="104">
        <f>Orçamento!$H$50</f>
        <v>1027945.6912199999</v>
      </c>
      <c r="D43" s="45" t="s">
        <v>81</v>
      </c>
      <c r="E43" s="46"/>
      <c r="F43" s="49"/>
      <c r="G43" s="49"/>
      <c r="H43" s="49"/>
      <c r="I43" s="49"/>
      <c r="J43" s="46"/>
      <c r="K43" s="46"/>
      <c r="L43" s="46"/>
      <c r="M43" s="46"/>
      <c r="N43" s="46"/>
      <c r="O43" s="46"/>
      <c r="P43" s="46"/>
      <c r="Q43" s="46">
        <f t="shared" si="6"/>
        <v>0</v>
      </c>
    </row>
    <row r="44" spans="1:19" ht="20.100000000000001" customHeight="1" x14ac:dyDescent="0.25">
      <c r="A44" s="96"/>
      <c r="B44" s="108"/>
      <c r="C44" s="105"/>
      <c r="D44" s="45" t="s">
        <v>82</v>
      </c>
      <c r="E44" s="46"/>
      <c r="F44" s="49"/>
      <c r="G44" s="49"/>
      <c r="H44" s="49"/>
      <c r="I44" s="49"/>
      <c r="J44" s="46"/>
      <c r="K44" s="46"/>
      <c r="L44" s="46"/>
      <c r="M44" s="46"/>
      <c r="N44" s="46"/>
      <c r="O44" s="46"/>
      <c r="P44" s="46"/>
      <c r="Q44" s="47">
        <f t="shared" si="6"/>
        <v>0</v>
      </c>
    </row>
    <row r="45" spans="1:19" ht="20.100000000000001" customHeight="1" x14ac:dyDescent="0.25">
      <c r="A45" s="96">
        <v>6</v>
      </c>
      <c r="B45" s="108" t="s">
        <v>22</v>
      </c>
      <c r="C45" s="104">
        <f>Orçamento!$H$59</f>
        <v>724987.94249999989</v>
      </c>
      <c r="D45" s="45" t="s">
        <v>81</v>
      </c>
      <c r="E45" s="46"/>
      <c r="F45" s="49"/>
      <c r="G45" s="49"/>
      <c r="H45" s="49"/>
      <c r="I45" s="49"/>
      <c r="J45" s="46"/>
      <c r="K45" s="46"/>
      <c r="L45" s="46"/>
      <c r="M45" s="46"/>
      <c r="N45" s="46"/>
      <c r="O45" s="46"/>
      <c r="P45" s="46"/>
      <c r="Q45" s="46">
        <f t="shared" si="6"/>
        <v>0</v>
      </c>
    </row>
    <row r="46" spans="1:19" ht="20.100000000000001" customHeight="1" x14ac:dyDescent="0.25">
      <c r="A46" s="96"/>
      <c r="B46" s="108"/>
      <c r="C46" s="105"/>
      <c r="D46" s="45" t="s">
        <v>82</v>
      </c>
      <c r="E46" s="46"/>
      <c r="F46" s="49"/>
      <c r="G46" s="49"/>
      <c r="H46" s="49"/>
      <c r="I46" s="49"/>
      <c r="J46" s="46"/>
      <c r="K46" s="46"/>
      <c r="L46" s="46"/>
      <c r="M46" s="46"/>
      <c r="N46" s="46"/>
      <c r="O46" s="46"/>
      <c r="P46" s="46"/>
      <c r="Q46" s="47">
        <f t="shared" si="6"/>
        <v>0</v>
      </c>
    </row>
    <row r="47" spans="1:19" ht="15.75" customHeight="1" x14ac:dyDescent="0.25">
      <c r="A47" s="110" t="s">
        <v>83</v>
      </c>
      <c r="B47" s="111"/>
      <c r="C47" s="104">
        <f>C31+C33+C35+C41+C43+C45</f>
        <v>8505999.9998155497</v>
      </c>
      <c r="D47" s="39" t="s">
        <v>84</v>
      </c>
      <c r="E47" s="50">
        <f t="shared" ref="E47:P47" si="8">E31+E33+E37+E39+E41+E43+E45</f>
        <v>172782.92014639999</v>
      </c>
      <c r="F47" s="50">
        <f t="shared" si="8"/>
        <v>131578.49089760002</v>
      </c>
      <c r="G47" s="50">
        <f t="shared" si="8"/>
        <v>131578.49089760002</v>
      </c>
      <c r="H47" s="50">
        <f t="shared" si="8"/>
        <v>131578.49089760002</v>
      </c>
      <c r="I47" s="50">
        <f t="shared" si="8"/>
        <v>131578.49089760002</v>
      </c>
      <c r="J47" s="50">
        <f t="shared" si="8"/>
        <v>131578.49089760002</v>
      </c>
      <c r="K47" s="50">
        <f t="shared" si="8"/>
        <v>131578.49089760002</v>
      </c>
      <c r="L47" s="50">
        <f t="shared" si="8"/>
        <v>131578.49089760002</v>
      </c>
      <c r="M47" s="50">
        <f t="shared" si="8"/>
        <v>131578.49089760002</v>
      </c>
      <c r="N47" s="50">
        <f t="shared" si="8"/>
        <v>131578.49089760002</v>
      </c>
      <c r="O47" s="50">
        <f t="shared" si="8"/>
        <v>131578.49089760002</v>
      </c>
      <c r="P47" s="50">
        <f t="shared" si="8"/>
        <v>131578.49089760002</v>
      </c>
      <c r="Q47" s="114">
        <f t="shared" si="6"/>
        <v>1620146.3200200007</v>
      </c>
      <c r="S47" s="42"/>
    </row>
    <row r="48" spans="1:19" ht="15.75" customHeight="1" x14ac:dyDescent="0.25">
      <c r="A48" s="112"/>
      <c r="B48" s="113"/>
      <c r="C48" s="105"/>
      <c r="D48" s="39" t="s">
        <v>85</v>
      </c>
      <c r="E48" s="50">
        <f>E47</f>
        <v>172782.92014639999</v>
      </c>
      <c r="F48" s="50">
        <f t="shared" ref="F48:P48" si="9">F47+E48</f>
        <v>304361.41104400001</v>
      </c>
      <c r="G48" s="50">
        <f t="shared" si="9"/>
        <v>435939.90194160002</v>
      </c>
      <c r="H48" s="50">
        <f t="shared" si="9"/>
        <v>567518.3928392001</v>
      </c>
      <c r="I48" s="50">
        <f t="shared" si="9"/>
        <v>699096.88373680017</v>
      </c>
      <c r="J48" s="50">
        <f t="shared" si="9"/>
        <v>830675.37463440024</v>
      </c>
      <c r="K48" s="50">
        <f t="shared" si="9"/>
        <v>962253.86553200032</v>
      </c>
      <c r="L48" s="50">
        <f t="shared" si="9"/>
        <v>1093832.3564296004</v>
      </c>
      <c r="M48" s="50">
        <f t="shared" si="9"/>
        <v>1225410.8473272005</v>
      </c>
      <c r="N48" s="50">
        <f t="shared" si="9"/>
        <v>1356989.3382248005</v>
      </c>
      <c r="O48" s="50">
        <f t="shared" si="9"/>
        <v>1488567.8291224006</v>
      </c>
      <c r="P48" s="50">
        <f t="shared" si="9"/>
        <v>1620146.3200200007</v>
      </c>
      <c r="Q48" s="115"/>
      <c r="S48" s="42"/>
    </row>
    <row r="49" spans="1:17" ht="8.25" customHeight="1" x14ac:dyDescent="0.25">
      <c r="A49" s="41"/>
      <c r="B49" s="41"/>
      <c r="C49" s="41"/>
    </row>
    <row r="50" spans="1:17" ht="30.75" customHeight="1" x14ac:dyDescent="0.25">
      <c r="A50" s="98" t="s">
        <v>70</v>
      </c>
      <c r="B50" s="99"/>
      <c r="C50" s="99"/>
      <c r="D50" s="99"/>
      <c r="E50" s="99"/>
      <c r="F50" s="99"/>
      <c r="G50" s="99"/>
      <c r="H50" s="99"/>
      <c r="I50" s="99"/>
      <c r="J50" s="99"/>
      <c r="K50" s="99"/>
      <c r="L50" s="99"/>
      <c r="M50" s="99"/>
      <c r="N50" s="99"/>
      <c r="O50" s="99"/>
      <c r="P50" s="99"/>
      <c r="Q50" s="100"/>
    </row>
    <row r="51" spans="1:17" s="55" customFormat="1" ht="17.25" customHeight="1" x14ac:dyDescent="0.25">
      <c r="A51" s="51" t="s">
        <v>69</v>
      </c>
      <c r="B51" s="52"/>
      <c r="C51" s="52"/>
      <c r="D51" s="52"/>
      <c r="E51" s="52"/>
      <c r="F51" s="52"/>
      <c r="G51" s="52"/>
      <c r="H51" s="52"/>
      <c r="I51" s="53" t="s">
        <v>77</v>
      </c>
      <c r="J51" s="102">
        <v>44470</v>
      </c>
      <c r="K51" s="102"/>
      <c r="L51" s="52"/>
      <c r="M51" s="52"/>
      <c r="N51" s="52"/>
      <c r="O51" s="52"/>
      <c r="P51" s="52"/>
      <c r="Q51" s="54"/>
    </row>
    <row r="52" spans="1:17" s="55" customFormat="1" ht="17.25" customHeight="1" x14ac:dyDescent="0.25">
      <c r="A52" s="56" t="s">
        <v>65</v>
      </c>
      <c r="B52" s="52"/>
      <c r="C52" s="52"/>
      <c r="D52" s="52"/>
      <c r="E52" s="52"/>
      <c r="F52" s="52"/>
      <c r="G52" s="52"/>
      <c r="H52" s="52"/>
      <c r="I52" s="53" t="s">
        <v>71</v>
      </c>
      <c r="J52" s="101">
        <f>$J$4</f>
        <v>8505999.9998155497</v>
      </c>
      <c r="K52" s="101"/>
      <c r="L52" s="52"/>
      <c r="M52" s="52"/>
      <c r="N52" s="52"/>
      <c r="O52" s="52"/>
      <c r="P52" s="52"/>
      <c r="Q52" s="54"/>
    </row>
    <row r="53" spans="1:17" ht="18" customHeight="1" x14ac:dyDescent="0.25">
      <c r="A53" s="103" t="s">
        <v>72</v>
      </c>
      <c r="B53" s="103" t="s">
        <v>73</v>
      </c>
      <c r="C53" s="103" t="s">
        <v>74</v>
      </c>
      <c r="D53" s="103" t="s">
        <v>75</v>
      </c>
      <c r="E53" s="99" t="s">
        <v>76</v>
      </c>
      <c r="F53" s="99"/>
      <c r="G53" s="99"/>
      <c r="H53" s="99"/>
      <c r="I53" s="99"/>
      <c r="J53" s="99"/>
      <c r="K53" s="99"/>
      <c r="L53" s="99"/>
      <c r="M53" s="99"/>
      <c r="N53" s="99"/>
      <c r="O53" s="99"/>
      <c r="P53" s="99"/>
      <c r="Q53" s="95" t="s">
        <v>87</v>
      </c>
    </row>
    <row r="54" spans="1:17" ht="15" customHeight="1" x14ac:dyDescent="0.25">
      <c r="A54" s="103"/>
      <c r="B54" s="103"/>
      <c r="C54" s="103"/>
      <c r="D54" s="103"/>
      <c r="E54" s="43">
        <v>25</v>
      </c>
      <c r="F54" s="43">
        <v>26</v>
      </c>
      <c r="G54" s="43">
        <v>27</v>
      </c>
      <c r="H54" s="43">
        <v>28</v>
      </c>
      <c r="I54" s="43">
        <v>29</v>
      </c>
      <c r="J54" s="43">
        <v>30</v>
      </c>
      <c r="K54" s="43">
        <v>31</v>
      </c>
      <c r="L54" s="43">
        <v>32</v>
      </c>
      <c r="M54" s="43">
        <v>33</v>
      </c>
      <c r="N54" s="43">
        <v>34</v>
      </c>
      <c r="O54" s="43">
        <v>35</v>
      </c>
      <c r="P54" s="43">
        <v>36</v>
      </c>
      <c r="Q54" s="95"/>
    </row>
    <row r="55" spans="1:17" ht="20.100000000000001" customHeight="1" x14ac:dyDescent="0.25">
      <c r="A55" s="96">
        <v>1</v>
      </c>
      <c r="B55" s="108" t="s">
        <v>79</v>
      </c>
      <c r="C55" s="104">
        <f>Orçamento!$H$12</f>
        <v>108746.33987555013</v>
      </c>
      <c r="D55" s="45" t="s">
        <v>81</v>
      </c>
      <c r="E55" s="46"/>
      <c r="F55" s="46"/>
      <c r="G55" s="46"/>
      <c r="H55" s="46"/>
      <c r="I55" s="46"/>
      <c r="J55" s="46"/>
      <c r="K55" s="46"/>
      <c r="L55" s="46"/>
      <c r="M55" s="46"/>
      <c r="N55" s="46"/>
      <c r="O55" s="46"/>
      <c r="P55" s="46"/>
      <c r="Q55" s="46">
        <f>SUM(E55:P55)</f>
        <v>0</v>
      </c>
    </row>
    <row r="56" spans="1:17" ht="20.100000000000001" customHeight="1" x14ac:dyDescent="0.25">
      <c r="A56" s="96"/>
      <c r="B56" s="108"/>
      <c r="C56" s="105"/>
      <c r="D56" s="45" t="s">
        <v>82</v>
      </c>
      <c r="E56" s="47"/>
      <c r="F56" s="47"/>
      <c r="G56" s="48"/>
      <c r="H56" s="48"/>
      <c r="I56" s="48"/>
      <c r="J56" s="48"/>
      <c r="K56" s="48"/>
      <c r="L56" s="48"/>
      <c r="M56" s="48"/>
      <c r="N56" s="48"/>
      <c r="O56" s="48"/>
      <c r="P56" s="48"/>
      <c r="Q56" s="47">
        <f>SUM(E56:P56)</f>
        <v>0</v>
      </c>
    </row>
    <row r="57" spans="1:17" ht="20.100000000000001" customHeight="1" x14ac:dyDescent="0.25">
      <c r="A57" s="96">
        <v>2</v>
      </c>
      <c r="B57" s="108" t="s">
        <v>39</v>
      </c>
      <c r="C57" s="104">
        <f>Orçamento!$H$14</f>
        <v>2458481.62</v>
      </c>
      <c r="D57" s="45" t="s">
        <v>81</v>
      </c>
      <c r="E57" s="46">
        <f t="shared" ref="E57:P57" si="10">TRUNC($C$9*E58,8)</f>
        <v>49169.632400000002</v>
      </c>
      <c r="F57" s="46">
        <f t="shared" si="10"/>
        <v>49169.632400000002</v>
      </c>
      <c r="G57" s="46">
        <f t="shared" si="10"/>
        <v>49169.632400000002</v>
      </c>
      <c r="H57" s="46">
        <f t="shared" si="10"/>
        <v>49169.632400000002</v>
      </c>
      <c r="I57" s="46">
        <f t="shared" si="10"/>
        <v>49169.632400000002</v>
      </c>
      <c r="J57" s="46">
        <f t="shared" si="10"/>
        <v>49169.632400000002</v>
      </c>
      <c r="K57" s="46">
        <f t="shared" si="10"/>
        <v>49169.632400000002</v>
      </c>
      <c r="L57" s="46">
        <f t="shared" si="10"/>
        <v>49169.632400000002</v>
      </c>
      <c r="M57" s="46">
        <f t="shared" si="10"/>
        <v>49169.632400000002</v>
      </c>
      <c r="N57" s="46">
        <f t="shared" si="10"/>
        <v>49169.632400000002</v>
      </c>
      <c r="O57" s="46">
        <f t="shared" si="10"/>
        <v>49169.632400000002</v>
      </c>
      <c r="P57" s="46">
        <f t="shared" si="10"/>
        <v>49169.632400000002</v>
      </c>
      <c r="Q57" s="46">
        <f>SUM(E57:P57)</f>
        <v>590035.58880000003</v>
      </c>
    </row>
    <row r="58" spans="1:17" ht="20.100000000000001" customHeight="1" x14ac:dyDescent="0.25">
      <c r="A58" s="96"/>
      <c r="B58" s="108"/>
      <c r="C58" s="105"/>
      <c r="D58" s="45" t="s">
        <v>82</v>
      </c>
      <c r="E58" s="47">
        <v>0.02</v>
      </c>
      <c r="F58" s="47">
        <v>0.02</v>
      </c>
      <c r="G58" s="47">
        <v>0.02</v>
      </c>
      <c r="H58" s="47">
        <v>0.02</v>
      </c>
      <c r="I58" s="47">
        <v>0.02</v>
      </c>
      <c r="J58" s="47">
        <v>0.02</v>
      </c>
      <c r="K58" s="47">
        <v>0.02</v>
      </c>
      <c r="L58" s="47">
        <v>0.02</v>
      </c>
      <c r="M58" s="47">
        <v>0.02</v>
      </c>
      <c r="N58" s="47">
        <v>0.02</v>
      </c>
      <c r="O58" s="47">
        <v>0.02</v>
      </c>
      <c r="P58" s="47">
        <v>0.02</v>
      </c>
      <c r="Q58" s="47">
        <f>SUM(E58:P58)</f>
        <v>0.23999999999999996</v>
      </c>
    </row>
    <row r="59" spans="1:17" ht="20.100000000000001" customHeight="1" x14ac:dyDescent="0.25">
      <c r="A59" s="96">
        <v>3</v>
      </c>
      <c r="B59" s="108" t="s">
        <v>15</v>
      </c>
      <c r="C59" s="104">
        <f>Orçamento!$H$29</f>
        <v>3155727.6750000003</v>
      </c>
      <c r="D59" s="45"/>
      <c r="E59" s="46"/>
      <c r="F59" s="46"/>
      <c r="G59" s="46"/>
      <c r="H59" s="46"/>
      <c r="I59" s="46"/>
      <c r="J59" s="46"/>
      <c r="K59" s="46"/>
      <c r="L59" s="46"/>
      <c r="M59" s="46"/>
      <c r="N59" s="46"/>
      <c r="O59" s="46"/>
      <c r="P59" s="46"/>
      <c r="Q59" s="46"/>
    </row>
    <row r="60" spans="1:17" ht="20.100000000000001" customHeight="1" x14ac:dyDescent="0.25">
      <c r="A60" s="96"/>
      <c r="B60" s="108"/>
      <c r="C60" s="105"/>
      <c r="D60" s="45"/>
      <c r="E60" s="46"/>
      <c r="F60" s="46"/>
      <c r="G60" s="46"/>
      <c r="H60" s="46"/>
      <c r="I60" s="46"/>
      <c r="J60" s="46"/>
      <c r="K60" s="46"/>
      <c r="L60" s="46"/>
      <c r="M60" s="46"/>
      <c r="N60" s="46"/>
      <c r="O60" s="46"/>
      <c r="P60" s="46"/>
      <c r="Q60" s="47"/>
    </row>
    <row r="61" spans="1:17" ht="20.100000000000001" customHeight="1" x14ac:dyDescent="0.25">
      <c r="A61" s="97" t="s">
        <v>2</v>
      </c>
      <c r="B61" s="109" t="s">
        <v>80</v>
      </c>
      <c r="C61" s="106">
        <f>Orçamento!$H$25</f>
        <v>126150.15288000001</v>
      </c>
      <c r="D61" s="45" t="s">
        <v>81</v>
      </c>
      <c r="E61" s="46"/>
      <c r="F61" s="46"/>
      <c r="G61" s="46"/>
      <c r="H61" s="46"/>
      <c r="I61" s="46"/>
      <c r="J61" s="46"/>
      <c r="K61" s="49"/>
      <c r="L61" s="49"/>
      <c r="M61" s="49"/>
      <c r="N61" s="49"/>
      <c r="O61" s="49"/>
      <c r="P61" s="49"/>
      <c r="Q61" s="46">
        <f t="shared" ref="Q61:Q71" si="11">SUM(E61:P61)</f>
        <v>0</v>
      </c>
    </row>
    <row r="62" spans="1:17" ht="20.100000000000001" customHeight="1" x14ac:dyDescent="0.25">
      <c r="A62" s="97"/>
      <c r="B62" s="109"/>
      <c r="C62" s="107"/>
      <c r="D62" s="45" t="s">
        <v>82</v>
      </c>
      <c r="E62" s="46"/>
      <c r="F62" s="46"/>
      <c r="G62" s="46"/>
      <c r="H62" s="47"/>
      <c r="I62" s="47"/>
      <c r="J62" s="47"/>
      <c r="K62" s="49"/>
      <c r="L62" s="49"/>
      <c r="M62" s="49"/>
      <c r="N62" s="49"/>
      <c r="O62" s="49"/>
      <c r="P62" s="49"/>
      <c r="Q62" s="47">
        <f t="shared" si="11"/>
        <v>0</v>
      </c>
    </row>
    <row r="63" spans="1:17" ht="20.100000000000001" customHeight="1" x14ac:dyDescent="0.25">
      <c r="A63" s="97" t="s">
        <v>3</v>
      </c>
      <c r="B63" s="109" t="s">
        <v>18</v>
      </c>
      <c r="C63" s="106">
        <f>Orçamento!$H$28</f>
        <v>3029577.5221200003</v>
      </c>
      <c r="D63" s="45" t="s">
        <v>81</v>
      </c>
      <c r="E63" s="46"/>
      <c r="F63" s="46"/>
      <c r="G63" s="46"/>
      <c r="H63" s="46"/>
      <c r="I63" s="46"/>
      <c r="J63" s="46"/>
      <c r="K63" s="46"/>
      <c r="L63" s="46"/>
      <c r="M63" s="46"/>
      <c r="N63" s="46"/>
      <c r="O63" s="46"/>
      <c r="P63" s="46"/>
      <c r="Q63" s="46">
        <f t="shared" si="11"/>
        <v>0</v>
      </c>
    </row>
    <row r="64" spans="1:17" ht="20.100000000000001" customHeight="1" x14ac:dyDescent="0.25">
      <c r="A64" s="97"/>
      <c r="B64" s="109"/>
      <c r="C64" s="107"/>
      <c r="D64" s="45" t="s">
        <v>82</v>
      </c>
      <c r="E64" s="46"/>
      <c r="F64" s="46"/>
      <c r="G64" s="46"/>
      <c r="H64" s="46"/>
      <c r="I64" s="46"/>
      <c r="J64" s="46"/>
      <c r="K64" s="47"/>
      <c r="L64" s="47"/>
      <c r="M64" s="47"/>
      <c r="N64" s="47"/>
      <c r="O64" s="47"/>
      <c r="P64" s="47"/>
      <c r="Q64" s="47">
        <f t="shared" si="11"/>
        <v>0</v>
      </c>
    </row>
    <row r="65" spans="1:19" ht="20.100000000000001" customHeight="1" x14ac:dyDescent="0.25">
      <c r="A65" s="96">
        <v>4</v>
      </c>
      <c r="B65" s="108" t="s">
        <v>20</v>
      </c>
      <c r="C65" s="104">
        <f>Orçamento!$H$40</f>
        <v>1030110.73122</v>
      </c>
      <c r="D65" s="45" t="s">
        <v>81</v>
      </c>
      <c r="E65" s="46"/>
      <c r="F65" s="49"/>
      <c r="G65" s="46"/>
      <c r="H65" s="46"/>
      <c r="I65" s="46"/>
      <c r="J65" s="46"/>
      <c r="K65" s="46"/>
      <c r="L65" s="46"/>
      <c r="M65" s="46"/>
      <c r="N65" s="46"/>
      <c r="O65" s="49"/>
      <c r="P65" s="49"/>
      <c r="Q65" s="46">
        <f t="shared" si="11"/>
        <v>0</v>
      </c>
    </row>
    <row r="66" spans="1:19" ht="20.100000000000001" customHeight="1" x14ac:dyDescent="0.25">
      <c r="A66" s="96"/>
      <c r="B66" s="108"/>
      <c r="C66" s="105"/>
      <c r="D66" s="45" t="s">
        <v>82</v>
      </c>
      <c r="E66" s="46"/>
      <c r="F66" s="49"/>
      <c r="G66" s="46"/>
      <c r="H66" s="46"/>
      <c r="I66" s="46"/>
      <c r="J66" s="46"/>
      <c r="K66" s="46"/>
      <c r="L66" s="46"/>
      <c r="M66" s="46"/>
      <c r="N66" s="46"/>
      <c r="O66" s="49"/>
      <c r="P66" s="49"/>
      <c r="Q66" s="47">
        <f t="shared" si="11"/>
        <v>0</v>
      </c>
    </row>
    <row r="67" spans="1:19" ht="20.100000000000001" customHeight="1" x14ac:dyDescent="0.25">
      <c r="A67" s="96">
        <v>5</v>
      </c>
      <c r="B67" s="108" t="s">
        <v>21</v>
      </c>
      <c r="C67" s="104">
        <f>Orçamento!$H$50</f>
        <v>1027945.6912199999</v>
      </c>
      <c r="D67" s="45" t="s">
        <v>81</v>
      </c>
      <c r="E67" s="46">
        <f>TRUNC($C$67*E68,8)</f>
        <v>123353.48294640001</v>
      </c>
      <c r="F67" s="46">
        <f t="shared" ref="F67:P67" si="12">TRUNC($C$67*F68,8)</f>
        <v>82235.655297599995</v>
      </c>
      <c r="G67" s="46">
        <f t="shared" si="12"/>
        <v>82235.655297599995</v>
      </c>
      <c r="H67" s="46">
        <f t="shared" si="12"/>
        <v>82235.655297599995</v>
      </c>
      <c r="I67" s="46">
        <f t="shared" si="12"/>
        <v>82235.655297599995</v>
      </c>
      <c r="J67" s="46">
        <f t="shared" si="12"/>
        <v>82235.655297599995</v>
      </c>
      <c r="K67" s="46">
        <f t="shared" si="12"/>
        <v>82235.655297599995</v>
      </c>
      <c r="L67" s="46">
        <f t="shared" si="12"/>
        <v>82235.655297599995</v>
      </c>
      <c r="M67" s="46">
        <f t="shared" si="12"/>
        <v>82235.655297599995</v>
      </c>
      <c r="N67" s="46">
        <f t="shared" si="12"/>
        <v>82235.655297599995</v>
      </c>
      <c r="O67" s="46">
        <f t="shared" si="12"/>
        <v>82235.655297599995</v>
      </c>
      <c r="P67" s="46">
        <f t="shared" si="12"/>
        <v>82235.655297599995</v>
      </c>
      <c r="Q67" s="46">
        <f t="shared" si="11"/>
        <v>1027945.6912199997</v>
      </c>
    </row>
    <row r="68" spans="1:19" ht="20.100000000000001" customHeight="1" x14ac:dyDescent="0.25">
      <c r="A68" s="96"/>
      <c r="B68" s="108"/>
      <c r="C68" s="105"/>
      <c r="D68" s="45" t="s">
        <v>82</v>
      </c>
      <c r="E68" s="47">
        <v>0.12</v>
      </c>
      <c r="F68" s="47">
        <v>0.08</v>
      </c>
      <c r="G68" s="47">
        <v>0.08</v>
      </c>
      <c r="H68" s="47">
        <v>0.08</v>
      </c>
      <c r="I68" s="47">
        <v>0.08</v>
      </c>
      <c r="J68" s="47">
        <v>0.08</v>
      </c>
      <c r="K68" s="47">
        <v>0.08</v>
      </c>
      <c r="L68" s="47">
        <v>0.08</v>
      </c>
      <c r="M68" s="47">
        <v>0.08</v>
      </c>
      <c r="N68" s="47">
        <v>0.08</v>
      </c>
      <c r="O68" s="47">
        <v>0.08</v>
      </c>
      <c r="P68" s="47">
        <v>0.08</v>
      </c>
      <c r="Q68" s="47">
        <f t="shared" si="11"/>
        <v>0.99999999999999978</v>
      </c>
    </row>
    <row r="69" spans="1:19" ht="20.100000000000001" customHeight="1" x14ac:dyDescent="0.25">
      <c r="A69" s="96">
        <v>6</v>
      </c>
      <c r="B69" s="108" t="s">
        <v>22</v>
      </c>
      <c r="C69" s="104">
        <f>Orçamento!$H$59</f>
        <v>724987.94249999989</v>
      </c>
      <c r="D69" s="45" t="s">
        <v>81</v>
      </c>
      <c r="E69" s="46"/>
      <c r="F69" s="49"/>
      <c r="G69" s="49"/>
      <c r="H69" s="49"/>
      <c r="I69" s="49"/>
      <c r="J69" s="46"/>
      <c r="K69" s="46"/>
      <c r="L69" s="46"/>
      <c r="M69" s="46"/>
      <c r="N69" s="46"/>
      <c r="O69" s="46"/>
      <c r="P69" s="46"/>
      <c r="Q69" s="46">
        <f t="shared" si="11"/>
        <v>0</v>
      </c>
    </row>
    <row r="70" spans="1:19" ht="20.100000000000001" customHeight="1" x14ac:dyDescent="0.25">
      <c r="A70" s="96"/>
      <c r="B70" s="108"/>
      <c r="C70" s="105"/>
      <c r="D70" s="45" t="s">
        <v>82</v>
      </c>
      <c r="E70" s="46"/>
      <c r="F70" s="49"/>
      <c r="G70" s="49"/>
      <c r="H70" s="49"/>
      <c r="I70" s="49"/>
      <c r="J70" s="46"/>
      <c r="K70" s="46"/>
      <c r="L70" s="46"/>
      <c r="M70" s="46"/>
      <c r="N70" s="46"/>
      <c r="O70" s="46"/>
      <c r="P70" s="46"/>
      <c r="Q70" s="47">
        <f t="shared" si="11"/>
        <v>0</v>
      </c>
    </row>
    <row r="71" spans="1:19" ht="15.75" customHeight="1" x14ac:dyDescent="0.25">
      <c r="A71" s="110" t="s">
        <v>83</v>
      </c>
      <c r="B71" s="111"/>
      <c r="C71" s="104">
        <f>C55+C57+C59+C65+C67+C69</f>
        <v>8505999.9998155497</v>
      </c>
      <c r="D71" s="39" t="s">
        <v>84</v>
      </c>
      <c r="E71" s="50">
        <f t="shared" ref="E71:P71" si="13">E55+E57+E61+E63+E65+E67+E69</f>
        <v>172523.11534640001</v>
      </c>
      <c r="F71" s="50">
        <f t="shared" si="13"/>
        <v>131405.2876976</v>
      </c>
      <c r="G71" s="50">
        <f t="shared" si="13"/>
        <v>131405.2876976</v>
      </c>
      <c r="H71" s="50">
        <f t="shared" si="13"/>
        <v>131405.2876976</v>
      </c>
      <c r="I71" s="50">
        <f t="shared" si="13"/>
        <v>131405.2876976</v>
      </c>
      <c r="J71" s="50">
        <f t="shared" si="13"/>
        <v>131405.2876976</v>
      </c>
      <c r="K71" s="50">
        <f t="shared" si="13"/>
        <v>131405.2876976</v>
      </c>
      <c r="L71" s="50">
        <f t="shared" si="13"/>
        <v>131405.2876976</v>
      </c>
      <c r="M71" s="50">
        <f t="shared" si="13"/>
        <v>131405.2876976</v>
      </c>
      <c r="N71" s="50">
        <f t="shared" si="13"/>
        <v>131405.2876976</v>
      </c>
      <c r="O71" s="50">
        <f t="shared" si="13"/>
        <v>131405.2876976</v>
      </c>
      <c r="P71" s="50">
        <f t="shared" si="13"/>
        <v>131405.2876976</v>
      </c>
      <c r="Q71" s="114">
        <f t="shared" si="11"/>
        <v>1617981.2800199997</v>
      </c>
      <c r="S71" s="42"/>
    </row>
    <row r="72" spans="1:19" ht="15.75" customHeight="1" x14ac:dyDescent="0.25">
      <c r="A72" s="112"/>
      <c r="B72" s="113"/>
      <c r="C72" s="105"/>
      <c r="D72" s="39" t="s">
        <v>85</v>
      </c>
      <c r="E72" s="50">
        <f>E71</f>
        <v>172523.11534640001</v>
      </c>
      <c r="F72" s="50">
        <f t="shared" ref="F72:P72" si="14">F71+E72</f>
        <v>303928.40304400004</v>
      </c>
      <c r="G72" s="50">
        <f t="shared" si="14"/>
        <v>435333.6907416</v>
      </c>
      <c r="H72" s="50">
        <f t="shared" si="14"/>
        <v>566738.97843919997</v>
      </c>
      <c r="I72" s="50">
        <f t="shared" si="14"/>
        <v>698144.26613679994</v>
      </c>
      <c r="J72" s="50">
        <f t="shared" si="14"/>
        <v>829549.55383439991</v>
      </c>
      <c r="K72" s="50">
        <f t="shared" si="14"/>
        <v>960954.84153199987</v>
      </c>
      <c r="L72" s="50">
        <f t="shared" si="14"/>
        <v>1092360.1292295998</v>
      </c>
      <c r="M72" s="50">
        <f t="shared" si="14"/>
        <v>1223765.4169271998</v>
      </c>
      <c r="N72" s="50">
        <f t="shared" si="14"/>
        <v>1355170.7046247998</v>
      </c>
      <c r="O72" s="50">
        <f t="shared" si="14"/>
        <v>1486575.9923223997</v>
      </c>
      <c r="P72" s="50">
        <f t="shared" si="14"/>
        <v>1617981.2800199997</v>
      </c>
      <c r="Q72" s="115"/>
      <c r="S72" s="42"/>
    </row>
    <row r="73" spans="1:19" ht="8.25" customHeight="1" x14ac:dyDescent="0.25">
      <c r="A73" s="41"/>
      <c r="B73" s="41"/>
      <c r="C73" s="41"/>
    </row>
    <row r="74" spans="1:19" ht="30.75" customHeight="1" x14ac:dyDescent="0.25">
      <c r="A74" s="116" t="s">
        <v>70</v>
      </c>
      <c r="B74" s="117"/>
      <c r="C74" s="117"/>
      <c r="D74" s="117"/>
      <c r="E74" s="117"/>
      <c r="F74" s="117"/>
      <c r="G74" s="117"/>
      <c r="H74" s="117"/>
      <c r="I74" s="117"/>
      <c r="J74" s="117"/>
      <c r="K74" s="117"/>
      <c r="L74" s="117"/>
      <c r="M74" s="117"/>
      <c r="N74" s="117"/>
      <c r="O74" s="117"/>
      <c r="P74" s="117"/>
      <c r="Q74" s="117"/>
      <c r="R74" s="117"/>
    </row>
    <row r="75" spans="1:19" s="55" customFormat="1" ht="17.25" customHeight="1" x14ac:dyDescent="0.25">
      <c r="A75" s="51" t="s">
        <v>69</v>
      </c>
      <c r="B75" s="52"/>
      <c r="C75" s="52"/>
      <c r="D75" s="52"/>
      <c r="E75" s="52"/>
      <c r="F75" s="52"/>
      <c r="G75" s="52"/>
      <c r="H75" s="52"/>
      <c r="I75" s="53" t="s">
        <v>77</v>
      </c>
      <c r="J75" s="102">
        <v>44470</v>
      </c>
      <c r="K75" s="102"/>
      <c r="L75" s="52"/>
      <c r="M75" s="52"/>
      <c r="N75" s="52"/>
      <c r="O75" s="52"/>
      <c r="P75" s="52"/>
      <c r="Q75" s="52"/>
      <c r="R75" s="57"/>
    </row>
    <row r="76" spans="1:19" s="55" customFormat="1" ht="17.25" customHeight="1" x14ac:dyDescent="0.25">
      <c r="A76" s="56" t="s">
        <v>65</v>
      </c>
      <c r="B76" s="52"/>
      <c r="C76" s="52"/>
      <c r="D76" s="52"/>
      <c r="E76" s="52"/>
      <c r="F76" s="52"/>
      <c r="G76" s="52"/>
      <c r="H76" s="52"/>
      <c r="I76" s="53" t="s">
        <v>71</v>
      </c>
      <c r="J76" s="101">
        <f>$J$4</f>
        <v>8505999.9998155497</v>
      </c>
      <c r="K76" s="101"/>
      <c r="L76" s="52"/>
      <c r="M76" s="52"/>
      <c r="N76" s="52"/>
      <c r="O76" s="52"/>
      <c r="P76" s="52"/>
      <c r="Q76" s="52"/>
      <c r="R76" s="57"/>
    </row>
    <row r="77" spans="1:19" ht="18" customHeight="1" x14ac:dyDescent="0.25">
      <c r="A77" s="103" t="s">
        <v>72</v>
      </c>
      <c r="B77" s="103" t="s">
        <v>73</v>
      </c>
      <c r="C77" s="103" t="s">
        <v>74</v>
      </c>
      <c r="D77" s="103" t="s">
        <v>75</v>
      </c>
      <c r="E77" s="99" t="s">
        <v>76</v>
      </c>
      <c r="F77" s="99"/>
      <c r="G77" s="99"/>
      <c r="H77" s="99"/>
      <c r="I77" s="99"/>
      <c r="J77" s="99"/>
      <c r="K77" s="99"/>
      <c r="L77" s="99"/>
      <c r="M77" s="99"/>
      <c r="N77" s="99"/>
      <c r="O77" s="99"/>
      <c r="P77" s="99"/>
      <c r="Q77" s="95" t="s">
        <v>88</v>
      </c>
      <c r="R77" s="95" t="s">
        <v>23</v>
      </c>
    </row>
    <row r="78" spans="1:19" ht="15" customHeight="1" x14ac:dyDescent="0.25">
      <c r="A78" s="103"/>
      <c r="B78" s="103"/>
      <c r="C78" s="103"/>
      <c r="D78" s="103"/>
      <c r="E78" s="43">
        <v>37</v>
      </c>
      <c r="F78" s="43">
        <v>38</v>
      </c>
      <c r="G78" s="43">
        <v>39</v>
      </c>
      <c r="H78" s="43">
        <v>40</v>
      </c>
      <c r="I78" s="43">
        <v>41</v>
      </c>
      <c r="J78" s="43">
        <v>42</v>
      </c>
      <c r="K78" s="43">
        <v>43</v>
      </c>
      <c r="L78" s="43">
        <v>44</v>
      </c>
      <c r="M78" s="43">
        <v>45</v>
      </c>
      <c r="N78" s="43">
        <v>46</v>
      </c>
      <c r="O78" s="43">
        <v>47</v>
      </c>
      <c r="P78" s="43">
        <v>48</v>
      </c>
      <c r="Q78" s="95"/>
      <c r="R78" s="95"/>
    </row>
    <row r="79" spans="1:19" ht="20.100000000000001" customHeight="1" x14ac:dyDescent="0.25">
      <c r="A79" s="96">
        <v>1</v>
      </c>
      <c r="B79" s="108" t="s">
        <v>79</v>
      </c>
      <c r="C79" s="104">
        <f>Orçamento!$H$12</f>
        <v>108746.33987555013</v>
      </c>
      <c r="D79" s="45" t="s">
        <v>81</v>
      </c>
      <c r="E79" s="46"/>
      <c r="F79" s="46"/>
      <c r="G79" s="46"/>
      <c r="H79" s="46"/>
      <c r="I79" s="46"/>
      <c r="J79" s="46"/>
      <c r="K79" s="46"/>
      <c r="L79" s="46"/>
      <c r="M79" s="46"/>
      <c r="N79" s="46"/>
      <c r="O79" s="46"/>
      <c r="P79" s="46"/>
      <c r="Q79" s="46">
        <f>SUM(E79:P79)</f>
        <v>0</v>
      </c>
      <c r="R79" s="46">
        <f>Q7+Q31+Q55+Q79</f>
        <v>108746.33987555013</v>
      </c>
    </row>
    <row r="80" spans="1:19" ht="20.100000000000001" customHeight="1" x14ac:dyDescent="0.25">
      <c r="A80" s="96"/>
      <c r="B80" s="108"/>
      <c r="C80" s="105"/>
      <c r="D80" s="45" t="s">
        <v>82</v>
      </c>
      <c r="E80" s="47"/>
      <c r="F80" s="47"/>
      <c r="G80" s="48"/>
      <c r="H80" s="48"/>
      <c r="I80" s="48"/>
      <c r="J80" s="48"/>
      <c r="K80" s="48"/>
      <c r="L80" s="48"/>
      <c r="M80" s="48"/>
      <c r="N80" s="48"/>
      <c r="O80" s="48"/>
      <c r="P80" s="48"/>
      <c r="Q80" s="47">
        <f>SUM(E80:P80)</f>
        <v>0</v>
      </c>
      <c r="R80" s="58">
        <f>Q8+Q32+Q56+Q80</f>
        <v>1</v>
      </c>
    </row>
    <row r="81" spans="1:19" ht="20.100000000000001" customHeight="1" x14ac:dyDescent="0.25">
      <c r="A81" s="96">
        <v>2</v>
      </c>
      <c r="B81" s="108" t="s">
        <v>39</v>
      </c>
      <c r="C81" s="104">
        <f>Orçamento!$H$14</f>
        <v>2458481.62</v>
      </c>
      <c r="D81" s="45" t="s">
        <v>81</v>
      </c>
      <c r="E81" s="46">
        <f t="shared" ref="E81:P81" si="15">TRUNC($C$9*E82,8)</f>
        <v>49169.632400000002</v>
      </c>
      <c r="F81" s="46">
        <f t="shared" si="15"/>
        <v>49169.632400000002</v>
      </c>
      <c r="G81" s="46">
        <f t="shared" si="15"/>
        <v>49169.632400000002</v>
      </c>
      <c r="H81" s="46">
        <f t="shared" si="15"/>
        <v>49169.632400000002</v>
      </c>
      <c r="I81" s="46">
        <f t="shared" si="15"/>
        <v>49169.632400000002</v>
      </c>
      <c r="J81" s="46">
        <f t="shared" si="15"/>
        <v>49169.632400000002</v>
      </c>
      <c r="K81" s="46">
        <f t="shared" si="15"/>
        <v>49169.632400000002</v>
      </c>
      <c r="L81" s="46">
        <f t="shared" si="15"/>
        <v>49169.632400000002</v>
      </c>
      <c r="M81" s="46">
        <f t="shared" si="15"/>
        <v>49169.632400000002</v>
      </c>
      <c r="N81" s="46">
        <f t="shared" si="15"/>
        <v>49169.632400000002</v>
      </c>
      <c r="O81" s="46">
        <f t="shared" si="15"/>
        <v>49169.632400000002</v>
      </c>
      <c r="P81" s="46">
        <f t="shared" si="15"/>
        <v>49169.632400000002</v>
      </c>
      <c r="Q81" s="46">
        <f>SUM(E81:P81)</f>
        <v>590035.58880000003</v>
      </c>
      <c r="R81" s="46">
        <f>Q9+Q33+Q57+Q81</f>
        <v>2458481.62</v>
      </c>
    </row>
    <row r="82" spans="1:19" ht="20.100000000000001" customHeight="1" x14ac:dyDescent="0.25">
      <c r="A82" s="96"/>
      <c r="B82" s="108"/>
      <c r="C82" s="105"/>
      <c r="D82" s="45" t="s">
        <v>82</v>
      </c>
      <c r="E82" s="47">
        <v>0.02</v>
      </c>
      <c r="F82" s="47">
        <v>0.02</v>
      </c>
      <c r="G82" s="47">
        <v>0.02</v>
      </c>
      <c r="H82" s="47">
        <v>0.02</v>
      </c>
      <c r="I82" s="47">
        <v>0.02</v>
      </c>
      <c r="J82" s="47">
        <v>0.02</v>
      </c>
      <c r="K82" s="47">
        <v>0.02</v>
      </c>
      <c r="L82" s="47">
        <v>0.02</v>
      </c>
      <c r="M82" s="47">
        <v>0.02</v>
      </c>
      <c r="N82" s="47">
        <v>0.02</v>
      </c>
      <c r="O82" s="47">
        <v>0.02</v>
      </c>
      <c r="P82" s="47">
        <v>0.02</v>
      </c>
      <c r="Q82" s="47">
        <f>SUM(E82:P82)</f>
        <v>0.23999999999999996</v>
      </c>
      <c r="R82" s="58">
        <f>Q10+Q34+Q58+Q82</f>
        <v>0.99999999999999989</v>
      </c>
    </row>
    <row r="83" spans="1:19" ht="20.100000000000001" customHeight="1" x14ac:dyDescent="0.25">
      <c r="A83" s="96">
        <v>3</v>
      </c>
      <c r="B83" s="108" t="s">
        <v>15</v>
      </c>
      <c r="C83" s="104">
        <f>Orçamento!$H$29</f>
        <v>3155727.6750000003</v>
      </c>
      <c r="D83" s="45"/>
      <c r="E83" s="46"/>
      <c r="F83" s="46"/>
      <c r="G83" s="46"/>
      <c r="H83" s="46"/>
      <c r="I83" s="46"/>
      <c r="J83" s="46"/>
      <c r="K83" s="46"/>
      <c r="L83" s="46"/>
      <c r="M83" s="46"/>
      <c r="N83" s="46"/>
      <c r="O83" s="46"/>
      <c r="P83" s="46"/>
      <c r="Q83" s="46"/>
      <c r="R83" s="46"/>
    </row>
    <row r="84" spans="1:19" ht="20.100000000000001" customHeight="1" x14ac:dyDescent="0.25">
      <c r="A84" s="96"/>
      <c r="B84" s="108"/>
      <c r="C84" s="105"/>
      <c r="D84" s="45"/>
      <c r="E84" s="46"/>
      <c r="F84" s="46"/>
      <c r="G84" s="46"/>
      <c r="H84" s="46"/>
      <c r="I84" s="46"/>
      <c r="J84" s="46"/>
      <c r="K84" s="46"/>
      <c r="L84" s="46"/>
      <c r="M84" s="46"/>
      <c r="N84" s="46"/>
      <c r="O84" s="46"/>
      <c r="P84" s="46"/>
      <c r="Q84" s="47"/>
      <c r="R84" s="47"/>
    </row>
    <row r="85" spans="1:19" ht="20.100000000000001" customHeight="1" x14ac:dyDescent="0.25">
      <c r="A85" s="97" t="s">
        <v>2</v>
      </c>
      <c r="B85" s="109" t="s">
        <v>80</v>
      </c>
      <c r="C85" s="106">
        <f>Orçamento!$H$25</f>
        <v>126150.15288000001</v>
      </c>
      <c r="D85" s="45" t="s">
        <v>81</v>
      </c>
      <c r="E85" s="46"/>
      <c r="F85" s="46"/>
      <c r="G85" s="46"/>
      <c r="H85" s="46"/>
      <c r="I85" s="46"/>
      <c r="J85" s="46"/>
      <c r="K85" s="49"/>
      <c r="L85" s="49"/>
      <c r="M85" s="49"/>
      <c r="N85" s="49"/>
      <c r="O85" s="49"/>
      <c r="P85" s="49"/>
      <c r="Q85" s="46">
        <f t="shared" ref="Q85:Q95" si="16">SUM(E85:P85)</f>
        <v>0</v>
      </c>
      <c r="R85" s="46">
        <f t="shared" ref="R85:R94" si="17">Q13+Q37+Q61+Q85</f>
        <v>126150.15287999999</v>
      </c>
    </row>
    <row r="86" spans="1:19" ht="20.100000000000001" customHeight="1" x14ac:dyDescent="0.25">
      <c r="A86" s="97"/>
      <c r="B86" s="109"/>
      <c r="C86" s="107"/>
      <c r="D86" s="45" t="s">
        <v>82</v>
      </c>
      <c r="E86" s="46"/>
      <c r="F86" s="46"/>
      <c r="G86" s="46"/>
      <c r="H86" s="47"/>
      <c r="I86" s="47"/>
      <c r="J86" s="47"/>
      <c r="K86" s="49"/>
      <c r="L86" s="49"/>
      <c r="M86" s="49"/>
      <c r="N86" s="49"/>
      <c r="O86" s="49"/>
      <c r="P86" s="49"/>
      <c r="Q86" s="47">
        <f t="shared" si="16"/>
        <v>0</v>
      </c>
      <c r="R86" s="58">
        <f t="shared" si="17"/>
        <v>0.99999999999999989</v>
      </c>
    </row>
    <row r="87" spans="1:19" ht="20.100000000000001" customHeight="1" x14ac:dyDescent="0.25">
      <c r="A87" s="97" t="s">
        <v>3</v>
      </c>
      <c r="B87" s="109" t="s">
        <v>18</v>
      </c>
      <c r="C87" s="106">
        <f>Orçamento!$H$28</f>
        <v>3029577.5221200003</v>
      </c>
      <c r="D87" s="45" t="s">
        <v>81</v>
      </c>
      <c r="E87" s="46"/>
      <c r="F87" s="46"/>
      <c r="G87" s="46"/>
      <c r="H87" s="46"/>
      <c r="I87" s="46"/>
      <c r="J87" s="46"/>
      <c r="K87" s="46"/>
      <c r="L87" s="46"/>
      <c r="M87" s="46"/>
      <c r="N87" s="46"/>
      <c r="O87" s="46"/>
      <c r="P87" s="46"/>
      <c r="Q87" s="46">
        <f t="shared" si="16"/>
        <v>0</v>
      </c>
      <c r="R87" s="46">
        <f t="shared" si="17"/>
        <v>3029577.5221199999</v>
      </c>
    </row>
    <row r="88" spans="1:19" ht="20.100000000000001" customHeight="1" x14ac:dyDescent="0.25">
      <c r="A88" s="97"/>
      <c r="B88" s="109"/>
      <c r="C88" s="107"/>
      <c r="D88" s="45" t="s">
        <v>82</v>
      </c>
      <c r="E88" s="46"/>
      <c r="F88" s="46"/>
      <c r="G88" s="46"/>
      <c r="H88" s="46"/>
      <c r="I88" s="46"/>
      <c r="J88" s="46"/>
      <c r="K88" s="47"/>
      <c r="L88" s="47"/>
      <c r="M88" s="47"/>
      <c r="N88" s="47"/>
      <c r="O88" s="47"/>
      <c r="P88" s="47"/>
      <c r="Q88" s="47">
        <f t="shared" si="16"/>
        <v>0</v>
      </c>
      <c r="R88" s="58">
        <f t="shared" si="17"/>
        <v>1</v>
      </c>
    </row>
    <row r="89" spans="1:19" ht="20.100000000000001" customHeight="1" x14ac:dyDescent="0.25">
      <c r="A89" s="96">
        <v>4</v>
      </c>
      <c r="B89" s="108" t="s">
        <v>20</v>
      </c>
      <c r="C89" s="104">
        <f>Orçamento!$H$40</f>
        <v>1030110.73122</v>
      </c>
      <c r="D89" s="45" t="s">
        <v>81</v>
      </c>
      <c r="E89" s="46"/>
      <c r="F89" s="49"/>
      <c r="G89" s="46"/>
      <c r="H89" s="46"/>
      <c r="I89" s="46"/>
      <c r="J89" s="46"/>
      <c r="K89" s="46"/>
      <c r="L89" s="46"/>
      <c r="M89" s="46"/>
      <c r="N89" s="46"/>
      <c r="O89" s="49"/>
      <c r="P89" s="49"/>
      <c r="Q89" s="46">
        <f t="shared" si="16"/>
        <v>0</v>
      </c>
      <c r="R89" s="46">
        <f t="shared" si="17"/>
        <v>1030110.7312199997</v>
      </c>
    </row>
    <row r="90" spans="1:19" ht="20.100000000000001" customHeight="1" x14ac:dyDescent="0.25">
      <c r="A90" s="96"/>
      <c r="B90" s="108"/>
      <c r="C90" s="105"/>
      <c r="D90" s="45" t="s">
        <v>82</v>
      </c>
      <c r="E90" s="46"/>
      <c r="F90" s="49"/>
      <c r="G90" s="46"/>
      <c r="H90" s="46"/>
      <c r="I90" s="46"/>
      <c r="J90" s="46"/>
      <c r="K90" s="46"/>
      <c r="L90" s="46"/>
      <c r="M90" s="46"/>
      <c r="N90" s="46"/>
      <c r="O90" s="49"/>
      <c r="P90" s="49"/>
      <c r="Q90" s="47">
        <f t="shared" si="16"/>
        <v>0</v>
      </c>
      <c r="R90" s="58">
        <f t="shared" si="17"/>
        <v>0.99999999999999978</v>
      </c>
    </row>
    <row r="91" spans="1:19" ht="20.100000000000001" customHeight="1" x14ac:dyDescent="0.25">
      <c r="A91" s="96">
        <v>5</v>
      </c>
      <c r="B91" s="108" t="s">
        <v>21</v>
      </c>
      <c r="C91" s="104">
        <f>Orçamento!$H$50</f>
        <v>1027945.6912199999</v>
      </c>
      <c r="D91" s="45" t="s">
        <v>81</v>
      </c>
      <c r="E91" s="46"/>
      <c r="F91" s="46"/>
      <c r="G91" s="46"/>
      <c r="H91" s="46"/>
      <c r="I91" s="46"/>
      <c r="J91" s="46"/>
      <c r="K91" s="46"/>
      <c r="L91" s="46"/>
      <c r="M91" s="46"/>
      <c r="N91" s="46"/>
      <c r="O91" s="46"/>
      <c r="P91" s="46"/>
      <c r="Q91" s="46">
        <f t="shared" si="16"/>
        <v>0</v>
      </c>
      <c r="R91" s="46">
        <f t="shared" si="17"/>
        <v>1027945.6912199997</v>
      </c>
    </row>
    <row r="92" spans="1:19" ht="20.100000000000001" customHeight="1" x14ac:dyDescent="0.25">
      <c r="A92" s="96"/>
      <c r="B92" s="108"/>
      <c r="C92" s="105"/>
      <c r="D92" s="45" t="s">
        <v>82</v>
      </c>
      <c r="E92" s="47"/>
      <c r="F92" s="47"/>
      <c r="G92" s="47"/>
      <c r="H92" s="47"/>
      <c r="I92" s="47"/>
      <c r="J92" s="47"/>
      <c r="K92" s="47"/>
      <c r="L92" s="47"/>
      <c r="M92" s="47"/>
      <c r="N92" s="47"/>
      <c r="O92" s="47"/>
      <c r="P92" s="47"/>
      <c r="Q92" s="47">
        <f t="shared" si="16"/>
        <v>0</v>
      </c>
      <c r="R92" s="58">
        <f t="shared" si="17"/>
        <v>0.99999999999999978</v>
      </c>
    </row>
    <row r="93" spans="1:19" ht="20.100000000000001" customHeight="1" x14ac:dyDescent="0.25">
      <c r="A93" s="96">
        <v>6</v>
      </c>
      <c r="B93" s="108" t="s">
        <v>22</v>
      </c>
      <c r="C93" s="104">
        <f>Orçamento!$H$59</f>
        <v>724987.94249999989</v>
      </c>
      <c r="D93" s="45" t="s">
        <v>81</v>
      </c>
      <c r="E93" s="46">
        <f>TRUNC($C$93*E94,8)</f>
        <v>86998.553100000005</v>
      </c>
      <c r="F93" s="46">
        <f t="shared" ref="F93:P93" si="18">TRUNC($C$93*F94,8)</f>
        <v>57999.035400000001</v>
      </c>
      <c r="G93" s="46">
        <f t="shared" si="18"/>
        <v>57999.035400000001</v>
      </c>
      <c r="H93" s="46">
        <f t="shared" si="18"/>
        <v>57999.035400000001</v>
      </c>
      <c r="I93" s="46">
        <f t="shared" si="18"/>
        <v>57999.035400000001</v>
      </c>
      <c r="J93" s="46">
        <f t="shared" si="18"/>
        <v>57999.035400000001</v>
      </c>
      <c r="K93" s="46">
        <f t="shared" si="18"/>
        <v>57999.035400000001</v>
      </c>
      <c r="L93" s="46">
        <f t="shared" si="18"/>
        <v>57999.035400000001</v>
      </c>
      <c r="M93" s="46">
        <f t="shared" si="18"/>
        <v>57999.035400000001</v>
      </c>
      <c r="N93" s="46">
        <f t="shared" si="18"/>
        <v>57999.035400000001</v>
      </c>
      <c r="O93" s="46">
        <f t="shared" si="18"/>
        <v>57999.035400000001</v>
      </c>
      <c r="P93" s="46">
        <f t="shared" si="18"/>
        <v>57999.035400000001</v>
      </c>
      <c r="Q93" s="46">
        <f t="shared" si="16"/>
        <v>724987.94250000012</v>
      </c>
      <c r="R93" s="46">
        <f t="shared" si="17"/>
        <v>724987.94250000012</v>
      </c>
    </row>
    <row r="94" spans="1:19" ht="20.100000000000001" customHeight="1" x14ac:dyDescent="0.25">
      <c r="A94" s="96"/>
      <c r="B94" s="108"/>
      <c r="C94" s="105"/>
      <c r="D94" s="45" t="s">
        <v>82</v>
      </c>
      <c r="E94" s="47">
        <v>0.12</v>
      </c>
      <c r="F94" s="47">
        <v>0.08</v>
      </c>
      <c r="G94" s="47">
        <v>0.08</v>
      </c>
      <c r="H94" s="47">
        <v>0.08</v>
      </c>
      <c r="I94" s="47">
        <v>0.08</v>
      </c>
      <c r="J94" s="47">
        <v>0.08</v>
      </c>
      <c r="K94" s="47">
        <v>0.08</v>
      </c>
      <c r="L94" s="47">
        <v>0.08</v>
      </c>
      <c r="M94" s="47">
        <v>0.08</v>
      </c>
      <c r="N94" s="47">
        <v>0.08</v>
      </c>
      <c r="O94" s="47">
        <v>0.08</v>
      </c>
      <c r="P94" s="47">
        <v>0.08</v>
      </c>
      <c r="Q94" s="47">
        <f t="shared" si="16"/>
        <v>0.99999999999999978</v>
      </c>
      <c r="R94" s="58">
        <f t="shared" si="17"/>
        <v>0.99999999999999978</v>
      </c>
    </row>
    <row r="95" spans="1:19" ht="15.75" customHeight="1" x14ac:dyDescent="0.25">
      <c r="A95" s="110" t="s">
        <v>83</v>
      </c>
      <c r="B95" s="111"/>
      <c r="C95" s="104">
        <f>C79+C81+C83+C89+C91+C93</f>
        <v>8505999.9998155497</v>
      </c>
      <c r="D95" s="39" t="s">
        <v>84</v>
      </c>
      <c r="E95" s="50">
        <f t="shared" ref="E95:P95" si="19">E79+E81+E85+E87+E89+E91+E93</f>
        <v>136168.18550000002</v>
      </c>
      <c r="F95" s="50">
        <f t="shared" si="19"/>
        <v>107168.6678</v>
      </c>
      <c r="G95" s="50">
        <f t="shared" si="19"/>
        <v>107168.6678</v>
      </c>
      <c r="H95" s="50">
        <f t="shared" si="19"/>
        <v>107168.6678</v>
      </c>
      <c r="I95" s="50">
        <f t="shared" si="19"/>
        <v>107168.6678</v>
      </c>
      <c r="J95" s="50">
        <f t="shared" si="19"/>
        <v>107168.6678</v>
      </c>
      <c r="K95" s="50">
        <f t="shared" si="19"/>
        <v>107168.6678</v>
      </c>
      <c r="L95" s="50">
        <f t="shared" si="19"/>
        <v>107168.6678</v>
      </c>
      <c r="M95" s="50">
        <f t="shared" si="19"/>
        <v>107168.6678</v>
      </c>
      <c r="N95" s="50">
        <f t="shared" si="19"/>
        <v>107168.6678</v>
      </c>
      <c r="O95" s="50">
        <f t="shared" si="19"/>
        <v>107168.6678</v>
      </c>
      <c r="P95" s="50">
        <f t="shared" si="19"/>
        <v>107168.6678</v>
      </c>
      <c r="Q95" s="114">
        <f t="shared" si="16"/>
        <v>1315023.5312999997</v>
      </c>
      <c r="R95" s="114">
        <f>R79+R81+R85+R87+R89+R91+R93</f>
        <v>8505999.9998155497</v>
      </c>
      <c r="S95" s="42"/>
    </row>
    <row r="96" spans="1:19" ht="15.75" customHeight="1" x14ac:dyDescent="0.25">
      <c r="A96" s="112"/>
      <c r="B96" s="113"/>
      <c r="C96" s="105"/>
      <c r="D96" s="39" t="s">
        <v>85</v>
      </c>
      <c r="E96" s="50">
        <f>E95</f>
        <v>136168.18550000002</v>
      </c>
      <c r="F96" s="50">
        <f t="shared" ref="F96:P96" si="20">F95+E96</f>
        <v>243336.85330000002</v>
      </c>
      <c r="G96" s="50">
        <f t="shared" si="20"/>
        <v>350505.52110000001</v>
      </c>
      <c r="H96" s="50">
        <f t="shared" si="20"/>
        <v>457674.18890000001</v>
      </c>
      <c r="I96" s="50">
        <f t="shared" si="20"/>
        <v>564842.8567</v>
      </c>
      <c r="J96" s="50">
        <f t="shared" si="20"/>
        <v>672011.52450000006</v>
      </c>
      <c r="K96" s="50">
        <f t="shared" si="20"/>
        <v>779180.1923</v>
      </c>
      <c r="L96" s="50">
        <f t="shared" si="20"/>
        <v>886348.86009999993</v>
      </c>
      <c r="M96" s="50">
        <f t="shared" si="20"/>
        <v>993517.52789999987</v>
      </c>
      <c r="N96" s="50">
        <f t="shared" si="20"/>
        <v>1100686.1956999998</v>
      </c>
      <c r="O96" s="50">
        <f t="shared" si="20"/>
        <v>1207854.8634999997</v>
      </c>
      <c r="P96" s="50">
        <f t="shared" si="20"/>
        <v>1315023.5312999997</v>
      </c>
      <c r="Q96" s="115"/>
      <c r="R96" s="115"/>
      <c r="S96" s="42"/>
    </row>
  </sheetData>
  <mergeCells count="146">
    <mergeCell ref="A95:B96"/>
    <mergeCell ref="C95:C96"/>
    <mergeCell ref="Q95:Q96"/>
    <mergeCell ref="R77:R78"/>
    <mergeCell ref="R95:R96"/>
    <mergeCell ref="A74:R74"/>
    <mergeCell ref="A91:A92"/>
    <mergeCell ref="B91:B92"/>
    <mergeCell ref="C91:C92"/>
    <mergeCell ref="A93:A94"/>
    <mergeCell ref="B93:B94"/>
    <mergeCell ref="C93:C94"/>
    <mergeCell ref="A87:A88"/>
    <mergeCell ref="B87:B88"/>
    <mergeCell ref="C87:C88"/>
    <mergeCell ref="A89:A90"/>
    <mergeCell ref="B89:B90"/>
    <mergeCell ref="C89:C90"/>
    <mergeCell ref="A83:A84"/>
    <mergeCell ref="B83:B84"/>
    <mergeCell ref="C83:C84"/>
    <mergeCell ref="A85:A86"/>
    <mergeCell ref="B85:B86"/>
    <mergeCell ref="C85:C86"/>
    <mergeCell ref="A79:A80"/>
    <mergeCell ref="B79:B80"/>
    <mergeCell ref="C79:C80"/>
    <mergeCell ref="A81:A82"/>
    <mergeCell ref="B81:B82"/>
    <mergeCell ref="C81:C82"/>
    <mergeCell ref="A77:A78"/>
    <mergeCell ref="B77:B78"/>
    <mergeCell ref="C77:C78"/>
    <mergeCell ref="D77:D78"/>
    <mergeCell ref="E77:P77"/>
    <mergeCell ref="Q77:Q78"/>
    <mergeCell ref="A71:B72"/>
    <mergeCell ref="C71:C72"/>
    <mergeCell ref="Q71:Q72"/>
    <mergeCell ref="J75:K75"/>
    <mergeCell ref="J76:K76"/>
    <mergeCell ref="A67:A68"/>
    <mergeCell ref="B67:B68"/>
    <mergeCell ref="C67:C68"/>
    <mergeCell ref="A69:A70"/>
    <mergeCell ref="B69:B70"/>
    <mergeCell ref="C69:C70"/>
    <mergeCell ref="A63:A64"/>
    <mergeCell ref="B63:B64"/>
    <mergeCell ref="C63:C64"/>
    <mergeCell ref="A65:A66"/>
    <mergeCell ref="B65:B66"/>
    <mergeCell ref="C65:C66"/>
    <mergeCell ref="A59:A60"/>
    <mergeCell ref="B59:B60"/>
    <mergeCell ref="C59:C60"/>
    <mergeCell ref="A61:A62"/>
    <mergeCell ref="B61:B62"/>
    <mergeCell ref="C61:C62"/>
    <mergeCell ref="A55:A56"/>
    <mergeCell ref="B55:B56"/>
    <mergeCell ref="C55:C56"/>
    <mergeCell ref="A57:A58"/>
    <mergeCell ref="B57:B58"/>
    <mergeCell ref="C57:C58"/>
    <mergeCell ref="A53:A54"/>
    <mergeCell ref="B53:B54"/>
    <mergeCell ref="C53:C54"/>
    <mergeCell ref="D53:D54"/>
    <mergeCell ref="E53:P53"/>
    <mergeCell ref="Q53:Q54"/>
    <mergeCell ref="A47:B48"/>
    <mergeCell ref="C47:C48"/>
    <mergeCell ref="Q47:Q48"/>
    <mergeCell ref="A50:Q50"/>
    <mergeCell ref="J51:K51"/>
    <mergeCell ref="J52:K52"/>
    <mergeCell ref="A43:A44"/>
    <mergeCell ref="B43:B44"/>
    <mergeCell ref="C43:C44"/>
    <mergeCell ref="A45:A46"/>
    <mergeCell ref="B45:B46"/>
    <mergeCell ref="C45:C46"/>
    <mergeCell ref="A39:A40"/>
    <mergeCell ref="B39:B40"/>
    <mergeCell ref="C39:C40"/>
    <mergeCell ref="A41:A42"/>
    <mergeCell ref="B41:B42"/>
    <mergeCell ref="C41:C42"/>
    <mergeCell ref="A35:A36"/>
    <mergeCell ref="B35:B36"/>
    <mergeCell ref="C35:C36"/>
    <mergeCell ref="A37:A38"/>
    <mergeCell ref="B37:B38"/>
    <mergeCell ref="C37:C38"/>
    <mergeCell ref="A31:A32"/>
    <mergeCell ref="B31:B32"/>
    <mergeCell ref="C31:C32"/>
    <mergeCell ref="A33:A34"/>
    <mergeCell ref="B33:B34"/>
    <mergeCell ref="C33:C34"/>
    <mergeCell ref="A29:A30"/>
    <mergeCell ref="B29:B30"/>
    <mergeCell ref="C29:C30"/>
    <mergeCell ref="D29:D30"/>
    <mergeCell ref="E29:P29"/>
    <mergeCell ref="Q29:Q30"/>
    <mergeCell ref="C17:C18"/>
    <mergeCell ref="C19:C20"/>
    <mergeCell ref="C21:C22"/>
    <mergeCell ref="A26:Q26"/>
    <mergeCell ref="J27:K27"/>
    <mergeCell ref="J28:K28"/>
    <mergeCell ref="B21:B22"/>
    <mergeCell ref="C23:C24"/>
    <mergeCell ref="A23:B24"/>
    <mergeCell ref="Q23:Q24"/>
    <mergeCell ref="A17:A18"/>
    <mergeCell ref="A19:A20"/>
    <mergeCell ref="A21:A22"/>
    <mergeCell ref="B7:B8"/>
    <mergeCell ref="B9:B10"/>
    <mergeCell ref="B11:B12"/>
    <mergeCell ref="B13:B14"/>
    <mergeCell ref="B15:B16"/>
    <mergeCell ref="B17:B18"/>
    <mergeCell ref="B19:B20"/>
    <mergeCell ref="Q5:Q6"/>
    <mergeCell ref="A7:A8"/>
    <mergeCell ref="A9:A10"/>
    <mergeCell ref="A11:A12"/>
    <mergeCell ref="A13:A14"/>
    <mergeCell ref="A15:A16"/>
    <mergeCell ref="A2:Q2"/>
    <mergeCell ref="E5:P5"/>
    <mergeCell ref="J4:K4"/>
    <mergeCell ref="J3:K3"/>
    <mergeCell ref="A5:A6"/>
    <mergeCell ref="B5:B6"/>
    <mergeCell ref="C5:C6"/>
    <mergeCell ref="D5:D6"/>
    <mergeCell ref="C7:C8"/>
    <mergeCell ref="C9:C10"/>
    <mergeCell ref="C11:C12"/>
    <mergeCell ref="C13:C14"/>
    <mergeCell ref="C15:C16"/>
  </mergeCells>
  <pageMargins left="0.51181102362204722" right="0.51181102362204722" top="0.59055118110236227" bottom="0.78740157480314965" header="0.31496062992125984" footer="0.31496062992125984"/>
  <pageSetup paperSize="9" scale="54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1</vt:i4>
      </vt:variant>
    </vt:vector>
  </HeadingPairs>
  <TitlesOfParts>
    <vt:vector size="3" baseType="lpstr">
      <vt:lpstr>Orçamento</vt:lpstr>
      <vt:lpstr>Crono</vt:lpstr>
      <vt:lpstr>Orçamento!Area_de_impressao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Caroline Maiara De Jesus</dc:creator>
  <cp:lastModifiedBy>Elenara Isabela Stertz</cp:lastModifiedBy>
  <cp:lastPrinted>2022-04-28T14:56:29Z</cp:lastPrinted>
  <dcterms:created xsi:type="dcterms:W3CDTF">2014-11-18T11:58:29Z</dcterms:created>
  <dcterms:modified xsi:type="dcterms:W3CDTF">2022-05-04T17:29:54Z</dcterms:modified>
</cp:coreProperties>
</file>