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50" yWindow="2085" windowWidth="16170" windowHeight="9660" tabRatio="628" firstSheet="2" activeTab="10"/>
  </bookViews>
  <sheets>
    <sheet name="EMPREENDIMENTO" sheetId="22" r:id="rId1"/>
    <sheet name="RESUMO-Planilha" sheetId="37" state="hidden" r:id="rId2"/>
    <sheet name="RESUMO" sheetId="30" r:id="rId3"/>
    <sheet name="EQUIPE TÉCNICA" sheetId="19" r:id="rId4"/>
    <sheet name="Superior" sheetId="28" r:id="rId5"/>
    <sheet name="Superior-Planilha" sheetId="34" state="hidden" r:id="rId6"/>
    <sheet name="Técnico" sheetId="29" r:id="rId7"/>
    <sheet name="Técnico-Planilha" sheetId="35" state="hidden" r:id="rId8"/>
    <sheet name="Veículos" sheetId="31" r:id="rId9"/>
    <sheet name="Veículos-Planilha" sheetId="36" state="hidden" r:id="rId10"/>
    <sheet name="ServGrafico" sheetId="32" r:id="rId11"/>
    <sheet name="ServGrafico (2)" sheetId="50" state="hidden" r:id="rId12"/>
    <sheet name="Planilha Contratual" sheetId="52" r:id="rId13"/>
    <sheet name="Planilha Contratual (2)" sheetId="54" state="hidden" r:id="rId14"/>
    <sheet name="Cronograma" sheetId="39" r:id="rId15"/>
    <sheet name="Cronograma (2)" sheetId="56" state="hidden" r:id="rId16"/>
    <sheet name="DADOS" sheetId="2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i" localSheetId="15">#REF!</definedName>
    <definedName name="\i" localSheetId="13">#REF!</definedName>
    <definedName name="\i">#REF!</definedName>
    <definedName name="_xlnm._FilterDatabase" localSheetId="3" hidden="1">'EQUIPE TÉCNICA'!$B$9:$B$116</definedName>
    <definedName name="_p0">'[1]Planilha GUIA'!$D$7</definedName>
    <definedName name="_p1">'[1]Planilha GUIA'!$D$8</definedName>
    <definedName name="_p2">'[1]Planilha GUIA'!$D$9</definedName>
    <definedName name="_p3">'[1]Planilha GUIA'!$D$10</definedName>
    <definedName name="_p4">'[1]Planilha GUIA'!$D$11</definedName>
    <definedName name="_t3">'[1]Planilha GUIA'!$D$15</definedName>
    <definedName name="_t4">'[1]Planilha GUIA'!$D$16</definedName>
    <definedName name="A" localSheetId="15">#REF!</definedName>
    <definedName name="A" localSheetId="12">#REF!</definedName>
    <definedName name="A" localSheetId="13">#REF!</definedName>
    <definedName name="A">#REF!</definedName>
    <definedName name="AAAAAAATeste" localSheetId="15">#REF!</definedName>
    <definedName name="AAAAAAATeste" localSheetId="13">#REF!</definedName>
    <definedName name="AAAAAAATeste" localSheetId="11">#REF!</definedName>
    <definedName name="AAAAAAATeste">#REF!</definedName>
    <definedName name="_xlnm.Print_Area" localSheetId="14">Cronograma!$F$8:$AG$64</definedName>
    <definedName name="_xlnm.Print_Area" localSheetId="15">'Cronograma (2)'!$F$8:$AK$58</definedName>
    <definedName name="_xlnm.Print_Area" localSheetId="16">DADOS!$A$2:$H$60</definedName>
    <definedName name="_xlnm.Print_Area" localSheetId="12">'Planilha Contratual'!$A$1:$G$53</definedName>
    <definedName name="_xlnm.Print_Area" localSheetId="13">'Planilha Contratual (2)'!$A$1:$G$53</definedName>
    <definedName name="_xlnm.Print_Area" localSheetId="2">RESUMO!$B$2:$G$32</definedName>
    <definedName name="_xlnm.Print_Area" localSheetId="1">'RESUMO-Planilha'!$B$2:$I$33</definedName>
    <definedName name="_xlnm.Print_Area" localSheetId="10">ServGrafico!#REF!</definedName>
    <definedName name="_xlnm.Print_Area" localSheetId="11">'ServGrafico (2)'!#REF!</definedName>
    <definedName name="_xlnm.Print_Area" localSheetId="4">Superior!$D$3:$R$43</definedName>
    <definedName name="_xlnm.Print_Area" localSheetId="5">'Superior-Planilha'!$E$3:$P$41</definedName>
    <definedName name="_xlnm.Print_Area" localSheetId="6">Técnico!$D$3:$R$38</definedName>
    <definedName name="_xlnm.Print_Area" localSheetId="7">'Técnico-Planilha'!$D$3:$O$41</definedName>
    <definedName name="_xlnm.Print_Area" localSheetId="8">Veículos!$C$3:$H$33</definedName>
    <definedName name="_xlnm.Print_Area" localSheetId="9">'Veículos-Planilha'!$C$3:$H$32</definedName>
    <definedName name="Área_impressão_IM">#N/A</definedName>
    <definedName name="ArqFfbPln010CrtCnc" localSheetId="15">#REF!</definedName>
    <definedName name="ArqFfbPln010CrtCnc" localSheetId="13">#REF!</definedName>
    <definedName name="ArqFfbPln010CrtCnc" localSheetId="11">#REF!</definedName>
    <definedName name="ArqFfbPln010CrtCnc">#REF!</definedName>
    <definedName name="ArqFfbPln012CitCnc" localSheetId="15">#REF!</definedName>
    <definedName name="ArqFfbPln012CitCnc" localSheetId="13">#REF!</definedName>
    <definedName name="ArqFfbPln012CitCnc" localSheetId="11">#REF!</definedName>
    <definedName name="ArqFfbPln012CitCnc">#REF!</definedName>
    <definedName name="ArqFfbPln015BdbCnc" localSheetId="15">#REF!</definedName>
    <definedName name="ArqFfbPln015BdbCnc" localSheetId="13">#REF!</definedName>
    <definedName name="ArqFfbPln015BdbCnc" localSheetId="11">#REF!</definedName>
    <definedName name="ArqFfbPln015BdbCnc">#REF!</definedName>
    <definedName name="ArqFfbPln020CitCqeCnc" localSheetId="15">#REF!</definedName>
    <definedName name="ArqFfbPln020CitCqeCnc" localSheetId="13">#REF!</definedName>
    <definedName name="ArqFfbPln020CitCqeCnc" localSheetId="11">#REF!</definedName>
    <definedName name="ArqFfbPln020CitCqeCnc">#REF!</definedName>
    <definedName name="auxiliar" localSheetId="15">#REF!</definedName>
    <definedName name="auxiliar" localSheetId="13">#REF!</definedName>
    <definedName name="auxiliar">#REF!</definedName>
    <definedName name="BalFeG">'[2]200'!$B$1:$B$4</definedName>
    <definedName name="BalFfb">'[3]120'!$B$1:$B$4</definedName>
    <definedName name="_xlnm.Database" localSheetId="15">#REF!</definedName>
    <definedName name="_xlnm.Database" localSheetId="13">#REF!</definedName>
    <definedName name="_xlnm.Database">#REF!</definedName>
    <definedName name="BdbCnc">'[3]015'!$B$2:$B$3</definedName>
    <definedName name="CCM" localSheetId="15">#REF!</definedName>
    <definedName name="CCM" localSheetId="13">#REF!</definedName>
    <definedName name="CCM">#REF!</definedName>
    <definedName name="chgg" localSheetId="15">#REF!</definedName>
    <definedName name="chgg" localSheetId="13">#REF!</definedName>
    <definedName name="chgg" localSheetId="11">#REF!</definedName>
    <definedName name="chgg">#REF!</definedName>
    <definedName name="Chk" localSheetId="15">#REF!</definedName>
    <definedName name="Chk" localSheetId="13">#REF!</definedName>
    <definedName name="Chk" localSheetId="11">#REF!</definedName>
    <definedName name="Chk">#REF!</definedName>
    <definedName name="CitCnc">'[3]012'!$B$1:$B$4</definedName>
    <definedName name="CitCqeCnc">'[3]020'!$B$1:$B$4</definedName>
    <definedName name="ClcCta" localSheetId="15">#REF!</definedName>
    <definedName name="ClcCta" localSheetId="13">#REF!</definedName>
    <definedName name="ClcCta" localSheetId="11">#REF!</definedName>
    <definedName name="ClcCta">#REF!</definedName>
    <definedName name="cm">'[1]Planilha GUIA'!$D$6</definedName>
    <definedName name="COFINS" localSheetId="15">#REF!</definedName>
    <definedName name="COFINS" localSheetId="13">#REF!</definedName>
    <definedName name="COFINS">#REF!</definedName>
    <definedName name="cotacao" localSheetId="15">#REF!</definedName>
    <definedName name="cotacao" localSheetId="13">#REF!</definedName>
    <definedName name="cotacao">#REF!</definedName>
    <definedName name="CrtCnc">'[3]010'!$B$1:$B$3</definedName>
    <definedName name="ct" localSheetId="15">#REF!</definedName>
    <definedName name="ct" localSheetId="12">#REF!</definedName>
    <definedName name="ct" localSheetId="13">#REF!</definedName>
    <definedName name="ct">#REF!</definedName>
    <definedName name="cu" localSheetId="15">#REF!</definedName>
    <definedName name="cu" localSheetId="13">#REF!</definedName>
    <definedName name="cu">#REF!</definedName>
    <definedName name="Dados" localSheetId="15">#REF!</definedName>
    <definedName name="Dados" localSheetId="13">#REF!</definedName>
    <definedName name="Dados" localSheetId="11">#REF!</definedName>
    <definedName name="Dados">#REF!</definedName>
    <definedName name="DDDDDDD" localSheetId="15">#REF!</definedName>
    <definedName name="DDDDDDD" localSheetId="13">#REF!</definedName>
    <definedName name="DDDDDDD">#REF!</definedName>
    <definedName name="Denominação" localSheetId="15">#REF!</definedName>
    <definedName name="Denominação" localSheetId="13">#REF!</definedName>
    <definedName name="Denominação">#REF!</definedName>
    <definedName name="DESCRITIVO1" localSheetId="15">#REF!</definedName>
    <definedName name="DESCRITIVO1" localSheetId="12">#REF!</definedName>
    <definedName name="DESCRITIVO1" localSheetId="13">#REF!</definedName>
    <definedName name="DESCRITIVO1">#REF!</definedName>
    <definedName name="FeGAno" localSheetId="15">#REF!</definedName>
    <definedName name="FeGAno" localSheetId="13">#REF!</definedName>
    <definedName name="FeGAno" localSheetId="11">#REF!</definedName>
    <definedName name="FeGAno">#REF!</definedName>
    <definedName name="FfbClcCtaSnt" localSheetId="15">#REF!</definedName>
    <definedName name="FfbClcCtaSnt" localSheetId="13">#REF!</definedName>
    <definedName name="FfbClcCtaSnt" localSheetId="11">#REF!</definedName>
    <definedName name="FfbClcCtaSnt">#REF!</definedName>
    <definedName name="FfbClcSntMes" localSheetId="15">#REF!</definedName>
    <definedName name="FfbClcSntMes" localSheetId="13">#REF!</definedName>
    <definedName name="FfbClcSntMes" localSheetId="11">#REF!</definedName>
    <definedName name="FfbClcSntMes">#REF!</definedName>
    <definedName name="FfbRdtMes" localSheetId="15">#REF!</definedName>
    <definedName name="FfbRdtMes" localSheetId="13">#REF!</definedName>
    <definedName name="FfbRdtMes" localSheetId="11">#REF!</definedName>
    <definedName name="FfbRdtMes">#REF!</definedName>
    <definedName name="FOLHA1" localSheetId="15">#REF!</definedName>
    <definedName name="FOLHA1" localSheetId="13">#REF!</definedName>
    <definedName name="FOLHA1">#REF!</definedName>
    <definedName name="FOLHA2" localSheetId="15">#REF!</definedName>
    <definedName name="FOLHA2" localSheetId="13">#REF!</definedName>
    <definedName name="FOLHA2">#REF!</definedName>
    <definedName name="FOLHA3" localSheetId="15">#REF!</definedName>
    <definedName name="FOLHA3" localSheetId="13">#REF!</definedName>
    <definedName name="FOLHA3">#REF!</definedName>
    <definedName name="FOLHA4" localSheetId="15">#REF!</definedName>
    <definedName name="FOLHA4" localSheetId="13">#REF!</definedName>
    <definedName name="FOLHA4">#REF!</definedName>
    <definedName name="FOLHA5" localSheetId="15">#REF!</definedName>
    <definedName name="FOLHA5" localSheetId="13">#REF!</definedName>
    <definedName name="FOLHA5">#REF!</definedName>
    <definedName name="FOLHA6" localSheetId="15">#REF!</definedName>
    <definedName name="FOLHA6" localSheetId="13">#REF!</definedName>
    <definedName name="FOLHA6">#REF!</definedName>
    <definedName name="FOLHA7" localSheetId="15">#REF!</definedName>
    <definedName name="FOLHA7" localSheetId="13">#REF!</definedName>
    <definedName name="FOLHA7">#REF!</definedName>
    <definedName name="FOLHA8" localSheetId="15">#REF!</definedName>
    <definedName name="FOLHA8" localSheetId="13">#REF!</definedName>
    <definedName name="FOLHA8">#REF!</definedName>
    <definedName name="FOLHA9" localSheetId="15">#REF!</definedName>
    <definedName name="FOLHA9" localSheetId="13">#REF!</definedName>
    <definedName name="FOLHA9">#REF!</definedName>
    <definedName name="Idx" localSheetId="15">#REF!</definedName>
    <definedName name="Idx" localSheetId="13">#REF!</definedName>
    <definedName name="Idx" localSheetId="11">#REF!</definedName>
    <definedName name="Idx">#REF!</definedName>
    <definedName name="InfCta" localSheetId="15">#REF!</definedName>
    <definedName name="InfCta" localSheetId="13">#REF!</definedName>
    <definedName name="InfCta" localSheetId="11">#REF!</definedName>
    <definedName name="InfCta">#REF!</definedName>
    <definedName name="jhfushfu" localSheetId="15">#REF!</definedName>
    <definedName name="jhfushfu" localSheetId="13">#REF!</definedName>
    <definedName name="jhfushfu" localSheetId="11">#REF!</definedName>
    <definedName name="jhfushfu">#REF!</definedName>
    <definedName name="jih" localSheetId="15">#REF!</definedName>
    <definedName name="jih" localSheetId="13">#REF!</definedName>
    <definedName name="jih" localSheetId="11">#REF!</definedName>
    <definedName name="jih">#REF!</definedName>
    <definedName name="jniunbi" localSheetId="15">#REF!</definedName>
    <definedName name="jniunbi" localSheetId="13">#REF!</definedName>
    <definedName name="jniunbi" localSheetId="11">#REF!</definedName>
    <definedName name="jniunbi">#REF!</definedName>
    <definedName name="jojo" localSheetId="15">#REF!</definedName>
    <definedName name="jojo" localSheetId="13">#REF!</definedName>
    <definedName name="jojo" localSheetId="11">#REF!</definedName>
    <definedName name="jojo">#REF!</definedName>
    <definedName name="k" localSheetId="15">'[4]Tab. Consultoria Jan-11'!#REF!</definedName>
    <definedName name="k" localSheetId="13">'[4]Tab. Consultoria Jan-11'!#REF!</definedName>
    <definedName name="k">'[4]Tab. Consultoria Jan-11'!#REF!</definedName>
    <definedName name="KKKKK" localSheetId="15">#REF!</definedName>
    <definedName name="KKKKK" localSheetId="13">#REF!</definedName>
    <definedName name="KKKKK">#REF!</definedName>
    <definedName name="koko" localSheetId="15">#REF!</definedName>
    <definedName name="koko" localSheetId="13">#REF!</definedName>
    <definedName name="koko" localSheetId="11">#REF!</definedName>
    <definedName name="koko">#REF!</definedName>
    <definedName name="kt" localSheetId="15">#REF!</definedName>
    <definedName name="kt" localSheetId="13">#REF!</definedName>
    <definedName name="kt">#REF!</definedName>
    <definedName name="lll" localSheetId="15">#REF!</definedName>
    <definedName name="lll" localSheetId="13">#REF!</definedName>
    <definedName name="lll" localSheetId="11">#REF!</definedName>
    <definedName name="lll">#REF!</definedName>
    <definedName name="MEM" localSheetId="15">#REF!</definedName>
    <definedName name="MEM" localSheetId="13">#REF!</definedName>
    <definedName name="MEM">#REF!</definedName>
    <definedName name="MstTamCnc">'[3]30'!$B$1:$B$3</definedName>
    <definedName name="p" localSheetId="15">#REF!</definedName>
    <definedName name="p" localSheetId="13">#REF!</definedName>
    <definedName name="p">#REF!</definedName>
    <definedName name="P.Aparente" localSheetId="15">#REF!</definedName>
    <definedName name="P.Aparente" localSheetId="13">#REF!</definedName>
    <definedName name="P.Aparente">#REF!</definedName>
    <definedName name="P.Reatia" localSheetId="15">#REF!</definedName>
    <definedName name="P.Reatia" localSheetId="13">#REF!</definedName>
    <definedName name="P.Reatia">#REF!</definedName>
    <definedName name="pativar" localSheetId="15">#REF!</definedName>
    <definedName name="pativar" localSheetId="13">#REF!</definedName>
    <definedName name="pativar">#REF!</definedName>
    <definedName name="per" localSheetId="15">'[5]Qd.11-Orçamento'!#REF!</definedName>
    <definedName name="per" localSheetId="13">'[5]Qd.11-Orçamento'!#REF!</definedName>
    <definedName name="per">'[5]Qd.11-Orçamento'!#REF!</definedName>
    <definedName name="perp" localSheetId="15">#REF!</definedName>
    <definedName name="perp" localSheetId="13">#REF!</definedName>
    <definedName name="perp">#REF!</definedName>
    <definedName name="PIS" localSheetId="15">#REF!</definedName>
    <definedName name="PIS" localSheetId="13">#REF!</definedName>
    <definedName name="PIS">#REF!</definedName>
    <definedName name="Pln010DtaTdd010L21Cab" localSheetId="15">#REF!</definedName>
    <definedName name="Pln010DtaTdd010L21Cab" localSheetId="13">#REF!</definedName>
    <definedName name="Pln010DtaTdd010L21Cab" localSheetId="11">#REF!</definedName>
    <definedName name="Pln010DtaTdd010L21Cab">#REF!</definedName>
    <definedName name="Pln010DtaTdd010L30Caa">[6]Dta!$AA$20:$AJ$1000</definedName>
    <definedName name="Potencia" localSheetId="15">#REF!</definedName>
    <definedName name="Potencia" localSheetId="13">#REF!</definedName>
    <definedName name="Potencia">#REF!</definedName>
    <definedName name="PQ_EMPR" localSheetId="15">#REF!</definedName>
    <definedName name="PQ_EMPR" localSheetId="12">#REF!</definedName>
    <definedName name="PQ_EMPR" localSheetId="13">#REF!</definedName>
    <definedName name="PQ_EMPR">#REF!</definedName>
    <definedName name="Print_Area_MI" localSheetId="15">#REF!</definedName>
    <definedName name="Print_Area_MI" localSheetId="12">#REF!</definedName>
    <definedName name="Print_Area_MI" localSheetId="13">#REF!</definedName>
    <definedName name="Print_Area_MI">#REF!</definedName>
    <definedName name="QtdCatDnit" localSheetId="15">#REF!</definedName>
    <definedName name="QtdCatDnit" localSheetId="13">#REF!</definedName>
    <definedName name="QtdCatDnit" localSheetId="11">#REF!</definedName>
    <definedName name="QtdCatDnit">#REF!</definedName>
    <definedName name="ref" localSheetId="15">'[4]Tab. Consultoria Jan-11'!#REF!</definedName>
    <definedName name="ref" localSheetId="13">'[4]Tab. Consultoria Jan-11'!#REF!</definedName>
    <definedName name="ref">'[4]Tab. Consultoria Jan-11'!#REF!</definedName>
    <definedName name="Rendimento" localSheetId="15">#REF!</definedName>
    <definedName name="Rendimento" localSheetId="13">#REF!</definedName>
    <definedName name="Rendimento">#REF!</definedName>
    <definedName name="resultadorendimento" localSheetId="15">#REF!</definedName>
    <definedName name="resultadorendimento" localSheetId="13">#REF!</definedName>
    <definedName name="resultadorendimento">#REF!</definedName>
    <definedName name="REV." localSheetId="15">#REF!</definedName>
    <definedName name="REV." localSheetId="12">#REF!</definedName>
    <definedName name="REV." localSheetId="13">#REF!</definedName>
    <definedName name="REV.">#REF!</definedName>
    <definedName name="RzoAll">'[7]300'!$B$1:$B$4</definedName>
    <definedName name="SkpCnc">'[3]019'!$B$1:$B$3</definedName>
    <definedName name="Subestação" localSheetId="15">#REF!</definedName>
    <definedName name="Subestação" localSheetId="13">#REF!</definedName>
    <definedName name="Subestação">#REF!</definedName>
    <definedName name="t" localSheetId="15">#REF!</definedName>
    <definedName name="t" localSheetId="13">#REF!</definedName>
    <definedName name="t">#REF!</definedName>
    <definedName name="tabelaDenominação" localSheetId="15">#REF!</definedName>
    <definedName name="tabelaDenominação" localSheetId="13">#REF!</definedName>
    <definedName name="tabelaDenominação">#REF!</definedName>
    <definedName name="Tag_Carga" localSheetId="15">#REF!</definedName>
    <definedName name="Tag_Carga" localSheetId="13">#REF!</definedName>
    <definedName name="Tag_Carga">#REF!</definedName>
    <definedName name="Tag_CCM" localSheetId="15">#REF!</definedName>
    <definedName name="Tag_CCM" localSheetId="13">#REF!</definedName>
    <definedName name="Tag_CCM">#REF!</definedName>
    <definedName name="Tdf" localSheetId="15">#REF!</definedName>
    <definedName name="Tdf" localSheetId="13">#REF!</definedName>
    <definedName name="Tdf" localSheetId="11">#REF!</definedName>
    <definedName name="Tdf">#REF!</definedName>
    <definedName name="Teste" localSheetId="15">#REF!</definedName>
    <definedName name="Teste" localSheetId="13">#REF!</definedName>
    <definedName name="Teste" localSheetId="11">#REF!</definedName>
    <definedName name="Teste">#REF!</definedName>
    <definedName name="_xlnm.Print_Titles" localSheetId="14">Cronograma!$17:$17</definedName>
    <definedName name="_xlnm.Print_Titles" localSheetId="15">'Cronograma (2)'!$17:$17</definedName>
    <definedName name="_xlnm.Print_Titles" localSheetId="3">'EQUIPE TÉCNICA'!$4:$9</definedName>
    <definedName name="_xlnm.Print_Titles" localSheetId="10">ServGrafico!$12:$12</definedName>
    <definedName name="_xlnm.Print_Titles" localSheetId="11">'ServGrafico (2)'!$12:$12</definedName>
    <definedName name="_xlnm.Print_Titles" localSheetId="4">Superior!$14:$14</definedName>
    <definedName name="_xlnm.Print_Titles" localSheetId="5">'Superior-Planilha'!$14:$14</definedName>
    <definedName name="_xlnm.Print_Titles" localSheetId="6">Técnico!$14:$14</definedName>
    <definedName name="_xlnm.Print_Titles" localSheetId="7">'Técnico-Planilha'!$14:$14</definedName>
    <definedName name="_xlnm.Print_Titles" localSheetId="8">Veículos!$13:$13</definedName>
    <definedName name="_xlnm.Print_Titles" localSheetId="9">'Veículos-Planilha'!$13:$13</definedName>
    <definedName name="Títulos_impressão_IM" localSheetId="15">[8]MCBR!#REF!</definedName>
    <definedName name="Títulos_impressão_IM" localSheetId="12">[8]MCBR!#REF!</definedName>
    <definedName name="Títulos_impressão_IM" localSheetId="13">[8]MCBR!#REF!</definedName>
    <definedName name="Títulos_impressão_IM">[8]MCBR!#REF!</definedName>
    <definedName name="VnoCnc">'[3]018'!$B$1:$B$4</definedName>
    <definedName name="VsaCitCnc">'[3]040'!$B$1:$B$4</definedName>
    <definedName name="VsaPsgCnc">'[3]050'!$B$1:$B$4</definedName>
  </definedNames>
  <calcPr calcId="145621"/>
</workbook>
</file>

<file path=xl/calcChain.xml><?xml version="1.0" encoding="utf-8"?>
<calcChain xmlns="http://schemas.openxmlformats.org/spreadsheetml/2006/main">
  <c r="AJ44" i="19" l="1"/>
  <c r="AI44" i="19"/>
  <c r="AJ38" i="19"/>
  <c r="AJ42" i="19"/>
  <c r="AJ41" i="19"/>
  <c r="M19" i="28" l="1"/>
  <c r="M20" i="28"/>
  <c r="M21" i="28"/>
  <c r="M22" i="28"/>
  <c r="M23" i="28"/>
  <c r="M24" i="28"/>
  <c r="M25" i="28"/>
  <c r="M26" i="28"/>
  <c r="M27" i="28"/>
  <c r="M28" i="28"/>
  <c r="M29" i="28"/>
  <c r="M16" i="28"/>
  <c r="M17" i="28"/>
  <c r="M18" i="28"/>
  <c r="M15" i="28"/>
  <c r="F19" i="31" l="1"/>
  <c r="F18" i="31"/>
  <c r="F17" i="31"/>
  <c r="F15" i="31"/>
  <c r="F14" i="31"/>
  <c r="F16" i="31"/>
  <c r="T16" i="29"/>
  <c r="T17" i="29"/>
  <c r="T18" i="29"/>
  <c r="T19" i="29"/>
  <c r="T20" i="29"/>
  <c r="T21" i="29"/>
  <c r="T22" i="29"/>
  <c r="T15" i="29"/>
  <c r="Q16" i="29"/>
  <c r="Q17" i="29"/>
  <c r="Q18" i="29"/>
  <c r="Q19" i="29"/>
  <c r="Q20" i="29"/>
  <c r="Q21" i="29"/>
  <c r="Q22" i="29"/>
  <c r="Q15" i="29"/>
  <c r="N16" i="29"/>
  <c r="N17" i="29"/>
  <c r="N18" i="29"/>
  <c r="N19" i="29"/>
  <c r="N20" i="29"/>
  <c r="N21" i="29"/>
  <c r="N22" i="29"/>
  <c r="N15" i="29"/>
  <c r="M17" i="29"/>
  <c r="M18" i="29"/>
  <c r="M19" i="29"/>
  <c r="M20" i="29"/>
  <c r="M21" i="29"/>
  <c r="M22" i="29"/>
  <c r="M16" i="29"/>
  <c r="CD68" i="19"/>
  <c r="CD67" i="19"/>
  <c r="CB68" i="19"/>
  <c r="CB67" i="19"/>
  <c r="K22" i="29"/>
  <c r="K21" i="29"/>
  <c r="K20" i="29"/>
  <c r="K18" i="29"/>
  <c r="K19" i="29"/>
  <c r="K17" i="29"/>
  <c r="K16" i="29"/>
  <c r="K15" i="29"/>
  <c r="T27" i="28"/>
  <c r="T26" i="28"/>
  <c r="T23" i="28"/>
  <c r="U23" i="28" s="1"/>
  <c r="T22" i="28"/>
  <c r="U22" i="28" s="1"/>
  <c r="T29" i="28"/>
  <c r="U29" i="28" s="1"/>
  <c r="T28" i="28"/>
  <c r="T25" i="28"/>
  <c r="U25" i="28" s="1"/>
  <c r="T24" i="28"/>
  <c r="U24" i="28" s="1"/>
  <c r="T21" i="28"/>
  <c r="T20" i="28"/>
  <c r="T19" i="28"/>
  <c r="T16" i="28"/>
  <c r="T17" i="28"/>
  <c r="T18" i="28"/>
  <c r="T15" i="28"/>
  <c r="H23" i="28"/>
  <c r="H22" i="28"/>
  <c r="H21" i="28"/>
  <c r="H20" i="28"/>
  <c r="H19" i="28"/>
  <c r="H16" i="28"/>
  <c r="H17" i="28"/>
  <c r="H18" i="28"/>
  <c r="H15" i="28"/>
  <c r="O29" i="28"/>
  <c r="N27" i="28"/>
  <c r="N26" i="28"/>
  <c r="N29" i="28"/>
  <c r="N28" i="28"/>
  <c r="N25" i="28"/>
  <c r="O25" i="28" s="1"/>
  <c r="N24" i="28"/>
  <c r="O24" i="28" s="1"/>
  <c r="N23" i="28"/>
  <c r="O23" i="28" s="1"/>
  <c r="N22" i="28"/>
  <c r="O22" i="28" s="1"/>
  <c r="N21" i="28"/>
  <c r="N20" i="28"/>
  <c r="N19" i="28"/>
  <c r="O19" i="28" s="1"/>
  <c r="N16" i="28"/>
  <c r="O16" i="28" s="1"/>
  <c r="N17" i="28"/>
  <c r="O17" i="28" s="1"/>
  <c r="N18" i="28"/>
  <c r="O18" i="28" s="1"/>
  <c r="N15" i="28"/>
  <c r="Q29" i="28"/>
  <c r="Q28" i="28"/>
  <c r="Q27" i="28"/>
  <c r="Q26" i="28"/>
  <c r="Q25" i="28"/>
  <c r="Q24" i="28"/>
  <c r="Q23" i="28"/>
  <c r="Q22" i="28"/>
  <c r="Q21" i="28"/>
  <c r="Q20" i="28"/>
  <c r="Q19" i="28"/>
  <c r="Q16" i="28"/>
  <c r="Q17" i="28"/>
  <c r="Q18" i="28"/>
  <c r="Q15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AL12" i="19"/>
  <c r="AH12" i="19"/>
  <c r="AG12" i="19"/>
  <c r="AC12" i="19"/>
  <c r="AB12" i="19"/>
  <c r="AL11" i="19"/>
  <c r="AI11" i="19"/>
  <c r="AE11" i="19"/>
  <c r="AF11" i="19"/>
  <c r="AD11" i="19"/>
  <c r="AE24" i="30" l="1"/>
  <c r="Z24" i="30"/>
  <c r="AB24" i="30"/>
  <c r="N24" i="30" s="1"/>
  <c r="F24" i="30" l="1"/>
  <c r="J79" i="32"/>
  <c r="I78" i="32"/>
  <c r="I77" i="32"/>
  <c r="I76" i="32"/>
  <c r="J76" i="32" s="1"/>
  <c r="I75" i="32"/>
  <c r="J75" i="32" s="1"/>
  <c r="I74" i="32"/>
  <c r="J74" i="32" s="1"/>
  <c r="I73" i="32"/>
  <c r="J73" i="32" s="1"/>
  <c r="I72" i="32"/>
  <c r="I71" i="32"/>
  <c r="I70" i="32"/>
  <c r="I69" i="32"/>
  <c r="I68" i="32"/>
  <c r="J68" i="32" s="1"/>
  <c r="I67" i="32"/>
  <c r="J67" i="32" s="1"/>
  <c r="J78" i="32"/>
  <c r="J77" i="32"/>
  <c r="J72" i="32"/>
  <c r="J71" i="32"/>
  <c r="J70" i="32"/>
  <c r="J69" i="32"/>
  <c r="D77" i="32"/>
  <c r="D75" i="32"/>
  <c r="D73" i="32"/>
  <c r="D71" i="32"/>
  <c r="D69" i="32"/>
  <c r="D67" i="32"/>
  <c r="D65" i="32"/>
  <c r="D63" i="32"/>
  <c r="D61" i="32"/>
  <c r="D59" i="32"/>
  <c r="D57" i="32"/>
  <c r="D55" i="32"/>
  <c r="D53" i="32"/>
  <c r="D51" i="32"/>
  <c r="D49" i="32"/>
  <c r="D47" i="32"/>
  <c r="D45" i="32"/>
  <c r="D43" i="32"/>
  <c r="D41" i="32"/>
  <c r="D39" i="32"/>
  <c r="D37" i="32"/>
  <c r="D35" i="32"/>
  <c r="E40" i="52"/>
  <c r="E41" i="52"/>
  <c r="E42" i="52"/>
  <c r="E43" i="52"/>
  <c r="E44" i="52"/>
  <c r="E45" i="52"/>
  <c r="E46" i="52"/>
  <c r="E47" i="52"/>
  <c r="E48" i="52"/>
  <c r="B40" i="52"/>
  <c r="B41" i="52"/>
  <c r="B42" i="52"/>
  <c r="B43" i="52"/>
  <c r="B44" i="52"/>
  <c r="B45" i="52"/>
  <c r="B46" i="52"/>
  <c r="B47" i="52"/>
  <c r="B48" i="52"/>
  <c r="AN63" i="19"/>
  <c r="AN64" i="19"/>
  <c r="AN65" i="19"/>
  <c r="AN66" i="19"/>
  <c r="AN67" i="19"/>
  <c r="AN68" i="19"/>
  <c r="AO63" i="19"/>
  <c r="AO64" i="19"/>
  <c r="AO65" i="19"/>
  <c r="AO66" i="19"/>
  <c r="AO67" i="19"/>
  <c r="AO68" i="19"/>
  <c r="AP63" i="19"/>
  <c r="AP64" i="19"/>
  <c r="AP65" i="19"/>
  <c r="AP66" i="19"/>
  <c r="CB63" i="19"/>
  <c r="CB64" i="19"/>
  <c r="CD63" i="19"/>
  <c r="CD64" i="19"/>
  <c r="D18" i="52" l="1"/>
  <c r="E51" i="52" l="1"/>
  <c r="E37" i="52"/>
  <c r="E36" i="52"/>
  <c r="E35" i="52"/>
  <c r="E33" i="52"/>
  <c r="E32" i="52"/>
  <c r="E31" i="52"/>
  <c r="E30" i="52"/>
  <c r="E29" i="52"/>
  <c r="E28" i="52"/>
  <c r="E27" i="52"/>
  <c r="E26" i="52"/>
  <c r="E50" i="52"/>
  <c r="E39" i="52"/>
  <c r="E38" i="52"/>
  <c r="E20" i="52" l="1"/>
  <c r="AL58" i="19"/>
  <c r="AI38" i="19"/>
  <c r="AQ56" i="19"/>
  <c r="AQ57" i="19"/>
  <c r="AQ58" i="19"/>
  <c r="AQ59" i="19"/>
  <c r="AQ55" i="19"/>
  <c r="AL57" i="19"/>
  <c r="AL56" i="19"/>
  <c r="B57" i="19"/>
  <c r="B56" i="19"/>
  <c r="B55" i="19"/>
  <c r="O58" i="19"/>
  <c r="O57" i="19"/>
  <c r="O56" i="19"/>
  <c r="B58" i="19"/>
  <c r="B39" i="52"/>
  <c r="B32" i="52"/>
  <c r="B31" i="52"/>
  <c r="CB51" i="19"/>
  <c r="CB50" i="19"/>
  <c r="AD51" i="19"/>
  <c r="AD50" i="19"/>
  <c r="CB23" i="19"/>
  <c r="CB22" i="19"/>
  <c r="CB21" i="19"/>
  <c r="AA23" i="19"/>
  <c r="AA22" i="19"/>
  <c r="AA21" i="19"/>
  <c r="AQ12" i="19"/>
  <c r="AQ13" i="19"/>
  <c r="AQ14" i="19"/>
  <c r="AQ15" i="19"/>
  <c r="AQ11" i="19"/>
  <c r="AQ73" i="19"/>
  <c r="AQ74" i="19"/>
  <c r="AQ75" i="19"/>
  <c r="AQ72" i="19"/>
  <c r="AS58" i="19" l="1"/>
  <c r="N58" i="19" s="1"/>
  <c r="P58" i="19" s="1"/>
  <c r="AS57" i="19"/>
  <c r="N57" i="19" s="1"/>
  <c r="P57" i="19" s="1"/>
  <c r="AS56" i="19"/>
  <c r="N56" i="19" s="1"/>
  <c r="P56" i="19" s="1"/>
  <c r="AS67" i="19"/>
  <c r="N67" i="19" s="1"/>
  <c r="AS66" i="19"/>
  <c r="N66" i="19" s="1"/>
  <c r="AS65" i="19"/>
  <c r="N65" i="19" s="1"/>
  <c r="CB73" i="19"/>
  <c r="CB72" i="19"/>
  <c r="AR73" i="19"/>
  <c r="AR74" i="19"/>
  <c r="AR75" i="19"/>
  <c r="AR72" i="19"/>
  <c r="B77" i="19"/>
  <c r="B76" i="19"/>
  <c r="O76" i="19"/>
  <c r="AS76" i="19"/>
  <c r="N76" i="19" s="1"/>
  <c r="CB76" i="19"/>
  <c r="CD76" i="19"/>
  <c r="M77" i="19"/>
  <c r="O77" i="19"/>
  <c r="AS77" i="19"/>
  <c r="N77" i="19" s="1"/>
  <c r="CB77" i="19"/>
  <c r="CD77" i="19"/>
  <c r="O67" i="19"/>
  <c r="O66" i="19"/>
  <c r="O65" i="19"/>
  <c r="B68" i="19"/>
  <c r="B67" i="19"/>
  <c r="B66" i="19"/>
  <c r="B65" i="19"/>
  <c r="B64" i="19"/>
  <c r="B63" i="19"/>
  <c r="N85" i="19"/>
  <c r="O85" i="19"/>
  <c r="AL59" i="19"/>
  <c r="AS59" i="19" s="1"/>
  <c r="AL55" i="19"/>
  <c r="AQ51" i="19"/>
  <c r="AQ50" i="19"/>
  <c r="AL51" i="19"/>
  <c r="AL50" i="19"/>
  <c r="AE51" i="19"/>
  <c r="AE50" i="19"/>
  <c r="AC51" i="19"/>
  <c r="AC50" i="19"/>
  <c r="CD46" i="19"/>
  <c r="CD45" i="19"/>
  <c r="CD44" i="19"/>
  <c r="CB46" i="19"/>
  <c r="CB45" i="19"/>
  <c r="CB44" i="19"/>
  <c r="AQ45" i="19"/>
  <c r="AQ44" i="19"/>
  <c r="AL45" i="19"/>
  <c r="AL44" i="19"/>
  <c r="AI45" i="19"/>
  <c r="AH45" i="19"/>
  <c r="AH46" i="19"/>
  <c r="AG46" i="19"/>
  <c r="AG45" i="19"/>
  <c r="AH44" i="19"/>
  <c r="AG44" i="19"/>
  <c r="CD41" i="19"/>
  <c r="CB41" i="19"/>
  <c r="AQ42" i="19"/>
  <c r="AQ41" i="19"/>
  <c r="AQ21" i="19"/>
  <c r="AQ32" i="19"/>
  <c r="AQ31" i="19"/>
  <c r="AQ39" i="19"/>
  <c r="AQ38" i="19"/>
  <c r="AL42" i="19"/>
  <c r="AL41" i="19"/>
  <c r="AL32" i="19"/>
  <c r="AL31" i="19"/>
  <c r="AL22" i="19"/>
  <c r="AL21" i="19"/>
  <c r="AL39" i="19"/>
  <c r="AL38" i="19"/>
  <c r="AI42" i="19"/>
  <c r="AI41" i="19"/>
  <c r="AH43" i="19"/>
  <c r="AG43" i="19"/>
  <c r="AH42" i="19"/>
  <c r="AG42" i="19"/>
  <c r="AH41" i="19"/>
  <c r="AG41" i="19"/>
  <c r="AB40" i="19"/>
  <c r="AB39" i="19"/>
  <c r="AB38" i="19"/>
  <c r="AQ26" i="19"/>
  <c r="AQ27" i="19"/>
  <c r="AQ28" i="19"/>
  <c r="AQ25" i="19"/>
  <c r="AA40" i="19"/>
  <c r="AA39" i="19"/>
  <c r="AA38" i="19"/>
  <c r="Y15" i="19"/>
  <c r="Y14" i="19"/>
  <c r="Y13" i="19"/>
  <c r="Y12" i="19"/>
  <c r="Y11" i="19"/>
  <c r="AB33" i="19"/>
  <c r="AB32" i="19"/>
  <c r="AB31" i="19"/>
  <c r="AA33" i="19"/>
  <c r="AA32" i="19"/>
  <c r="AA31" i="19"/>
  <c r="CD30" i="19"/>
  <c r="CD29" i="19"/>
  <c r="CD26" i="19"/>
  <c r="CD27" i="19"/>
  <c r="CD28" i="19"/>
  <c r="CD25" i="19"/>
  <c r="CB30" i="19"/>
  <c r="CB29" i="19"/>
  <c r="CB28" i="19"/>
  <c r="CB27" i="19"/>
  <c r="CB26" i="19"/>
  <c r="CB25" i="19"/>
  <c r="AK30" i="19"/>
  <c r="AL29" i="19"/>
  <c r="AK29" i="19"/>
  <c r="AL28" i="19"/>
  <c r="AK28" i="19"/>
  <c r="AL27" i="19"/>
  <c r="AK27" i="19"/>
  <c r="AL26" i="19"/>
  <c r="AK26" i="19"/>
  <c r="AL25" i="19"/>
  <c r="AK25" i="19"/>
  <c r="AI29" i="19"/>
  <c r="AI26" i="19"/>
  <c r="AI27" i="19"/>
  <c r="AI28" i="19"/>
  <c r="AI25" i="19"/>
  <c r="AH30" i="19"/>
  <c r="AH29" i="19"/>
  <c r="AF29" i="19"/>
  <c r="AE30" i="19"/>
  <c r="AE29" i="19"/>
  <c r="AF26" i="19"/>
  <c r="AF27" i="19"/>
  <c r="AF28" i="19"/>
  <c r="AF25" i="19"/>
  <c r="AH28" i="19"/>
  <c r="AH27" i="19"/>
  <c r="AH26" i="19"/>
  <c r="AH25" i="19"/>
  <c r="AC29" i="19"/>
  <c r="AB29" i="19"/>
  <c r="AB30" i="19"/>
  <c r="AC28" i="19"/>
  <c r="AC26" i="19"/>
  <c r="AC27" i="19"/>
  <c r="AC25" i="19"/>
  <c r="AE28" i="19"/>
  <c r="AE27" i="19"/>
  <c r="AE26" i="19"/>
  <c r="AE25" i="19"/>
  <c r="AR15" i="19"/>
  <c r="AM15" i="19"/>
  <c r="AK15" i="19"/>
  <c r="Z15" i="19"/>
  <c r="Z14" i="19"/>
  <c r="Z13" i="19"/>
  <c r="Z12" i="19"/>
  <c r="Z11" i="19"/>
  <c r="CD22" i="19"/>
  <c r="CD21" i="19"/>
  <c r="P65" i="19" l="1"/>
  <c r="P76" i="19"/>
  <c r="P77" i="19"/>
  <c r="P66" i="19"/>
  <c r="P67" i="19"/>
  <c r="Z23" i="19"/>
  <c r="Z22" i="19"/>
  <c r="Z21" i="19"/>
  <c r="AB22" i="19"/>
  <c r="Y28" i="19"/>
  <c r="Y27" i="19"/>
  <c r="Y26" i="19"/>
  <c r="Y25" i="19"/>
  <c r="AB28" i="19" l="1"/>
  <c r="AB27" i="19"/>
  <c r="AB26" i="19"/>
  <c r="AB25" i="19"/>
  <c r="B85" i="19" l="1"/>
  <c r="AP75" i="19"/>
  <c r="AP74" i="19"/>
  <c r="AP73" i="19"/>
  <c r="AP72" i="19"/>
  <c r="AG60" i="39" l="1"/>
  <c r="D33" i="32" l="1"/>
  <c r="D31" i="32"/>
  <c r="D29" i="32"/>
  <c r="D27" i="32"/>
  <c r="D25" i="32"/>
  <c r="D23" i="32"/>
  <c r="D21" i="32"/>
  <c r="D19" i="32"/>
  <c r="D17" i="32"/>
  <c r="D15" i="32"/>
  <c r="I55" i="32"/>
  <c r="J55" i="32" s="1"/>
  <c r="I56" i="32"/>
  <c r="J56" i="32" s="1"/>
  <c r="I57" i="32"/>
  <c r="J57" i="32" s="1"/>
  <c r="I58" i="32"/>
  <c r="J58" i="32"/>
  <c r="I59" i="32"/>
  <c r="J59" i="32" s="1"/>
  <c r="I60" i="32"/>
  <c r="J60" i="32" s="1"/>
  <c r="I61" i="32"/>
  <c r="J61" i="32" s="1"/>
  <c r="I62" i="32"/>
  <c r="J62" i="32"/>
  <c r="I63" i="32"/>
  <c r="J63" i="32" s="1"/>
  <c r="I64" i="32"/>
  <c r="J64" i="32"/>
  <c r="I65" i="32"/>
  <c r="J65" i="32"/>
  <c r="I66" i="32"/>
  <c r="J66" i="32"/>
  <c r="I51" i="32"/>
  <c r="J51" i="32" s="1"/>
  <c r="I52" i="32"/>
  <c r="J52" i="32" s="1"/>
  <c r="CB114" i="19"/>
  <c r="CB113" i="19"/>
  <c r="CB112" i="19"/>
  <c r="CB111" i="19"/>
  <c r="CB110" i="19"/>
  <c r="CB109" i="19"/>
  <c r="CB93" i="19"/>
  <c r="CD105" i="19"/>
  <c r="CD104" i="19"/>
  <c r="CD103" i="19"/>
  <c r="CB105" i="19"/>
  <c r="CB104" i="19"/>
  <c r="CB103" i="19"/>
  <c r="CD114" i="19"/>
  <c r="CD113" i="19"/>
  <c r="CD112" i="19"/>
  <c r="CD111" i="19"/>
  <c r="CD110" i="19"/>
  <c r="CD109" i="19"/>
  <c r="BB112" i="19"/>
  <c r="BB111" i="19"/>
  <c r="BB110" i="19"/>
  <c r="BB109" i="19"/>
  <c r="AZ112" i="19"/>
  <c r="AY112" i="19"/>
  <c r="AZ111" i="19"/>
  <c r="AY111" i="19"/>
  <c r="AZ110" i="19"/>
  <c r="AY110" i="19"/>
  <c r="AZ109" i="19"/>
  <c r="AY109" i="19"/>
  <c r="AX113" i="19"/>
  <c r="AX112" i="19"/>
  <c r="AX111" i="19"/>
  <c r="AX110" i="19"/>
  <c r="AX109" i="19"/>
  <c r="AW112" i="19"/>
  <c r="AW111" i="19"/>
  <c r="AW110" i="19"/>
  <c r="AW109" i="19"/>
  <c r="AV113" i="19"/>
  <c r="AV112" i="19"/>
  <c r="AV111" i="19"/>
  <c r="AV110" i="19"/>
  <c r="AV109" i="19"/>
  <c r="AU114" i="19"/>
  <c r="AU112" i="19"/>
  <c r="AU111" i="19"/>
  <c r="AU110" i="19"/>
  <c r="AU113" i="19"/>
  <c r="AU109" i="19"/>
  <c r="BB103" i="19"/>
  <c r="AZ104" i="19"/>
  <c r="AY104" i="19"/>
  <c r="AZ103" i="19"/>
  <c r="AY103" i="19"/>
  <c r="AX104" i="19"/>
  <c r="AX103" i="19"/>
  <c r="AU105" i="19"/>
  <c r="AU104" i="19"/>
  <c r="AU103" i="19"/>
  <c r="CD99" i="19"/>
  <c r="CD98" i="19"/>
  <c r="CD97" i="19"/>
  <c r="CB99" i="19"/>
  <c r="CB98" i="19"/>
  <c r="CB97" i="19"/>
  <c r="AZ98" i="19"/>
  <c r="AY98" i="19"/>
  <c r="AZ97" i="19"/>
  <c r="AY97" i="19"/>
  <c r="AX98" i="19"/>
  <c r="AX97" i="19"/>
  <c r="AU99" i="19"/>
  <c r="AU98" i="19"/>
  <c r="AU97" i="19"/>
  <c r="CD93" i="19"/>
  <c r="BB93" i="19"/>
  <c r="BA93" i="19"/>
  <c r="AZ93" i="19"/>
  <c r="AY93" i="19"/>
  <c r="AX93" i="19"/>
  <c r="AW93" i="19"/>
  <c r="AV93" i="19"/>
  <c r="AU93" i="19"/>
  <c r="BB92" i="19"/>
  <c r="BA92" i="19"/>
  <c r="AZ92" i="19"/>
  <c r="AY92" i="19"/>
  <c r="AX92" i="19"/>
  <c r="AW92" i="19"/>
  <c r="AV92" i="19"/>
  <c r="AU92" i="19"/>
  <c r="BB91" i="19"/>
  <c r="BA91" i="19"/>
  <c r="AZ91" i="19"/>
  <c r="AY91" i="19"/>
  <c r="AX91" i="19"/>
  <c r="AW91" i="19"/>
  <c r="AV91" i="19"/>
  <c r="AU91" i="19"/>
  <c r="BB90" i="19"/>
  <c r="BA90" i="19"/>
  <c r="AZ90" i="19"/>
  <c r="AY90" i="19"/>
  <c r="AX90" i="19"/>
  <c r="AW90" i="19"/>
  <c r="AV90" i="19"/>
  <c r="AU90" i="19"/>
  <c r="CD82" i="19"/>
  <c r="CD81" i="19"/>
  <c r="CB82" i="19"/>
  <c r="CB81" i="19"/>
  <c r="BB86" i="19"/>
  <c r="BA86" i="19"/>
  <c r="AZ86" i="19"/>
  <c r="AY86" i="19"/>
  <c r="AX86" i="19"/>
  <c r="AW86" i="19"/>
  <c r="AV86" i="19"/>
  <c r="AU86" i="19"/>
  <c r="BB84" i="19"/>
  <c r="BA84" i="19"/>
  <c r="AZ84" i="19"/>
  <c r="AY84" i="19"/>
  <c r="AX84" i="19"/>
  <c r="AW84" i="19"/>
  <c r="AV84" i="19"/>
  <c r="AU84" i="19"/>
  <c r="BB83" i="19"/>
  <c r="BA83" i="19"/>
  <c r="AZ83" i="19"/>
  <c r="AY83" i="19"/>
  <c r="AX83" i="19"/>
  <c r="AW83" i="19"/>
  <c r="AV83" i="19"/>
  <c r="AU83" i="19"/>
  <c r="BB82" i="19"/>
  <c r="BA82" i="19"/>
  <c r="AZ82" i="19"/>
  <c r="AY82" i="19"/>
  <c r="AX82" i="19"/>
  <c r="AW82" i="19"/>
  <c r="AV82" i="19"/>
  <c r="AU82" i="19"/>
  <c r="BB81" i="19"/>
  <c r="BA81" i="19"/>
  <c r="AZ81" i="19"/>
  <c r="AY81" i="19"/>
  <c r="AX81" i="19"/>
  <c r="AW81" i="19"/>
  <c r="AV81" i="19"/>
  <c r="AU81" i="19"/>
  <c r="P6" i="19" l="1"/>
  <c r="W13" i="39"/>
  <c r="I9" i="32"/>
  <c r="H9" i="36"/>
  <c r="H9" i="31"/>
  <c r="E52" i="52" l="1"/>
  <c r="E49" i="52"/>
  <c r="E34" i="52"/>
  <c r="E25" i="52"/>
  <c r="E24" i="52"/>
  <c r="E23" i="52"/>
  <c r="E22" i="52"/>
  <c r="E21" i="52"/>
  <c r="B52" i="52"/>
  <c r="B51" i="52"/>
  <c r="B50" i="52"/>
  <c r="B49" i="52"/>
  <c r="B38" i="52"/>
  <c r="B37" i="52"/>
  <c r="B36" i="52"/>
  <c r="B35" i="52"/>
  <c r="B34" i="52"/>
  <c r="B33" i="52"/>
  <c r="B30" i="52"/>
  <c r="B29" i="52"/>
  <c r="B28" i="52"/>
  <c r="B27" i="52"/>
  <c r="B26" i="52"/>
  <c r="B25" i="52"/>
  <c r="B24" i="52"/>
  <c r="B23" i="52"/>
  <c r="B22" i="52"/>
  <c r="B21" i="52"/>
  <c r="H14" i="39"/>
  <c r="B16" i="52"/>
  <c r="E9" i="32"/>
  <c r="E10" i="31"/>
  <c r="F10" i="29"/>
  <c r="F10" i="28"/>
  <c r="T8" i="30"/>
  <c r="L8" i="30"/>
  <c r="D8" i="30"/>
  <c r="E53" i="52" l="1"/>
  <c r="AS74" i="19" l="1"/>
  <c r="AS73" i="19"/>
  <c r="AS72" i="19"/>
  <c r="AS75" i="19"/>
  <c r="AB21" i="19"/>
  <c r="AM11" i="19"/>
  <c r="I18" i="31" l="1"/>
  <c r="CB42" i="19"/>
  <c r="CD33" i="19"/>
  <c r="CD32" i="19"/>
  <c r="CD31" i="19"/>
  <c r="CD12" i="19"/>
  <c r="CD11" i="19"/>
  <c r="CB11" i="19"/>
  <c r="CD42" i="19" l="1"/>
  <c r="CD73" i="19"/>
  <c r="CD43" i="19"/>
  <c r="CD40" i="19"/>
  <c r="CD39" i="19"/>
  <c r="CD38" i="19"/>
  <c r="CB43" i="19"/>
  <c r="CB40" i="19"/>
  <c r="CB39" i="19"/>
  <c r="CB38" i="19"/>
  <c r="AC39" i="19"/>
  <c r="AC38" i="19"/>
  <c r="AK14" i="19"/>
  <c r="AJ14" i="19"/>
  <c r="AI14" i="19"/>
  <c r="AK13" i="19"/>
  <c r="AJ13" i="19"/>
  <c r="AI13" i="19"/>
  <c r="AK12" i="19"/>
  <c r="AJ12" i="19"/>
  <c r="AI12" i="19"/>
  <c r="AK11" i="19"/>
  <c r="AJ11" i="19"/>
  <c r="I15" i="31" l="1"/>
  <c r="I14" i="31"/>
  <c r="I19" i="31"/>
  <c r="P9" i="29" l="1"/>
  <c r="P9" i="28"/>
  <c r="U15" i="29" l="1"/>
  <c r="U18" i="29"/>
  <c r="O22" i="29"/>
  <c r="O21" i="29"/>
  <c r="O20" i="29"/>
  <c r="O19" i="29"/>
  <c r="O17" i="29"/>
  <c r="O16" i="29"/>
  <c r="M15" i="29"/>
  <c r="U22" i="29"/>
  <c r="U21" i="29"/>
  <c r="U20" i="29"/>
  <c r="U19" i="29"/>
  <c r="U17" i="29"/>
  <c r="U16" i="29"/>
  <c r="N34" i="29" l="1"/>
  <c r="U34" i="29"/>
  <c r="T34" i="29"/>
  <c r="O18" i="29"/>
  <c r="O15" i="29"/>
  <c r="O34" i="29" l="1"/>
  <c r="U27" i="28"/>
  <c r="U26" i="28"/>
  <c r="U21" i="28"/>
  <c r="U20" i="28"/>
  <c r="U19" i="28"/>
  <c r="U18" i="28"/>
  <c r="U17" i="28"/>
  <c r="U16" i="28"/>
  <c r="U15" i="28"/>
  <c r="O27" i="28" l="1"/>
  <c r="O26" i="28"/>
  <c r="O20" i="28" l="1"/>
  <c r="O15" i="28" l="1"/>
  <c r="D13" i="32"/>
  <c r="O21" i="28"/>
  <c r="CB33" i="19"/>
  <c r="CB32" i="19"/>
  <c r="CB31" i="19"/>
  <c r="AK54" i="56" l="1"/>
  <c r="AJ54" i="56"/>
  <c r="AI54" i="56"/>
  <c r="AH54" i="56"/>
  <c r="AG54" i="56"/>
  <c r="AF54" i="56"/>
  <c r="AE54" i="56"/>
  <c r="AD54" i="56"/>
  <c r="AC54" i="56"/>
  <c r="AB54" i="56"/>
  <c r="AA54" i="56"/>
  <c r="Z54" i="56"/>
  <c r="Y54" i="56"/>
  <c r="X54" i="56"/>
  <c r="W54" i="56"/>
  <c r="V54" i="56"/>
  <c r="U54" i="56"/>
  <c r="T54" i="56"/>
  <c r="S54" i="56"/>
  <c r="R54" i="56"/>
  <c r="Q54" i="56"/>
  <c r="P54" i="56"/>
  <c r="O54" i="56"/>
  <c r="N54" i="56"/>
  <c r="M54" i="56"/>
  <c r="L54" i="56"/>
  <c r="K54" i="56"/>
  <c r="J54" i="56"/>
  <c r="I54" i="56"/>
  <c r="H54" i="56"/>
  <c r="H55" i="56" s="1"/>
  <c r="I17" i="56"/>
  <c r="J17" i="56" s="1"/>
  <c r="K17" i="56" s="1"/>
  <c r="L17" i="56" s="1"/>
  <c r="M17" i="56" s="1"/>
  <c r="N17" i="56" s="1"/>
  <c r="O17" i="56" s="1"/>
  <c r="P17" i="56" s="1"/>
  <c r="Q17" i="56" s="1"/>
  <c r="R17" i="56" s="1"/>
  <c r="S17" i="56" s="1"/>
  <c r="T17" i="56" s="1"/>
  <c r="U17" i="56" s="1"/>
  <c r="V17" i="56" s="1"/>
  <c r="W17" i="56" s="1"/>
  <c r="X17" i="56" s="1"/>
  <c r="Y17" i="56" s="1"/>
  <c r="Z17" i="56" s="1"/>
  <c r="AA17" i="56" s="1"/>
  <c r="AB17" i="56" s="1"/>
  <c r="AC17" i="56" s="1"/>
  <c r="AD17" i="56" s="1"/>
  <c r="AE17" i="56" s="1"/>
  <c r="AF17" i="56" s="1"/>
  <c r="AG17" i="56" s="1"/>
  <c r="AH17" i="56" s="1"/>
  <c r="AI17" i="56" s="1"/>
  <c r="AJ17" i="56" s="1"/>
  <c r="AK17" i="56" s="1"/>
  <c r="H13" i="56"/>
  <c r="F8" i="56"/>
  <c r="AF60" i="39"/>
  <c r="AE60" i="39"/>
  <c r="AD60" i="39"/>
  <c r="AC60" i="39"/>
  <c r="AB60" i="39"/>
  <c r="AA60" i="39"/>
  <c r="Z60" i="39"/>
  <c r="Y60" i="39"/>
  <c r="X60" i="39"/>
  <c r="W60" i="39"/>
  <c r="V60" i="39"/>
  <c r="U60" i="39"/>
  <c r="T60" i="39"/>
  <c r="S60" i="39"/>
  <c r="R60" i="39"/>
  <c r="Q60" i="39"/>
  <c r="P60" i="39"/>
  <c r="O60" i="39"/>
  <c r="N60" i="39"/>
  <c r="M60" i="39"/>
  <c r="L60" i="39"/>
  <c r="K60" i="39"/>
  <c r="J60" i="39"/>
  <c r="I60" i="39"/>
  <c r="H60" i="39"/>
  <c r="B20" i="52"/>
  <c r="I55" i="56" l="1"/>
  <c r="J55" i="56"/>
  <c r="K55" i="56" s="1"/>
  <c r="L55" i="56" s="1"/>
  <c r="M55" i="56" s="1"/>
  <c r="N55" i="56" s="1"/>
  <c r="O55" i="56" s="1"/>
  <c r="P55" i="56" s="1"/>
  <c r="Q55" i="56" s="1"/>
  <c r="R55" i="56" s="1"/>
  <c r="S55" i="56" s="1"/>
  <c r="T55" i="56" s="1"/>
  <c r="U55" i="56" s="1"/>
  <c r="V55" i="56" s="1"/>
  <c r="W55" i="56" s="1"/>
  <c r="X55" i="56" s="1"/>
  <c r="Y55" i="56" s="1"/>
  <c r="Z55" i="56" s="1"/>
  <c r="AA55" i="56" s="1"/>
  <c r="AB55" i="56" s="1"/>
  <c r="AC55" i="56" s="1"/>
  <c r="AD55" i="56" s="1"/>
  <c r="AE55" i="56" s="1"/>
  <c r="AF55" i="56" s="1"/>
  <c r="AG55" i="56" s="1"/>
  <c r="AH55" i="56" s="1"/>
  <c r="AI55" i="56" s="1"/>
  <c r="AJ55" i="56" s="1"/>
  <c r="AK55" i="56" s="1"/>
  <c r="AC32" i="19"/>
  <c r="AC31" i="19"/>
  <c r="CD51" i="19" l="1"/>
  <c r="CD50" i="19"/>
  <c r="E19" i="31"/>
  <c r="E18" i="31"/>
  <c r="E17" i="31"/>
  <c r="E14" i="31"/>
  <c r="E15" i="31"/>
  <c r="E16" i="31"/>
  <c r="BE114" i="19" l="1"/>
  <c r="N114" i="19" s="1"/>
  <c r="CD72" i="19" l="1"/>
  <c r="CD16" i="19"/>
  <c r="CD15" i="19"/>
  <c r="CB16" i="19"/>
  <c r="CB15" i="19"/>
  <c r="CB12" i="19"/>
  <c r="CD23" i="19"/>
  <c r="U28" i="28" l="1"/>
  <c r="U39" i="28" s="1"/>
  <c r="AE22" i="30" s="1"/>
  <c r="T39" i="28"/>
  <c r="O28" i="28"/>
  <c r="O39" i="28" s="1"/>
  <c r="AE21" i="30" s="1"/>
  <c r="N39" i="28"/>
  <c r="BE113" i="19"/>
  <c r="N113" i="19" s="1"/>
  <c r="BE112" i="19"/>
  <c r="N112" i="19" s="1"/>
  <c r="BE111" i="19"/>
  <c r="N111" i="19" s="1"/>
  <c r="BE110" i="19"/>
  <c r="N110" i="19" s="1"/>
  <c r="BE109" i="19"/>
  <c r="N109" i="19" s="1"/>
  <c r="O114" i="19"/>
  <c r="P114" i="19" s="1"/>
  <c r="O113" i="19"/>
  <c r="O112" i="19"/>
  <c r="O111" i="19"/>
  <c r="O110" i="19"/>
  <c r="B114" i="19"/>
  <c r="B113" i="19"/>
  <c r="B112" i="19"/>
  <c r="B111" i="19"/>
  <c r="B110" i="19"/>
  <c r="P110" i="19" l="1"/>
  <c r="P112" i="19"/>
  <c r="P111" i="19"/>
  <c r="P113" i="19"/>
  <c r="J22" i="29"/>
  <c r="J21" i="29"/>
  <c r="J20" i="29"/>
  <c r="J19" i="29"/>
  <c r="J18" i="29"/>
  <c r="J17" i="29"/>
  <c r="J16" i="29"/>
  <c r="J15" i="29"/>
  <c r="B93" i="19" l="1"/>
  <c r="B92" i="19"/>
  <c r="B34" i="19" l="1"/>
  <c r="M34" i="19"/>
  <c r="O34" i="19"/>
  <c r="AS34" i="19"/>
  <c r="N34" i="19"/>
  <c r="B35" i="19"/>
  <c r="M35" i="19"/>
  <c r="O35" i="19"/>
  <c r="AS35" i="19"/>
  <c r="N35" i="19"/>
  <c r="B36" i="19"/>
  <c r="M36" i="19"/>
  <c r="O36" i="19"/>
  <c r="AS36" i="19"/>
  <c r="N36" i="19"/>
  <c r="BE92" i="19"/>
  <c r="N92" i="19" s="1"/>
  <c r="O92" i="19"/>
  <c r="K92" i="19"/>
  <c r="J92" i="19"/>
  <c r="I92" i="19"/>
  <c r="M92" i="19" l="1"/>
  <c r="P34" i="19"/>
  <c r="P36" i="19"/>
  <c r="P35" i="19"/>
  <c r="P92" i="19"/>
  <c r="T1" i="19" l="1"/>
  <c r="U1" i="19" s="1"/>
  <c r="V1" i="19" s="1"/>
  <c r="W1" i="19" s="1"/>
  <c r="X1" i="19" s="1"/>
  <c r="Y1" i="19" s="1"/>
  <c r="Z1" i="19" s="1"/>
  <c r="AA1" i="19" s="1"/>
  <c r="AB1" i="19" s="1"/>
  <c r="AC1" i="19" s="1"/>
  <c r="AD1" i="19" s="1"/>
  <c r="AE1" i="19" s="1"/>
  <c r="AF1" i="19" s="1"/>
  <c r="AG1" i="19" s="1"/>
  <c r="AH1" i="19" s="1"/>
  <c r="AI1" i="19" s="1"/>
  <c r="AJ1" i="19" s="1"/>
  <c r="AK1" i="19" s="1"/>
  <c r="AL1" i="19" s="1"/>
  <c r="AM1" i="19" s="1"/>
  <c r="AN1" i="19" s="1"/>
  <c r="AO1" i="19" s="1"/>
  <c r="AP1" i="19" s="1"/>
  <c r="AQ1" i="19" s="1"/>
  <c r="AR1" i="19" s="1"/>
  <c r="AU1" i="19" s="1"/>
  <c r="AV1" i="19" s="1"/>
  <c r="AW1" i="19" s="1"/>
  <c r="AX1" i="19" s="1"/>
  <c r="AY1" i="19" s="1"/>
  <c r="AZ1" i="19" s="1"/>
  <c r="BA1" i="19" s="1"/>
  <c r="BB1" i="19" s="1"/>
  <c r="BC1" i="19" s="1"/>
  <c r="BD1" i="19" s="1"/>
  <c r="AA14" i="19"/>
  <c r="AA13" i="19"/>
  <c r="AA12" i="19"/>
  <c r="AA11" i="19"/>
  <c r="AR14" i="19"/>
  <c r="AM14" i="19"/>
  <c r="AR13" i="19"/>
  <c r="AM13" i="19"/>
  <c r="AR12" i="19"/>
  <c r="AM12" i="19"/>
  <c r="AR11" i="19"/>
  <c r="E53" i="54" l="1"/>
  <c r="B51" i="54"/>
  <c r="B50" i="54"/>
  <c r="B49" i="54"/>
  <c r="B48" i="54"/>
  <c r="B47" i="54"/>
  <c r="B46" i="54"/>
  <c r="B45" i="54"/>
  <c r="B44" i="54"/>
  <c r="B43" i="54"/>
  <c r="B42" i="54"/>
  <c r="B41" i="54"/>
  <c r="B37" i="54"/>
  <c r="B36" i="54"/>
  <c r="B33" i="54"/>
  <c r="B32" i="54"/>
  <c r="B31" i="54"/>
  <c r="B30" i="54"/>
  <c r="B29" i="54"/>
  <c r="B28" i="54"/>
  <c r="B27" i="54"/>
  <c r="B26" i="54"/>
  <c r="B25" i="54"/>
  <c r="B24" i="54"/>
  <c r="B23" i="54"/>
  <c r="B22" i="54"/>
  <c r="D18" i="54"/>
  <c r="B16" i="54"/>
  <c r="B13" i="54"/>
  <c r="B12" i="54"/>
  <c r="B11" i="54"/>
  <c r="B9" i="54"/>
  <c r="G4" i="30" l="1"/>
  <c r="G4" i="37" l="1"/>
  <c r="O4" i="30"/>
  <c r="W4" i="30" s="1"/>
  <c r="F19" i="36"/>
  <c r="F18" i="36"/>
  <c r="F17" i="36"/>
  <c r="F16" i="36"/>
  <c r="F15" i="36"/>
  <c r="F14" i="36"/>
  <c r="E19" i="36"/>
  <c r="E18" i="36"/>
  <c r="E17" i="36"/>
  <c r="E16" i="36"/>
  <c r="E15" i="36"/>
  <c r="E14" i="36"/>
  <c r="D19" i="36"/>
  <c r="D18" i="36"/>
  <c r="D17" i="36"/>
  <c r="D16" i="36"/>
  <c r="D15" i="36"/>
  <c r="D14" i="36"/>
  <c r="C19" i="36"/>
  <c r="C18" i="36"/>
  <c r="C17" i="36"/>
  <c r="C16" i="36"/>
  <c r="C15" i="36"/>
  <c r="C14" i="36"/>
  <c r="N19" i="35"/>
  <c r="K19" i="35"/>
  <c r="F19" i="35"/>
  <c r="E19" i="35"/>
  <c r="D19" i="35"/>
  <c r="E29" i="34"/>
  <c r="E28" i="34"/>
  <c r="O29" i="34"/>
  <c r="L29" i="34"/>
  <c r="O28" i="34"/>
  <c r="L28" i="34"/>
  <c r="R19" i="29"/>
  <c r="L19" i="29"/>
  <c r="G19" i="29"/>
  <c r="B19" i="29"/>
  <c r="B29" i="28"/>
  <c r="B28" i="28"/>
  <c r="R29" i="28"/>
  <c r="R28" i="28"/>
  <c r="L29" i="28"/>
  <c r="L28" i="28"/>
  <c r="G29" i="28"/>
  <c r="G28" i="28"/>
  <c r="O46" i="19"/>
  <c r="O45" i="19"/>
  <c r="O44" i="19"/>
  <c r="AS46" i="19"/>
  <c r="N46" i="19" s="1"/>
  <c r="AS45" i="19"/>
  <c r="N45" i="19" s="1"/>
  <c r="H29" i="28" s="1"/>
  <c r="AS44" i="19"/>
  <c r="N44" i="19" s="1"/>
  <c r="H28" i="28" s="1"/>
  <c r="B46" i="19"/>
  <c r="B45" i="19"/>
  <c r="B44" i="19"/>
  <c r="P46" i="19" l="1"/>
  <c r="P45" i="19"/>
  <c r="P44" i="19"/>
  <c r="O17" i="34" l="1"/>
  <c r="L17" i="34"/>
  <c r="R17" i="28"/>
  <c r="L17" i="28"/>
  <c r="G17" i="28"/>
  <c r="B17" i="28"/>
  <c r="N59" i="19"/>
  <c r="O59" i="19"/>
  <c r="P59" i="19" l="1"/>
  <c r="D6" i="28" l="1"/>
  <c r="D6" i="29" s="1"/>
  <c r="D6" i="35" s="1"/>
  <c r="C6" i="31" s="1"/>
  <c r="C6" i="36" s="1"/>
  <c r="D5" i="32" s="1"/>
  <c r="D5" i="50" s="1"/>
  <c r="H13" i="39"/>
  <c r="F8" i="39"/>
  <c r="I50" i="32"/>
  <c r="J50" i="32" s="1"/>
  <c r="I49" i="32"/>
  <c r="J49" i="32" s="1"/>
  <c r="I40" i="32"/>
  <c r="J40" i="32" s="1"/>
  <c r="I39" i="32"/>
  <c r="J39" i="32" s="1"/>
  <c r="I38" i="32"/>
  <c r="J38" i="32" s="1"/>
  <c r="I37" i="32"/>
  <c r="J37" i="32" s="1"/>
  <c r="B12" i="52"/>
  <c r="H11" i="56" s="1"/>
  <c r="B11" i="52"/>
  <c r="H10" i="56" s="1"/>
  <c r="E6" i="32"/>
  <c r="E6" i="50" s="1"/>
  <c r="E9" i="36"/>
  <c r="E9" i="31"/>
  <c r="F7" i="28"/>
  <c r="F7" i="29" s="1"/>
  <c r="H10" i="39" l="1"/>
  <c r="H11" i="39"/>
  <c r="E7" i="31"/>
  <c r="E7" i="36" s="1"/>
  <c r="F7" i="35"/>
  <c r="E6" i="34"/>
  <c r="G7" i="34"/>
  <c r="AF14" i="19" l="1"/>
  <c r="AE14" i="19"/>
  <c r="AD14" i="19"/>
  <c r="AF13" i="19"/>
  <c r="AE13" i="19"/>
  <c r="AD13" i="19"/>
  <c r="AF12" i="19"/>
  <c r="AE12" i="19"/>
  <c r="AD12" i="19"/>
  <c r="AC11" i="19"/>
  <c r="AB11" i="19"/>
  <c r="D5" i="19"/>
  <c r="G3" i="37"/>
  <c r="C4" i="37"/>
  <c r="B3" i="37"/>
  <c r="S4" i="30"/>
  <c r="W3" i="30"/>
  <c r="O3" i="30"/>
  <c r="K4" i="30"/>
  <c r="J3" i="30"/>
  <c r="R3" i="30" s="1"/>
  <c r="G6" i="30"/>
  <c r="C7" i="30"/>
  <c r="K7" i="30" s="1"/>
  <c r="C3" i="30"/>
  <c r="E6" i="31" s="1"/>
  <c r="E6" i="36" s="1"/>
  <c r="S3" i="30" l="1"/>
  <c r="K3" i="30"/>
  <c r="C6" i="37"/>
  <c r="S7" i="30"/>
  <c r="G5" i="37"/>
  <c r="O6" i="30"/>
  <c r="C3" i="37"/>
  <c r="W6" i="30"/>
  <c r="B13" i="52" l="1"/>
  <c r="B9" i="52"/>
  <c r="BE105" i="19" l="1"/>
  <c r="BE104" i="19"/>
  <c r="BE103" i="19"/>
  <c r="BE99" i="19"/>
  <c r="BE98" i="19"/>
  <c r="BE97" i="19"/>
  <c r="I17" i="39" l="1"/>
  <c r="J17" i="39" s="1"/>
  <c r="K17" i="39" s="1"/>
  <c r="L17" i="39" s="1"/>
  <c r="M17" i="39" s="1"/>
  <c r="N17" i="39" s="1"/>
  <c r="O17" i="39" s="1"/>
  <c r="P17" i="39" s="1"/>
  <c r="Q17" i="39" s="1"/>
  <c r="R17" i="39" s="1"/>
  <c r="S17" i="39" s="1"/>
  <c r="T17" i="39" s="1"/>
  <c r="U17" i="39" s="1"/>
  <c r="V17" i="39" s="1"/>
  <c r="W17" i="39" s="1"/>
  <c r="X17" i="39" s="1"/>
  <c r="Y17" i="39" s="1"/>
  <c r="Z17" i="39" s="1"/>
  <c r="AA17" i="39" s="1"/>
  <c r="AB17" i="39" s="1"/>
  <c r="AC17" i="39" s="1"/>
  <c r="AD17" i="39" s="1"/>
  <c r="AE17" i="39" s="1"/>
  <c r="AF17" i="39" s="1"/>
  <c r="AG17" i="39" s="1"/>
  <c r="Z80" i="19" l="1"/>
  <c r="AA80" i="19" s="1"/>
  <c r="AB80" i="19" s="1"/>
  <c r="AC80" i="19" s="1"/>
  <c r="AD80" i="19" s="1"/>
  <c r="AE80" i="19" s="1"/>
  <c r="AF80" i="19" s="1"/>
  <c r="AG80" i="19" s="1"/>
  <c r="Z10" i="19"/>
  <c r="AA10" i="19" s="1"/>
  <c r="AB10" i="19" s="1"/>
  <c r="AC10" i="19" s="1"/>
  <c r="AD10" i="19" s="1"/>
  <c r="AE10" i="19" s="1"/>
  <c r="AF10" i="19" s="1"/>
  <c r="AG10" i="19" s="1"/>
  <c r="AH10" i="19" s="1"/>
  <c r="AI10" i="19" s="1"/>
  <c r="AJ10" i="19" s="1"/>
  <c r="AK10" i="19" s="1"/>
  <c r="AL10" i="19" s="1"/>
  <c r="AM10" i="19" s="1"/>
  <c r="AN10" i="19" s="1"/>
  <c r="AO10" i="19" s="1"/>
  <c r="AP10" i="19" s="1"/>
  <c r="AQ10" i="19" s="1"/>
  <c r="AR10" i="19" s="1"/>
  <c r="AU10" i="19" s="1"/>
  <c r="AV10" i="19" s="1"/>
  <c r="AW10" i="19" s="1"/>
  <c r="AX10" i="19" s="1"/>
  <c r="AY10" i="19" s="1"/>
  <c r="AZ10" i="19" s="1"/>
  <c r="BA10" i="19" s="1"/>
  <c r="BB10" i="19" s="1"/>
  <c r="BC10" i="19" s="1"/>
  <c r="BD10" i="19" s="1"/>
  <c r="Z5" i="19"/>
  <c r="AA5" i="19" s="1"/>
  <c r="AB5" i="19" s="1"/>
  <c r="AC5" i="19" s="1"/>
  <c r="AD5" i="19" s="1"/>
  <c r="AE5" i="19" s="1"/>
  <c r="AF5" i="19" s="1"/>
  <c r="AG5" i="19" s="1"/>
  <c r="AH5" i="19" s="1"/>
  <c r="AI5" i="19" s="1"/>
  <c r="AJ5" i="19" s="1"/>
  <c r="AK5" i="19" s="1"/>
  <c r="AL5" i="19" s="1"/>
  <c r="AM5" i="19" s="1"/>
  <c r="AN5" i="19" s="1"/>
  <c r="AO5" i="19" s="1"/>
  <c r="AP5" i="19" s="1"/>
  <c r="AQ5" i="19" s="1"/>
  <c r="AR5" i="19" s="1"/>
  <c r="AU5" i="19" s="1"/>
  <c r="AV5" i="19" s="1"/>
  <c r="AW5" i="19" s="1"/>
  <c r="AX5" i="19" s="1"/>
  <c r="AY5" i="19" s="1"/>
  <c r="AZ5" i="19" s="1"/>
  <c r="BA5" i="19" s="1"/>
  <c r="BB5" i="19" s="1"/>
  <c r="BC5" i="19" s="1"/>
  <c r="BD5" i="19" s="1"/>
  <c r="BE90" i="19" l="1"/>
  <c r="BE93" i="19"/>
  <c r="BE91" i="19"/>
  <c r="J75" i="50" l="1"/>
  <c r="E8" i="50"/>
  <c r="E7" i="50"/>
  <c r="E5" i="50"/>
  <c r="I54" i="32"/>
  <c r="J54" i="32" s="1"/>
  <c r="I53" i="32"/>
  <c r="J53" i="32" s="1"/>
  <c r="I48" i="32"/>
  <c r="J48" i="32" s="1"/>
  <c r="I46" i="32"/>
  <c r="J46" i="32" s="1"/>
  <c r="I45" i="32"/>
  <c r="J45" i="32" s="1"/>
  <c r="I44" i="32"/>
  <c r="J44" i="32" s="1"/>
  <c r="I20" i="32"/>
  <c r="J20" i="32" s="1"/>
  <c r="I19" i="32"/>
  <c r="J19" i="32" s="1"/>
  <c r="O68" i="19" l="1"/>
  <c r="K68" i="19"/>
  <c r="J68" i="19"/>
  <c r="I68" i="19"/>
  <c r="O64" i="19"/>
  <c r="O63" i="19"/>
  <c r="K63" i="19"/>
  <c r="J63" i="19"/>
  <c r="I63" i="19"/>
  <c r="AS63" i="19" l="1"/>
  <c r="N63" i="19" s="1"/>
  <c r="P63" i="19" s="1"/>
  <c r="AS68" i="19"/>
  <c r="M63" i="19"/>
  <c r="M68" i="19"/>
  <c r="AS64" i="19"/>
  <c r="N64" i="19" s="1"/>
  <c r="P64" i="19" s="1"/>
  <c r="N68" i="19" l="1"/>
  <c r="P68" i="19" l="1"/>
  <c r="P69" i="19" s="1"/>
  <c r="O99" i="19"/>
  <c r="O98" i="19"/>
  <c r="O86" i="19"/>
  <c r="O16" i="19"/>
  <c r="O15" i="19"/>
  <c r="O14" i="19"/>
  <c r="O13" i="19"/>
  <c r="O12" i="19"/>
  <c r="P70" i="19" l="1"/>
  <c r="N22" i="35"/>
  <c r="N18" i="35"/>
  <c r="N17" i="35"/>
  <c r="N16" i="35"/>
  <c r="K22" i="35"/>
  <c r="K20" i="35"/>
  <c r="K18" i="35"/>
  <c r="K17" i="35"/>
  <c r="K15" i="35"/>
  <c r="O27" i="34"/>
  <c r="O26" i="34"/>
  <c r="O25" i="34"/>
  <c r="O24" i="34"/>
  <c r="O23" i="34"/>
  <c r="O22" i="34"/>
  <c r="O21" i="34"/>
  <c r="O20" i="34"/>
  <c r="O19" i="34"/>
  <c r="O18" i="34"/>
  <c r="O16" i="34"/>
  <c r="O15" i="34"/>
  <c r="L27" i="34"/>
  <c r="L26" i="34"/>
  <c r="L25" i="34"/>
  <c r="L24" i="34"/>
  <c r="L23" i="34"/>
  <c r="L22" i="34"/>
  <c r="L21" i="34"/>
  <c r="L20" i="34"/>
  <c r="L19" i="34"/>
  <c r="L18" i="34"/>
  <c r="L16" i="34"/>
  <c r="N21" i="35" l="1"/>
  <c r="K21" i="35"/>
  <c r="K16" i="35" l="1"/>
  <c r="O91" i="19" l="1"/>
  <c r="B91" i="19"/>
  <c r="N91" i="19" l="1"/>
  <c r="P91" i="19" s="1"/>
  <c r="R18" i="28" l="1"/>
  <c r="R22" i="29" l="1"/>
  <c r="R21" i="29"/>
  <c r="N20" i="35"/>
  <c r="L20" i="29"/>
  <c r="L22" i="29"/>
  <c r="L21" i="29"/>
  <c r="L18" i="28"/>
  <c r="G18" i="28"/>
  <c r="Y33" i="28" s="1"/>
  <c r="AA33" i="28" s="1"/>
  <c r="B18" i="28"/>
  <c r="R20" i="29" l="1"/>
  <c r="G20" i="29"/>
  <c r="B20" i="29"/>
  <c r="G22" i="29" l="1"/>
  <c r="X29" i="29" s="1"/>
  <c r="Z29" i="29" s="1"/>
  <c r="B22" i="29"/>
  <c r="B21" i="29"/>
  <c r="G21" i="29"/>
  <c r="X30" i="29" s="1"/>
  <c r="Z30" i="29" s="1"/>
  <c r="B109" i="19"/>
  <c r="M114" i="19" l="1"/>
  <c r="O109" i="19"/>
  <c r="P109" i="19" s="1"/>
  <c r="M109" i="19"/>
  <c r="B105" i="19" l="1"/>
  <c r="O105" i="19"/>
  <c r="M105" i="19"/>
  <c r="B99" i="19"/>
  <c r="B98" i="19"/>
  <c r="M99" i="19"/>
  <c r="M98" i="19"/>
  <c r="B86" i="19"/>
  <c r="M86" i="19"/>
  <c r="B16" i="19"/>
  <c r="B15" i="19"/>
  <c r="M16" i="19"/>
  <c r="BE84" i="19"/>
  <c r="BE83" i="19"/>
  <c r="BE82" i="19"/>
  <c r="BE81" i="19"/>
  <c r="N81" i="19" s="1"/>
  <c r="AS55" i="19"/>
  <c r="N55" i="19" s="1"/>
  <c r="O55" i="19"/>
  <c r="BE86" i="19" l="1"/>
  <c r="N86" i="19" s="1"/>
  <c r="P86" i="19" s="1"/>
  <c r="AS15" i="19"/>
  <c r="N15" i="19" s="1"/>
  <c r="P15" i="19" s="1"/>
  <c r="P115" i="19"/>
  <c r="P116" i="19" s="1"/>
  <c r="N105" i="19"/>
  <c r="P105" i="19" s="1"/>
  <c r="AS16" i="19"/>
  <c r="N16" i="19" s="1"/>
  <c r="P16" i="19" s="1"/>
  <c r="N99" i="19"/>
  <c r="P99" i="19" s="1"/>
  <c r="N98" i="19"/>
  <c r="P98" i="19" s="1"/>
  <c r="P55" i="19"/>
  <c r="P60" i="19" s="1"/>
  <c r="O32" i="19" l="1"/>
  <c r="B32" i="19"/>
  <c r="AS32" i="19" l="1"/>
  <c r="N32" i="19" s="1"/>
  <c r="P32" i="19" s="1"/>
  <c r="AH11" i="19"/>
  <c r="G27" i="23" l="1"/>
  <c r="G26" i="23"/>
  <c r="G25" i="23"/>
  <c r="G24" i="23"/>
  <c r="K18" i="31" s="1"/>
  <c r="L18" i="31" s="1"/>
  <c r="K19" i="31" l="1"/>
  <c r="L19" i="31" s="1"/>
  <c r="K14" i="31"/>
  <c r="L14" i="31" s="1"/>
  <c r="K15" i="31"/>
  <c r="L15" i="31" s="1"/>
  <c r="G18" i="31"/>
  <c r="G19" i="31"/>
  <c r="H19" i="31" s="1"/>
  <c r="G17" i="31"/>
  <c r="G15" i="31"/>
  <c r="G14" i="31"/>
  <c r="G16" i="31"/>
  <c r="L33" i="31" l="1"/>
  <c r="C4" i="36"/>
  <c r="F9" i="35"/>
  <c r="F6" i="35"/>
  <c r="C4" i="31"/>
  <c r="D4" i="35"/>
  <c r="F9" i="29"/>
  <c r="F6" i="29"/>
  <c r="D4" i="29"/>
  <c r="G9" i="34"/>
  <c r="G6" i="34"/>
  <c r="E4" i="34"/>
  <c r="D4" i="28"/>
  <c r="B2" i="37"/>
  <c r="AE23" i="30" l="1"/>
  <c r="R27" i="28"/>
  <c r="L27" i="28"/>
  <c r="BG60" i="19" l="1"/>
  <c r="P61" i="19"/>
  <c r="BH61" i="19" s="1"/>
  <c r="B43" i="19" l="1"/>
  <c r="B104" i="19"/>
  <c r="B27" i="28"/>
  <c r="G27" i="28"/>
  <c r="AG11" i="19"/>
  <c r="AS14" i="19" l="1"/>
  <c r="B19" i="28"/>
  <c r="R19" i="28" l="1"/>
  <c r="L19" i="28"/>
  <c r="G19" i="28"/>
  <c r="N104" i="19"/>
  <c r="AS42" i="19"/>
  <c r="N42" i="19" s="1"/>
  <c r="H27" i="28" s="1"/>
  <c r="O42" i="19"/>
  <c r="B42" i="19"/>
  <c r="O104" i="19"/>
  <c r="B41" i="19"/>
  <c r="O22" i="19"/>
  <c r="AS29" i="19"/>
  <c r="N29" i="19" s="1"/>
  <c r="O29" i="19"/>
  <c r="B29" i="19"/>
  <c r="P42" i="19" l="1"/>
  <c r="P104" i="19"/>
  <c r="P29" i="19"/>
  <c r="B51" i="19"/>
  <c r="B22" i="19"/>
  <c r="AS22" i="19"/>
  <c r="N22" i="19" s="1"/>
  <c r="P22" i="19" s="1"/>
  <c r="I47" i="32" l="1"/>
  <c r="J47" i="32" s="1"/>
  <c r="I43" i="32"/>
  <c r="J43" i="32" s="1"/>
  <c r="I42" i="32"/>
  <c r="J42" i="32" s="1"/>
  <c r="I41" i="32"/>
  <c r="J41" i="32" s="1"/>
  <c r="I36" i="32"/>
  <c r="J36" i="32" s="1"/>
  <c r="I35" i="32"/>
  <c r="J35" i="32" s="1"/>
  <c r="I34" i="32"/>
  <c r="J34" i="32" s="1"/>
  <c r="I33" i="32"/>
  <c r="J33" i="32" s="1"/>
  <c r="I32" i="32"/>
  <c r="J32" i="32" s="1"/>
  <c r="I31" i="32"/>
  <c r="J31" i="32" s="1"/>
  <c r="I30" i="32"/>
  <c r="J30" i="32" s="1"/>
  <c r="I29" i="32"/>
  <c r="J29" i="32" s="1"/>
  <c r="I28" i="32"/>
  <c r="J28" i="32" s="1"/>
  <c r="I27" i="32"/>
  <c r="J27" i="32" s="1"/>
  <c r="I26" i="32"/>
  <c r="J26" i="32" s="1"/>
  <c r="I25" i="32"/>
  <c r="J25" i="32" s="1"/>
  <c r="I24" i="32"/>
  <c r="J24" i="32" s="1"/>
  <c r="I23" i="32"/>
  <c r="J23" i="32" s="1"/>
  <c r="I22" i="32"/>
  <c r="J22" i="32" s="1"/>
  <c r="I21" i="32"/>
  <c r="J21" i="32" s="1"/>
  <c r="I18" i="32"/>
  <c r="J18" i="32" s="1"/>
  <c r="I17" i="32"/>
  <c r="J17" i="32" s="1"/>
  <c r="I16" i="32"/>
  <c r="J16" i="32" s="1"/>
  <c r="I15" i="32"/>
  <c r="J15" i="32" s="1"/>
  <c r="I14" i="32"/>
  <c r="J14" i="32" s="1"/>
  <c r="I13" i="32"/>
  <c r="J13" i="32" s="1"/>
  <c r="E8" i="32"/>
  <c r="E5" i="32"/>
  <c r="H18" i="31"/>
  <c r="H17" i="31"/>
  <c r="H16" i="31"/>
  <c r="H15" i="31"/>
  <c r="H14" i="31"/>
  <c r="O36" i="35"/>
  <c r="N36" i="35"/>
  <c r="M36" i="35"/>
  <c r="L36" i="35"/>
  <c r="K36" i="35"/>
  <c r="J36" i="35"/>
  <c r="I36" i="35"/>
  <c r="H36" i="35"/>
  <c r="G36" i="35"/>
  <c r="O35" i="35"/>
  <c r="N35" i="35"/>
  <c r="M35" i="35"/>
  <c r="L35" i="35"/>
  <c r="K35" i="35"/>
  <c r="J35" i="35"/>
  <c r="I35" i="35"/>
  <c r="H35" i="35"/>
  <c r="G35" i="35"/>
  <c r="O34" i="35"/>
  <c r="N34" i="35"/>
  <c r="M34" i="35"/>
  <c r="L34" i="35"/>
  <c r="K34" i="35"/>
  <c r="J34" i="35"/>
  <c r="I34" i="35"/>
  <c r="H34" i="35"/>
  <c r="G34" i="35"/>
  <c r="O33" i="35"/>
  <c r="N33" i="35"/>
  <c r="M33" i="35"/>
  <c r="L33" i="35"/>
  <c r="K33" i="35"/>
  <c r="J33" i="35"/>
  <c r="I33" i="35"/>
  <c r="H33" i="35"/>
  <c r="G33" i="35"/>
  <c r="O32" i="35"/>
  <c r="N32" i="35"/>
  <c r="M32" i="35"/>
  <c r="L32" i="35"/>
  <c r="K32" i="35"/>
  <c r="J32" i="35"/>
  <c r="I32" i="35"/>
  <c r="H32" i="35"/>
  <c r="G32" i="35"/>
  <c r="O31" i="35"/>
  <c r="N31" i="35"/>
  <c r="M31" i="35"/>
  <c r="L31" i="35"/>
  <c r="K31" i="35"/>
  <c r="J31" i="35"/>
  <c r="I31" i="35"/>
  <c r="H31" i="35"/>
  <c r="G31" i="35"/>
  <c r="O30" i="35"/>
  <c r="N30" i="35"/>
  <c r="M30" i="35"/>
  <c r="L30" i="35"/>
  <c r="K30" i="35"/>
  <c r="J30" i="35"/>
  <c r="I30" i="35"/>
  <c r="H30" i="35"/>
  <c r="G30" i="35"/>
  <c r="O29" i="35"/>
  <c r="N29" i="35"/>
  <c r="M29" i="35"/>
  <c r="L29" i="35"/>
  <c r="K29" i="35"/>
  <c r="J29" i="35"/>
  <c r="I29" i="35"/>
  <c r="H29" i="35"/>
  <c r="G29" i="35"/>
  <c r="O28" i="35"/>
  <c r="N28" i="35"/>
  <c r="M28" i="35"/>
  <c r="L28" i="35"/>
  <c r="K28" i="35"/>
  <c r="J28" i="35"/>
  <c r="I28" i="35"/>
  <c r="H28" i="35"/>
  <c r="G28" i="35"/>
  <c r="O27" i="35"/>
  <c r="N27" i="35"/>
  <c r="M27" i="35"/>
  <c r="L27" i="35"/>
  <c r="K27" i="35"/>
  <c r="J27" i="35"/>
  <c r="I27" i="35"/>
  <c r="H27" i="35"/>
  <c r="G27" i="35"/>
  <c r="O26" i="35"/>
  <c r="N26" i="35"/>
  <c r="M26" i="35"/>
  <c r="L26" i="35"/>
  <c r="K26" i="35"/>
  <c r="J26" i="35"/>
  <c r="I26" i="35"/>
  <c r="H26" i="35"/>
  <c r="G26" i="35"/>
  <c r="O25" i="35"/>
  <c r="N25" i="35"/>
  <c r="M25" i="35"/>
  <c r="L25" i="35"/>
  <c r="K25" i="35"/>
  <c r="J25" i="35"/>
  <c r="I25" i="35"/>
  <c r="H25" i="35"/>
  <c r="G25" i="35"/>
  <c r="O24" i="35"/>
  <c r="M24" i="35"/>
  <c r="L24" i="35"/>
  <c r="J24" i="35"/>
  <c r="I24" i="35"/>
  <c r="H24" i="35"/>
  <c r="G24" i="35"/>
  <c r="I23" i="35"/>
  <c r="H23" i="35"/>
  <c r="G23" i="35"/>
  <c r="B22" i="35"/>
  <c r="B21" i="35"/>
  <c r="B20" i="35"/>
  <c r="B18" i="35"/>
  <c r="B17" i="35"/>
  <c r="B16" i="35"/>
  <c r="B15" i="35"/>
  <c r="C24" i="34"/>
  <c r="C23" i="34"/>
  <c r="C22" i="34"/>
  <c r="C21" i="34"/>
  <c r="C20" i="34"/>
  <c r="C19" i="34"/>
  <c r="C18" i="34"/>
  <c r="C16" i="34"/>
  <c r="C15" i="34"/>
  <c r="R17" i="29"/>
  <c r="R16" i="29"/>
  <c r="L18" i="29"/>
  <c r="L17" i="29"/>
  <c r="L15" i="29"/>
  <c r="R18" i="29"/>
  <c r="L16" i="29"/>
  <c r="R15" i="28"/>
  <c r="R26" i="28"/>
  <c r="R25" i="28"/>
  <c r="R24" i="28"/>
  <c r="R23" i="28"/>
  <c r="R20" i="28"/>
  <c r="R22" i="28"/>
  <c r="R16" i="28"/>
  <c r="L23" i="28"/>
  <c r="L22" i="28"/>
  <c r="R21" i="28"/>
  <c r="L21" i="28"/>
  <c r="L16" i="28"/>
  <c r="L26" i="28"/>
  <c r="L25" i="28"/>
  <c r="L24" i="28"/>
  <c r="L20" i="28"/>
  <c r="H33" i="31" l="1"/>
  <c r="Q39" i="28"/>
  <c r="R39" i="28"/>
  <c r="E7" i="32"/>
  <c r="AD24" i="30" l="1"/>
  <c r="AB23" i="30"/>
  <c r="Z23" i="30"/>
  <c r="F9" i="28"/>
  <c r="F6" i="28"/>
  <c r="Y25" i="30"/>
  <c r="R2" i="30"/>
  <c r="J2" i="30"/>
  <c r="B2" i="30"/>
  <c r="AG24" i="30" l="1"/>
  <c r="AD23" i="30"/>
  <c r="AG23" i="30"/>
  <c r="G18" i="29"/>
  <c r="X31" i="29" s="1"/>
  <c r="Z31" i="29" s="1"/>
  <c r="Z32" i="29" s="1"/>
  <c r="G17" i="29"/>
  <c r="G16" i="29"/>
  <c r="G15" i="29"/>
  <c r="B15" i="29"/>
  <c r="B16" i="29"/>
  <c r="B18" i="29"/>
  <c r="B17" i="29"/>
  <c r="G26" i="28"/>
  <c r="G25" i="28"/>
  <c r="Y32" i="28" s="1"/>
  <c r="AA32" i="28" s="1"/>
  <c r="G24" i="28"/>
  <c r="G23" i="28"/>
  <c r="G22" i="28"/>
  <c r="Y31" i="28" s="1"/>
  <c r="AA31" i="28" s="1"/>
  <c r="G21" i="28"/>
  <c r="G20" i="28"/>
  <c r="G16" i="28"/>
  <c r="Y30" i="28" s="1"/>
  <c r="AA30" i="28" s="1"/>
  <c r="G15" i="28"/>
  <c r="Y29" i="28" s="1"/>
  <c r="AA29" i="28" s="1"/>
  <c r="B50" i="19"/>
  <c r="B23" i="19"/>
  <c r="B21" i="19"/>
  <c r="B103" i="19"/>
  <c r="B97" i="19"/>
  <c r="B90" i="19"/>
  <c r="B84" i="19"/>
  <c r="B83" i="19"/>
  <c r="B82" i="19"/>
  <c r="B81" i="19"/>
  <c r="B14" i="19"/>
  <c r="B13" i="19"/>
  <c r="B12" i="19"/>
  <c r="B11" i="19"/>
  <c r="B75" i="19"/>
  <c r="B74" i="19"/>
  <c r="B73" i="19"/>
  <c r="B72" i="19"/>
  <c r="B40" i="19"/>
  <c r="B39" i="19"/>
  <c r="B38" i="19"/>
  <c r="B33" i="19"/>
  <c r="B31" i="19"/>
  <c r="B30" i="19"/>
  <c r="B28" i="19"/>
  <c r="B27" i="19"/>
  <c r="B26" i="19"/>
  <c r="B25" i="19"/>
  <c r="Q33" i="29"/>
  <c r="P32" i="29"/>
  <c r="L32" i="29"/>
  <c r="K32" i="29"/>
  <c r="J32" i="29"/>
  <c r="L31" i="29"/>
  <c r="R30" i="29"/>
  <c r="Q30" i="29"/>
  <c r="K30" i="29"/>
  <c r="J30" i="29"/>
  <c r="I30" i="29"/>
  <c r="H30" i="29"/>
  <c r="G30" i="29"/>
  <c r="L30" i="29"/>
  <c r="L29" i="29"/>
  <c r="Q28" i="29"/>
  <c r="R27" i="29"/>
  <c r="Q27" i="29"/>
  <c r="P27" i="29"/>
  <c r="L26" i="29"/>
  <c r="Q25" i="29"/>
  <c r="Q24" i="29"/>
  <c r="N24" i="35" s="1"/>
  <c r="L24" i="29"/>
  <c r="P24" i="29"/>
  <c r="H19" i="29" l="1"/>
  <c r="AA34" i="28"/>
  <c r="H21" i="29"/>
  <c r="H22" i="29"/>
  <c r="L25" i="29"/>
  <c r="P25" i="29"/>
  <c r="K26" i="29"/>
  <c r="I27" i="29"/>
  <c r="J28" i="29"/>
  <c r="J29" i="29"/>
  <c r="K24" i="29"/>
  <c r="K24" i="35" s="1"/>
  <c r="R25" i="29"/>
  <c r="P26" i="29"/>
  <c r="K27" i="29"/>
  <c r="R28" i="29"/>
  <c r="K29" i="29"/>
  <c r="P30" i="29"/>
  <c r="Q26" i="29"/>
  <c r="R26" i="29"/>
  <c r="G26" i="29"/>
  <c r="G28" i="29"/>
  <c r="G29" i="29"/>
  <c r="K31" i="29"/>
  <c r="P29" i="29"/>
  <c r="Q29" i="29"/>
  <c r="G25" i="29"/>
  <c r="H26" i="29"/>
  <c r="G27" i="29"/>
  <c r="H28" i="29"/>
  <c r="H29" i="29"/>
  <c r="P33" i="29"/>
  <c r="R29" i="29"/>
  <c r="J26" i="29"/>
  <c r="H27" i="29"/>
  <c r="I28" i="29"/>
  <c r="I29" i="29"/>
  <c r="B16" i="28"/>
  <c r="B25" i="28"/>
  <c r="B24" i="28"/>
  <c r="I23" i="29"/>
  <c r="H23" i="29"/>
  <c r="R23" i="29"/>
  <c r="G23" i="29"/>
  <c r="Q23" i="29"/>
  <c r="N23" i="35" s="1"/>
  <c r="K23" i="29"/>
  <c r="K23" i="35" s="1"/>
  <c r="J33" i="29"/>
  <c r="I33" i="29"/>
  <c r="H33" i="29"/>
  <c r="R33" i="29"/>
  <c r="G33" i="29"/>
  <c r="L23" i="29"/>
  <c r="I32" i="29"/>
  <c r="H32" i="29"/>
  <c r="R32" i="29"/>
  <c r="G32" i="29"/>
  <c r="Q32" i="29"/>
  <c r="P23" i="29"/>
  <c r="H31" i="29"/>
  <c r="R31" i="29"/>
  <c r="G31" i="29"/>
  <c r="Q31" i="29"/>
  <c r="P31" i="29"/>
  <c r="J23" i="29"/>
  <c r="K25" i="29"/>
  <c r="J25" i="29"/>
  <c r="I25" i="29"/>
  <c r="H25" i="29"/>
  <c r="I31" i="29"/>
  <c r="K33" i="29"/>
  <c r="J24" i="29"/>
  <c r="I24" i="29"/>
  <c r="H24" i="29"/>
  <c r="R24" i="29"/>
  <c r="G24" i="29"/>
  <c r="J31" i="29"/>
  <c r="L33" i="29"/>
  <c r="I26" i="29"/>
  <c r="J27" i="29"/>
  <c r="K28" i="29"/>
  <c r="L28" i="29"/>
  <c r="L27" i="29"/>
  <c r="P28" i="29"/>
  <c r="I29" i="28" l="1"/>
  <c r="I29" i="34"/>
  <c r="H19" i="35"/>
  <c r="I19" i="29"/>
  <c r="I17" i="28"/>
  <c r="I17" i="34"/>
  <c r="I27" i="28"/>
  <c r="I27" i="34"/>
  <c r="I18" i="28"/>
  <c r="I18" i="34"/>
  <c r="I22" i="29"/>
  <c r="H22" i="35"/>
  <c r="I21" i="29"/>
  <c r="H21" i="35"/>
  <c r="K34" i="29"/>
  <c r="L34" i="29"/>
  <c r="B21" i="28"/>
  <c r="B26" i="28"/>
  <c r="B23" i="28"/>
  <c r="B22" i="28"/>
  <c r="B20" i="28"/>
  <c r="B15" i="28"/>
  <c r="N103" i="19" l="1"/>
  <c r="K103" i="19"/>
  <c r="J103" i="19"/>
  <c r="I103" i="19"/>
  <c r="O103" i="19"/>
  <c r="O81" i="19"/>
  <c r="N84" i="19"/>
  <c r="N83" i="19"/>
  <c r="N82" i="19"/>
  <c r="O84" i="19"/>
  <c r="M84" i="19"/>
  <c r="M83" i="19"/>
  <c r="O83" i="19"/>
  <c r="M82" i="19"/>
  <c r="O82" i="19"/>
  <c r="L81" i="19"/>
  <c r="M81" i="19" s="1"/>
  <c r="P81" i="19" l="1"/>
  <c r="P103" i="19"/>
  <c r="M103" i="19"/>
  <c r="P84" i="19"/>
  <c r="P83" i="19"/>
  <c r="P82" i="19"/>
  <c r="P87" i="19" l="1"/>
  <c r="P88" i="19" s="1"/>
  <c r="BK88" i="19" s="1"/>
  <c r="BJ87" i="19" l="1"/>
  <c r="AS43" i="19" l="1"/>
  <c r="N43" i="19" s="1"/>
  <c r="H18" i="29" s="1"/>
  <c r="O43" i="19"/>
  <c r="M43" i="19"/>
  <c r="AS30" i="19"/>
  <c r="N30" i="19" s="1"/>
  <c r="O30" i="19"/>
  <c r="M30" i="19"/>
  <c r="I18" i="29" l="1"/>
  <c r="H18" i="35"/>
  <c r="P43" i="19"/>
  <c r="P30" i="19"/>
  <c r="O40" i="19" l="1"/>
  <c r="O39" i="19"/>
  <c r="O21" i="19"/>
  <c r="N93" i="19" l="1"/>
  <c r="N97" i="19"/>
  <c r="AS51" i="19"/>
  <c r="N51" i="19" s="1"/>
  <c r="AS50" i="19"/>
  <c r="N50" i="19" s="1"/>
  <c r="O51" i="19"/>
  <c r="O50" i="19"/>
  <c r="M51" i="19"/>
  <c r="M50" i="19"/>
  <c r="AS40" i="19"/>
  <c r="N40" i="19" s="1"/>
  <c r="AS39" i="19"/>
  <c r="N39" i="19" s="1"/>
  <c r="H25" i="28" s="1"/>
  <c r="M39" i="19"/>
  <c r="M40" i="19"/>
  <c r="O23" i="19"/>
  <c r="L21" i="19"/>
  <c r="M21" i="19" s="1"/>
  <c r="L11" i="19"/>
  <c r="M11" i="19" s="1"/>
  <c r="I28" i="28" l="1"/>
  <c r="I28" i="34"/>
  <c r="I19" i="28"/>
  <c r="I19" i="34"/>
  <c r="H17" i="29"/>
  <c r="N90" i="19"/>
  <c r="BE121" i="19"/>
  <c r="P51" i="19"/>
  <c r="P50" i="19"/>
  <c r="P39" i="19"/>
  <c r="P40" i="19"/>
  <c r="I25" i="28" l="1"/>
  <c r="I25" i="34"/>
  <c r="I23" i="28"/>
  <c r="I23" i="34"/>
  <c r="I17" i="29"/>
  <c r="H17" i="35"/>
  <c r="P52" i="19"/>
  <c r="AS21" i="19"/>
  <c r="N21" i="19" s="1"/>
  <c r="AS23" i="19"/>
  <c r="N23" i="19" s="1"/>
  <c r="AS25" i="19"/>
  <c r="N25" i="19" s="1"/>
  <c r="AS26" i="19"/>
  <c r="N26" i="19" s="1"/>
  <c r="AS27" i="19"/>
  <c r="N27" i="19" s="1"/>
  <c r="AS28" i="19"/>
  <c r="N28" i="19" s="1"/>
  <c r="AS31" i="19"/>
  <c r="N31" i="19" s="1"/>
  <c r="AS33" i="19"/>
  <c r="N33" i="19" s="1"/>
  <c r="AS38" i="19"/>
  <c r="N38" i="19" s="1"/>
  <c r="H24" i="28" s="1"/>
  <c r="AS41" i="19"/>
  <c r="N41" i="19" s="1"/>
  <c r="H26" i="28" s="1"/>
  <c r="N72" i="19"/>
  <c r="N73" i="19"/>
  <c r="N74" i="19"/>
  <c r="N75" i="19"/>
  <c r="H20" i="29"/>
  <c r="M97" i="19"/>
  <c r="AS12" i="19"/>
  <c r="N12" i="19" s="1"/>
  <c r="AS13" i="19"/>
  <c r="N13" i="19" s="1"/>
  <c r="N14" i="19"/>
  <c r="AS11" i="19"/>
  <c r="M33" i="19"/>
  <c r="M31" i="19"/>
  <c r="I26" i="28" l="1"/>
  <c r="I26" i="34"/>
  <c r="I20" i="29"/>
  <c r="H20" i="35"/>
  <c r="I22" i="34"/>
  <c r="H15" i="29"/>
  <c r="P23" i="19"/>
  <c r="H16" i="29"/>
  <c r="H16" i="35" s="1"/>
  <c r="P21" i="19"/>
  <c r="N11" i="19"/>
  <c r="I15" i="34" s="1"/>
  <c r="AS121" i="19"/>
  <c r="BE122" i="19" s="1"/>
  <c r="P53" i="19"/>
  <c r="BH53" i="19" s="1"/>
  <c r="BG52" i="19"/>
  <c r="J90" i="19"/>
  <c r="J93" i="19"/>
  <c r="I90" i="19"/>
  <c r="I93" i="19"/>
  <c r="O93" i="19"/>
  <c r="O90" i="19"/>
  <c r="N15" i="35" l="1"/>
  <c r="R15" i="29"/>
  <c r="R34" i="29" s="1"/>
  <c r="Q34" i="29"/>
  <c r="I21" i="28"/>
  <c r="I21" i="34"/>
  <c r="I16" i="28"/>
  <c r="I16" i="34"/>
  <c r="I20" i="28"/>
  <c r="I20" i="34"/>
  <c r="I24" i="28"/>
  <c r="I24" i="34"/>
  <c r="I15" i="29"/>
  <c r="H15" i="35"/>
  <c r="I15" i="28"/>
  <c r="I22" i="28"/>
  <c r="I16" i="29"/>
  <c r="H34" i="29"/>
  <c r="O38" i="19"/>
  <c r="O33" i="19"/>
  <c r="O28" i="19"/>
  <c r="O27" i="19"/>
  <c r="O26" i="19"/>
  <c r="O25" i="19"/>
  <c r="K93" i="19"/>
  <c r="K90" i="19"/>
  <c r="D10" i="19"/>
  <c r="Z19" i="30" l="1"/>
  <c r="Z22" i="30"/>
  <c r="AG22" i="30" s="1"/>
  <c r="AB22" i="30"/>
  <c r="I34" i="29"/>
  <c r="Z14" i="30" s="1"/>
  <c r="I39" i="28"/>
  <c r="Z13" i="30" s="1"/>
  <c r="H39" i="28"/>
  <c r="O31" i="19"/>
  <c r="P31" i="19" s="1"/>
  <c r="O41" i="19"/>
  <c r="O97" i="19"/>
  <c r="P97" i="19" s="1"/>
  <c r="P100" i="19" s="1"/>
  <c r="P33" i="19"/>
  <c r="M90" i="19"/>
  <c r="M93" i="19"/>
  <c r="AD22" i="30" l="1"/>
  <c r="F14" i="30"/>
  <c r="P106" i="19"/>
  <c r="BJ106" i="19" s="1"/>
  <c r="M41" i="19"/>
  <c r="F13" i="30" l="1"/>
  <c r="G12" i="30" s="1"/>
  <c r="P101" i="19"/>
  <c r="BK101" i="19" s="1"/>
  <c r="BJ100" i="19"/>
  <c r="P41" i="19"/>
  <c r="M73" i="19"/>
  <c r="M74" i="19"/>
  <c r="M75" i="19"/>
  <c r="M72" i="19"/>
  <c r="F17" i="30" l="1"/>
  <c r="M12" i="19"/>
  <c r="M13" i="19"/>
  <c r="M14" i="19"/>
  <c r="F19" i="30" l="1"/>
  <c r="P12" i="19"/>
  <c r="P14" i="19"/>
  <c r="P13" i="19"/>
  <c r="O75" i="19" l="1"/>
  <c r="P75" i="19" s="1"/>
  <c r="O74" i="19"/>
  <c r="P74" i="19" s="1"/>
  <c r="O73" i="19"/>
  <c r="P73" i="19" s="1"/>
  <c r="M38" i="19" l="1"/>
  <c r="M23" i="19"/>
  <c r="M25" i="19"/>
  <c r="M26" i="19"/>
  <c r="M27" i="19"/>
  <c r="M28" i="19"/>
  <c r="P27" i="19" l="1"/>
  <c r="P25" i="19"/>
  <c r="P38" i="19"/>
  <c r="P28" i="19"/>
  <c r="P26" i="19"/>
  <c r="P47" i="19" l="1"/>
  <c r="P48" i="19" s="1"/>
  <c r="BH48" i="19" s="1"/>
  <c r="O11" i="19"/>
  <c r="P11" i="19" s="1"/>
  <c r="P17" i="19" s="1"/>
  <c r="BG47" i="19" l="1"/>
  <c r="P18" i="19"/>
  <c r="BH18" i="19" s="1"/>
  <c r="BG17" i="19"/>
  <c r="O72" i="19" l="1"/>
  <c r="P72" i="19" s="1"/>
  <c r="P78" i="19" s="1"/>
  <c r="P122" i="19" s="1"/>
  <c r="P123" i="19" l="1"/>
  <c r="O12" i="30"/>
  <c r="BG78" i="19"/>
  <c r="BM106" i="19" s="1"/>
  <c r="P79" i="19"/>
  <c r="BH79" i="19" s="1"/>
  <c r="BN107" i="19" s="1"/>
  <c r="P107" i="19"/>
  <c r="BK107" i="19" s="1"/>
  <c r="N19" i="30" l="1"/>
  <c r="N17" i="30"/>
  <c r="F5" i="19"/>
  <c r="D6" i="19"/>
  <c r="O16" i="30" l="1"/>
  <c r="O18" i="30"/>
  <c r="P93" i="19" l="1"/>
  <c r="P90" i="19"/>
  <c r="P94" i="19" l="1"/>
  <c r="P117" i="19" l="1"/>
  <c r="P125" i="19"/>
  <c r="P95" i="19"/>
  <c r="BK95" i="19" s="1"/>
  <c r="BJ94" i="19"/>
  <c r="BP106" i="19" s="1"/>
  <c r="Q69" i="19" l="1"/>
  <c r="Q60" i="19"/>
  <c r="Q46" i="19"/>
  <c r="Q40" i="19"/>
  <c r="Q30" i="19"/>
  <c r="Q23" i="19"/>
  <c r="Q17" i="19"/>
  <c r="Q33" i="19"/>
  <c r="Q43" i="19"/>
  <c r="P126" i="19"/>
  <c r="P130" i="19" s="1"/>
  <c r="W12" i="30"/>
  <c r="P129" i="19"/>
  <c r="Q52" i="19"/>
  <c r="Q87" i="19"/>
  <c r="Q100" i="19"/>
  <c r="Q94" i="19"/>
  <c r="Q106" i="19"/>
  <c r="Q47" i="19"/>
  <c r="AI12" i="30"/>
  <c r="BQ107" i="19"/>
  <c r="BQ118" i="19" s="1"/>
  <c r="BP117" i="19"/>
  <c r="P118" i="19"/>
  <c r="P119" i="19" s="1"/>
  <c r="P131" i="19" l="1"/>
  <c r="Q131" i="19" s="1"/>
  <c r="V17" i="30"/>
  <c r="W16" i="30" s="1"/>
  <c r="V19" i="30"/>
  <c r="W18" i="30" s="1"/>
  <c r="BQ119" i="19"/>
  <c r="AJ12" i="30" l="1"/>
  <c r="G18" i="30" l="1"/>
  <c r="G16" i="30"/>
  <c r="V23" i="30"/>
  <c r="F23" i="30"/>
  <c r="V21" i="30"/>
  <c r="V22" i="30"/>
  <c r="F22" i="30"/>
  <c r="V24" i="30"/>
  <c r="W20" i="30" l="1"/>
  <c r="W26" i="30" s="1"/>
  <c r="AI23" i="30"/>
  <c r="AJ23" i="30" s="1"/>
  <c r="N23" i="30"/>
  <c r="N22" i="30"/>
  <c r="AI22" i="30"/>
  <c r="AJ22" i="30" s="1"/>
  <c r="AI24" i="30"/>
  <c r="AJ24" i="30" s="1"/>
  <c r="V28" i="30" l="1"/>
  <c r="W27" i="30" s="1"/>
  <c r="V30" i="30" s="1"/>
  <c r="W29" i="30" s="1"/>
  <c r="W32" i="30" s="1"/>
  <c r="AE32" i="30" l="1"/>
  <c r="F47" i="54" l="1"/>
  <c r="G47" i="54" s="1"/>
  <c r="F32" i="54"/>
  <c r="G32" i="54" s="1"/>
  <c r="F24" i="54"/>
  <c r="G24" i="54" s="1"/>
  <c r="F44" i="54"/>
  <c r="G44" i="54" s="1"/>
  <c r="F38" i="54"/>
  <c r="G38" i="54" s="1"/>
  <c r="F35" i="54"/>
  <c r="G35" i="54" s="1"/>
  <c r="F29" i="54"/>
  <c r="G29" i="54" s="1"/>
  <c r="F49" i="54"/>
  <c r="G49" i="54" s="1"/>
  <c r="F41" i="54"/>
  <c r="G41" i="54" s="1"/>
  <c r="F26" i="54"/>
  <c r="G26" i="54" s="1"/>
  <c r="F46" i="54"/>
  <c r="G46" i="54" s="1"/>
  <c r="F37" i="54"/>
  <c r="G37" i="54" s="1"/>
  <c r="F34" i="54"/>
  <c r="G34" i="54" s="1"/>
  <c r="F31" i="54"/>
  <c r="G31" i="54" s="1"/>
  <c r="F23" i="54"/>
  <c r="G23" i="54" s="1"/>
  <c r="F22" i="54"/>
  <c r="G22" i="54" s="1"/>
  <c r="F50" i="54"/>
  <c r="G50" i="54" s="1"/>
  <c r="F27" i="54"/>
  <c r="G27" i="54" s="1"/>
  <c r="F51" i="54"/>
  <c r="G51" i="54" s="1"/>
  <c r="F43" i="54"/>
  <c r="G43" i="54" s="1"/>
  <c r="F28" i="54"/>
  <c r="G28" i="54" s="1"/>
  <c r="F48" i="54"/>
  <c r="G48" i="54" s="1"/>
  <c r="F40" i="54"/>
  <c r="G40" i="54" s="1"/>
  <c r="F33" i="54"/>
  <c r="G33" i="54" s="1"/>
  <c r="F25" i="54"/>
  <c r="G25" i="54" s="1"/>
  <c r="F45" i="54"/>
  <c r="G45" i="54" s="1"/>
  <c r="F36" i="54"/>
  <c r="G36" i="54" s="1"/>
  <c r="F30" i="54"/>
  <c r="G30" i="54" s="1"/>
  <c r="F42" i="54"/>
  <c r="G42" i="54" s="1"/>
  <c r="F39" i="54"/>
  <c r="G39" i="54" s="1"/>
  <c r="G53" i="54" l="1"/>
  <c r="H61" i="39" l="1"/>
  <c r="I61" i="39" l="1"/>
  <c r="J61" i="39" s="1"/>
  <c r="K61" i="39" s="1"/>
  <c r="L61" i="39" l="1"/>
  <c r="M61" i="39" l="1"/>
  <c r="N61" i="39" l="1"/>
  <c r="O61" i="39" l="1"/>
  <c r="P61" i="39" l="1"/>
  <c r="Q61" i="39" l="1"/>
  <c r="R61" i="39" l="1"/>
  <c r="S61" i="39" l="1"/>
  <c r="T61" i="39" l="1"/>
  <c r="U61" i="39" l="1"/>
  <c r="V61" i="39" l="1"/>
  <c r="W61" i="39" l="1"/>
  <c r="X61" i="39" l="1"/>
  <c r="Y61" i="39" l="1"/>
  <c r="Z61" i="39" l="1"/>
  <c r="AA61" i="39" l="1"/>
  <c r="AB61" i="39" l="1"/>
  <c r="AC61" i="39" l="1"/>
  <c r="AD61" i="39" l="1"/>
  <c r="AE61" i="39" l="1"/>
  <c r="AF61" i="39" l="1"/>
  <c r="AG61" i="39" s="1"/>
  <c r="L15" i="34"/>
  <c r="K39" i="28"/>
  <c r="L15" i="28"/>
  <c r="L39" i="28" s="1"/>
  <c r="AB21" i="30" l="1"/>
  <c r="Z21" i="30"/>
  <c r="AG21" i="30" s="1"/>
  <c r="N21" i="30"/>
  <c r="O20" i="30" s="1"/>
  <c r="O26" i="30" s="1"/>
  <c r="AI21" i="30"/>
  <c r="AJ21" i="30" s="1"/>
  <c r="AD21" i="30"/>
  <c r="F21" i="30"/>
  <c r="G20" i="30" s="1"/>
  <c r="G26" i="30" s="1"/>
  <c r="F28" i="30" l="1"/>
  <c r="G27" i="30" s="1"/>
  <c r="N28" i="30"/>
  <c r="O27" i="30" s="1"/>
  <c r="N30" i="30" l="1"/>
  <c r="O29" i="30" s="1"/>
  <c r="O32" i="30" s="1"/>
  <c r="F30" i="30"/>
  <c r="G29" i="30" s="1"/>
  <c r="G32" i="30" s="1"/>
  <c r="W35" i="30" l="1"/>
  <c r="AG62" i="39"/>
  <c r="G56" i="52"/>
  <c r="Z32" i="30"/>
  <c r="AK56" i="56"/>
  <c r="AB32" i="30"/>
  <c r="O35" i="30"/>
  <c r="W34" i="30"/>
  <c r="W36" i="30" s="1"/>
  <c r="AD32" i="30" l="1"/>
  <c r="AI32" i="30"/>
  <c r="U57" i="56"/>
  <c r="W56" i="56"/>
  <c r="Y57" i="56"/>
  <c r="W57" i="56"/>
  <c r="T56" i="56"/>
  <c r="N56" i="56"/>
  <c r="AD56" i="56"/>
  <c r="J56" i="56"/>
  <c r="AC57" i="56"/>
  <c r="Y56" i="56"/>
  <c r="S57" i="56"/>
  <c r="M56" i="56"/>
  <c r="AK57" i="56"/>
  <c r="N57" i="56"/>
  <c r="X56" i="56"/>
  <c r="AC56" i="56"/>
  <c r="AA57" i="56"/>
  <c r="L56" i="56"/>
  <c r="O56" i="56"/>
  <c r="Q56" i="56"/>
  <c r="V57" i="56"/>
  <c r="Q57" i="56"/>
  <c r="R56" i="56"/>
  <c r="T57" i="56"/>
  <c r="AA56" i="56"/>
  <c r="AB56" i="56"/>
  <c r="Z56" i="56"/>
  <c r="P56" i="56"/>
  <c r="V56" i="56"/>
  <c r="AD57" i="56"/>
  <c r="L57" i="56"/>
  <c r="P57" i="56"/>
  <c r="AB57" i="56"/>
  <c r="Z57" i="56"/>
  <c r="O57" i="56"/>
  <c r="K56" i="56"/>
  <c r="R57" i="56"/>
  <c r="X57" i="56"/>
  <c r="U56" i="56"/>
  <c r="H56" i="56"/>
  <c r="J57" i="56"/>
  <c r="I56" i="56"/>
  <c r="K57" i="56"/>
  <c r="M57" i="56"/>
  <c r="S56" i="56"/>
  <c r="H57" i="56"/>
  <c r="I57" i="56"/>
  <c r="AG32" i="30"/>
  <c r="AJ32" i="30"/>
  <c r="F36" i="52"/>
  <c r="G36" i="52" s="1"/>
  <c r="F27" i="52"/>
  <c r="G27" i="52" s="1"/>
  <c r="F20" i="52"/>
  <c r="G20" i="52" s="1"/>
  <c r="F50" i="52"/>
  <c r="G50" i="52" s="1"/>
  <c r="F41" i="52"/>
  <c r="G41" i="52" s="1"/>
  <c r="F44" i="52"/>
  <c r="G44" i="52" s="1"/>
  <c r="F39" i="52"/>
  <c r="G39" i="52" s="1"/>
  <c r="F25" i="52"/>
  <c r="G25" i="52" s="1"/>
  <c r="F21" i="52"/>
  <c r="G21" i="52" s="1"/>
  <c r="F42" i="52"/>
  <c r="G42" i="52" s="1"/>
  <c r="F26" i="52"/>
  <c r="G26" i="52" s="1"/>
  <c r="F22" i="52"/>
  <c r="G22" i="52" s="1"/>
  <c r="F38" i="52"/>
  <c r="G38" i="52" s="1"/>
  <c r="F23" i="52"/>
  <c r="G23" i="52" s="1"/>
  <c r="F34" i="52"/>
  <c r="G34" i="52" s="1"/>
  <c r="F30" i="52"/>
  <c r="G30" i="52" s="1"/>
  <c r="F32" i="52"/>
  <c r="G32" i="52" s="1"/>
  <c r="F29" i="52"/>
  <c r="G29" i="52" s="1"/>
  <c r="F37" i="52"/>
  <c r="G37" i="52" s="1"/>
  <c r="F52" i="52"/>
  <c r="G52" i="52" s="1"/>
  <c r="F28" i="52"/>
  <c r="G28" i="52" s="1"/>
  <c r="F47" i="52"/>
  <c r="G47" i="52" s="1"/>
  <c r="F43" i="52"/>
  <c r="G43" i="52" s="1"/>
  <c r="F33" i="52"/>
  <c r="G33" i="52" s="1"/>
  <c r="F49" i="52"/>
  <c r="G49" i="52" s="1"/>
  <c r="F24" i="52"/>
  <c r="G24" i="52" s="1"/>
  <c r="F40" i="52"/>
  <c r="G40" i="52" s="1"/>
  <c r="F35" i="52"/>
  <c r="G35" i="52" s="1"/>
  <c r="F51" i="52"/>
  <c r="G51" i="52" s="1"/>
  <c r="F48" i="52"/>
  <c r="G48" i="52" s="1"/>
  <c r="F31" i="52"/>
  <c r="G31" i="52" s="1"/>
  <c r="F46" i="52"/>
  <c r="G46" i="52" s="1"/>
  <c r="F45" i="52"/>
  <c r="G45" i="52" s="1"/>
  <c r="W63" i="39"/>
  <c r="AE62" i="39"/>
  <c r="AB62" i="39"/>
  <c r="AA62" i="39"/>
  <c r="AF62" i="39"/>
  <c r="X62" i="39"/>
  <c r="R62" i="39"/>
  <c r="I63" i="39"/>
  <c r="Y62" i="39"/>
  <c r="L63" i="39"/>
  <c r="P63" i="39"/>
  <c r="Y63" i="39"/>
  <c r="AD63" i="39"/>
  <c r="AE63" i="39"/>
  <c r="Z63" i="39"/>
  <c r="AD62" i="39"/>
  <c r="P62" i="39"/>
  <c r="K63" i="39"/>
  <c r="M63" i="39"/>
  <c r="AG63" i="39"/>
  <c r="AC63" i="39"/>
  <c r="J62" i="39"/>
  <c r="Q63" i="39"/>
  <c r="AC62" i="39"/>
  <c r="M62" i="39"/>
  <c r="U62" i="39"/>
  <c r="J63" i="39"/>
  <c r="V62" i="39"/>
  <c r="AA63" i="39"/>
  <c r="U63" i="39"/>
  <c r="T62" i="39"/>
  <c r="S63" i="39"/>
  <c r="Q62" i="39"/>
  <c r="H63" i="39"/>
  <c r="L62" i="39"/>
  <c r="K62" i="39"/>
  <c r="W62" i="39"/>
  <c r="AB63" i="39"/>
  <c r="N63" i="39"/>
  <c r="H62" i="39"/>
  <c r="X63" i="39"/>
  <c r="Z62" i="39"/>
  <c r="T63" i="39"/>
  <c r="S62" i="39"/>
  <c r="N62" i="39"/>
  <c r="O63" i="39"/>
  <c r="AF63" i="39"/>
  <c r="V63" i="39"/>
  <c r="I62" i="39"/>
  <c r="R63" i="39"/>
  <c r="O62" i="39"/>
  <c r="G53" i="52" l="1"/>
</calcChain>
</file>

<file path=xl/sharedStrings.xml><?xml version="1.0" encoding="utf-8"?>
<sst xmlns="http://schemas.openxmlformats.org/spreadsheetml/2006/main" count="2497" uniqueCount="691">
  <si>
    <t>DISCRIMINAÇÃO</t>
  </si>
  <si>
    <t>TOTAL</t>
  </si>
  <si>
    <t>P0</t>
  </si>
  <si>
    <t>P1</t>
  </si>
  <si>
    <t>P2</t>
  </si>
  <si>
    <t>P3</t>
  </si>
  <si>
    <t>P4</t>
  </si>
  <si>
    <t>T0</t>
  </si>
  <si>
    <t>T1</t>
  </si>
  <si>
    <t>T2</t>
  </si>
  <si>
    <t>CONSULTOR ESPECIAL</t>
  </si>
  <si>
    <t>COORDENADOR GERAL</t>
  </si>
  <si>
    <t>CÓD</t>
  </si>
  <si>
    <t>SECRETÁRIA</t>
  </si>
  <si>
    <t>Percentual Parcial (%)</t>
  </si>
  <si>
    <t>Valor Parcial (R$)</t>
  </si>
  <si>
    <t>DIAS</t>
  </si>
  <si>
    <t>A1</t>
  </si>
  <si>
    <t>A3</t>
  </si>
  <si>
    <t>A4</t>
  </si>
  <si>
    <t>PARCIAL</t>
  </si>
  <si>
    <t>ATIVIDADES / FUNÇÃO NO PROJETO</t>
  </si>
  <si>
    <t>Código</t>
  </si>
  <si>
    <t>PESSOAL/ EQUIPE</t>
  </si>
  <si>
    <t>HORA/</t>
  </si>
  <si>
    <t>Nº</t>
  </si>
  <si>
    <t xml:space="preserve">TOTAL DE </t>
  </si>
  <si>
    <t>HOMEM/</t>
  </si>
  <si>
    <t>SALÁRIO MÊS</t>
  </si>
  <si>
    <t>CUSTO TOTAL</t>
  </si>
  <si>
    <t>DIA</t>
  </si>
  <si>
    <t>HORAS</t>
  </si>
  <si>
    <t>MÊS</t>
  </si>
  <si>
    <t>a</t>
  </si>
  <si>
    <t>b</t>
  </si>
  <si>
    <t>c</t>
  </si>
  <si>
    <t>d</t>
  </si>
  <si>
    <t>e=a*b*c*d</t>
  </si>
  <si>
    <t>H</t>
  </si>
  <si>
    <t>T3</t>
  </si>
  <si>
    <t>T4</t>
  </si>
  <si>
    <t>A2</t>
  </si>
  <si>
    <t>GPS</t>
  </si>
  <si>
    <t>FOLHA DE DADOS</t>
  </si>
  <si>
    <t>NÍVEL</t>
  </si>
  <si>
    <t>R$</t>
  </si>
  <si>
    <t>TIPO</t>
  </si>
  <si>
    <t>VIGA BENKELMAN</t>
  </si>
  <si>
    <t>A0</t>
  </si>
  <si>
    <t>SERVENTES/CONTÍNUOS</t>
  </si>
  <si>
    <t>VIGIAS</t>
  </si>
  <si>
    <t>SERVIÇOS GRÁFICOS</t>
  </si>
  <si>
    <t>BSB, MAO, RIO</t>
  </si>
  <si>
    <t>BH, FOR, POA, REC, SSA, SAO</t>
  </si>
  <si>
    <t>OCE</t>
  </si>
  <si>
    <t>DD</t>
  </si>
  <si>
    <t>C, P0, P1, P2, P3</t>
  </si>
  <si>
    <t>BSB - Brasília</t>
  </si>
  <si>
    <t>FOR - Fortaleza</t>
  </si>
  <si>
    <t>MAO - Manaus</t>
  </si>
  <si>
    <t>POA - Porto Alegre</t>
  </si>
  <si>
    <t>RIO - Rio de Janeiro</t>
  </si>
  <si>
    <t>REC - Recife</t>
  </si>
  <si>
    <t>BH - Belo Horizonte</t>
  </si>
  <si>
    <t>SSA - Salvador</t>
  </si>
  <si>
    <t>TÉCNICO AUXILIAR</t>
  </si>
  <si>
    <t>TÍTULO:</t>
  </si>
  <si>
    <t>EXTENSÃO:</t>
  </si>
  <si>
    <t>MÊS BASE:</t>
  </si>
  <si>
    <t>IND</t>
  </si>
  <si>
    <t>UNIDADE</t>
  </si>
  <si>
    <t>K</t>
  </si>
  <si>
    <t>Mês</t>
  </si>
  <si>
    <t>CM</t>
  </si>
  <si>
    <t xml:space="preserve">COORDENADOR </t>
  </si>
  <si>
    <t>ENGENHEIRO/PROFISSIONAL SÊNIOR</t>
  </si>
  <si>
    <t>ENGENHEIRO/PROFISSIONAL PLENO</t>
  </si>
  <si>
    <t>ENGENHEIRO/PROFISSIONAL JÚNIOR</t>
  </si>
  <si>
    <t>ENGENHEIRO/PROFISSIONAL AUXILIAR</t>
  </si>
  <si>
    <t>A1/A3</t>
  </si>
  <si>
    <t>TÉCNICO ESPECIAL</t>
  </si>
  <si>
    <t>TÉCNICO SÊNIOR</t>
  </si>
  <si>
    <t>TÉCNICO PLENO</t>
  </si>
  <si>
    <t>TÉCNICO JÚNIOR</t>
  </si>
  <si>
    <t>CHEFE DE ESCRITÓRIO</t>
  </si>
  <si>
    <t>AUXILIAR DE ESCRITÓRIO/DE CAMPO/MOTORISTA</t>
  </si>
  <si>
    <t>Demais Categorias</t>
  </si>
  <si>
    <t>Siglas Utilizadas</t>
  </si>
  <si>
    <t>SÃO - São Paulo</t>
  </si>
  <si>
    <t>OCE - Outras Capitas de Estados</t>
  </si>
  <si>
    <t xml:space="preserve"> DD - Demais Deslocamentos</t>
  </si>
  <si>
    <t>SEDAN - 71 A 115 CV</t>
  </si>
  <si>
    <t>CAMINHONETE - 71 A 115 CV</t>
  </si>
  <si>
    <t>Obs: Incluir adicional de embarque e desembarque, no valor de R$ 95,00, se não for feita a cotação de tarifa cheia</t>
  </si>
  <si>
    <t>VAN - 120 A 140 CV</t>
  </si>
  <si>
    <t>CAMINHÃO PARA VIGA BENKELMAN</t>
  </si>
  <si>
    <t>INSTRUMENTAL DE TOPOGRAFIA</t>
  </si>
  <si>
    <t>FALLING WEIGHT DEFLECTOMETER - FWD</t>
  </si>
  <si>
    <t>INTEGRADOR MAYSMETER</t>
  </si>
  <si>
    <t>LABORATÓRIO DE SOLOS</t>
  </si>
  <si>
    <t>LABORATÓRIO DE BETUME</t>
  </si>
  <si>
    <t>LABORATÓRIO DE CONCRETO</t>
  </si>
  <si>
    <t>A1 - ENCARGOS SOCIAIS  (MENSALISTA)</t>
  </si>
  <si>
    <t>84,04%</t>
  </si>
  <si>
    <t>A2 - ENCARGOS SOCIAIS  (HORISTA)</t>
  </si>
  <si>
    <t>126,30%</t>
  </si>
  <si>
    <t>ESTADOS:</t>
  </si>
  <si>
    <t>REGIÃO:</t>
  </si>
  <si>
    <t>SEGMENTOS:</t>
  </si>
  <si>
    <t>EQUIPE TÉCNICA</t>
  </si>
  <si>
    <t>TOTAL GERAL</t>
  </si>
  <si>
    <t>ENCARGOS SOCIAIS (84,04%)</t>
  </si>
  <si>
    <t>COORDENADOR MEIO FÍSICO</t>
  </si>
  <si>
    <t>COORDENADOR MEIO BIÓTICO</t>
  </si>
  <si>
    <t>COORDENADOR MEIO SOCIOECONÔMICO</t>
  </si>
  <si>
    <t>Elaboração de Estudo de Impacto Ambiental</t>
  </si>
  <si>
    <t>Meio Físico</t>
  </si>
  <si>
    <t>Meio Biótico</t>
  </si>
  <si>
    <t>Meio Socioeconômico</t>
  </si>
  <si>
    <t>Elaboração de Plano Básico Ambiental</t>
  </si>
  <si>
    <t>TOTAL PARCIAL (A)</t>
  </si>
  <si>
    <t>TOTAL PARCIAL (C)</t>
  </si>
  <si>
    <t>TOTAL PARCIAL (D)</t>
  </si>
  <si>
    <t>TOTAL PARCIAL (E)</t>
  </si>
  <si>
    <t>TOTAL PARCIAL (F)</t>
  </si>
  <si>
    <t>TOTAL PARCIAL (G)</t>
  </si>
  <si>
    <t>TOTAL PARCIAL (H)</t>
  </si>
  <si>
    <t>TOTAL ENCARGOS SOCIAIS</t>
  </si>
  <si>
    <t>Nº PROCESSO IBAMA:</t>
  </si>
  <si>
    <t>BIÓLOGO/PROFISSIONAL PLENO - AVES</t>
  </si>
  <si>
    <t>BIÓLOGO/PROFISSIONAL PLENO - HERPET.</t>
  </si>
  <si>
    <t>BIÓLOGO/PROFISSIONAL PLENO - MAMÍF.</t>
  </si>
  <si>
    <t>BIÓLOGO/PROFISSIONAL PLENO - BIOT. AQU.</t>
  </si>
  <si>
    <t>BIÓLOGO/ENGENHEIRO FLORESTAL PLENO</t>
  </si>
  <si>
    <t>Total</t>
  </si>
  <si>
    <t>PROFISSIONAL PLENO</t>
  </si>
  <si>
    <t>TÉCNICO JUNIOR</t>
  </si>
  <si>
    <t>Licença Instalação</t>
  </si>
  <si>
    <t>c = a * b</t>
  </si>
  <si>
    <t>ENGENHEIRO PLENO</t>
  </si>
  <si>
    <t>LP</t>
  </si>
  <si>
    <t>Mão-de-Obra</t>
  </si>
  <si>
    <t>Encargos</t>
  </si>
  <si>
    <t>LI</t>
  </si>
  <si>
    <t>LP + LI</t>
  </si>
  <si>
    <t>Arqueologia para LI</t>
  </si>
  <si>
    <t>Taxa</t>
  </si>
  <si>
    <t>% do item "A"</t>
  </si>
  <si>
    <t>30%</t>
  </si>
  <si>
    <t xml:space="preserve">  A - EQUIPE TÉCNICA DO PROJETO</t>
  </si>
  <si>
    <t xml:space="preserve">  B - ENCARGOS SOCIAIS</t>
  </si>
  <si>
    <t xml:space="preserve">  C - CUSTOS ADMINISTRATIVOS</t>
  </si>
  <si>
    <t xml:space="preserve">  D - DESPESAS GERAIS</t>
  </si>
  <si>
    <t xml:space="preserve">  I - CUSTOS DIRETOS (  A + B + C + D )</t>
  </si>
  <si>
    <t xml:space="preserve">  I I - REMUNERAÇÃO DA EMPRESA</t>
  </si>
  <si>
    <t>12%</t>
  </si>
  <si>
    <t>% do item " I "</t>
  </si>
  <si>
    <t xml:space="preserve">  I I I - DESPESAS FISCAIS</t>
  </si>
  <si>
    <t>16,62%</t>
  </si>
  <si>
    <t>% do item " I + I I "</t>
  </si>
  <si>
    <t>Taxa (*)</t>
  </si>
  <si>
    <t xml:space="preserve">   ( * ) Acórdão 325/ 2007 TCU - Plenário</t>
  </si>
  <si>
    <t xml:space="preserve">TOTAL DO ORÇAMENTO (  I  +  I I  +  I I I  ) </t>
  </si>
  <si>
    <t>VALOR ( em R$ )</t>
  </si>
  <si>
    <t>Ajuste</t>
  </si>
  <si>
    <t>Análise IBAMA e Emissão LP</t>
  </si>
  <si>
    <t>Plano de Trabalho e Aprovações</t>
  </si>
  <si>
    <t>Licença Prévia</t>
  </si>
  <si>
    <t>TOTAL PARCIAL (B)</t>
  </si>
  <si>
    <t>TOTAL PARCIAL (I)</t>
  </si>
  <si>
    <t>TR IBAMA /
CONTRATAÇÃO</t>
  </si>
  <si>
    <t>Fauna</t>
  </si>
  <si>
    <t>Flora</t>
  </si>
  <si>
    <t>LP - COMPOSIÇÃO DA ESTIMATIVA DE CUSTOS</t>
  </si>
  <si>
    <t>LI - COMPOSIÇÃO DA ESTIMATIVA DE CUSTOS</t>
  </si>
  <si>
    <t>SALÁRIOS, VIAGENS, DIÁRIAS DE VIAGENS (Nível Superior)</t>
  </si>
  <si>
    <t>Processo N°:</t>
  </si>
  <si>
    <t xml:space="preserve">  Trecho:</t>
  </si>
  <si>
    <t xml:space="preserve">  Segmento:</t>
  </si>
  <si>
    <t/>
  </si>
  <si>
    <t xml:space="preserve">  Extensão:</t>
  </si>
  <si>
    <t xml:space="preserve">Mês base:       </t>
  </si>
  <si>
    <t xml:space="preserve">  Prazo de Execução Total:</t>
  </si>
  <si>
    <t>Meio</t>
  </si>
  <si>
    <t>Profissional</t>
  </si>
  <si>
    <t>C*</t>
  </si>
  <si>
    <t>Salários</t>
  </si>
  <si>
    <t>Passagens Aéreas</t>
  </si>
  <si>
    <t>Diárias de Viagens</t>
  </si>
  <si>
    <t>Salário
Mensal</t>
  </si>
  <si>
    <t>HM</t>
  </si>
  <si>
    <t>Preço
Total</t>
  </si>
  <si>
    <t>Preço
Unitário</t>
  </si>
  <si>
    <t>Q*</t>
  </si>
  <si>
    <t>e</t>
  </si>
  <si>
    <t>f = d * e</t>
  </si>
  <si>
    <t>g</t>
  </si>
  <si>
    <t>h</t>
  </si>
  <si>
    <t>i = g * h</t>
  </si>
  <si>
    <t>Coordenação</t>
  </si>
  <si>
    <t>COORDENADOR</t>
  </si>
  <si>
    <t>Biótico</t>
  </si>
  <si>
    <t>Físico</t>
  </si>
  <si>
    <t>Socioeconômico</t>
  </si>
  <si>
    <t>Arqueologia</t>
  </si>
  <si>
    <t>Obs.: "C" = Categoria (proveniente da Tabela de Preços de Consultoria do DNIT - Instr.de Serviço DG n°  03 de 07 de março de 2012)</t>
  </si>
  <si>
    <t xml:space="preserve">          "Salário Mensal" = salário do profissional em regime de 8 horas/dia</t>
  </si>
  <si>
    <t xml:space="preserve">          "Q" = Quantidade</t>
  </si>
  <si>
    <t xml:space="preserve">          "HM" = número de salários mensais</t>
  </si>
  <si>
    <t>SALÁRIOS, VIAGENS, DIÁRIAS DE VIAGENS (Nível Técnico e Auxiliar)</t>
  </si>
  <si>
    <t>VEÍCULOS</t>
  </si>
  <si>
    <t>Trecho:</t>
  </si>
  <si>
    <t>Segmento:</t>
  </si>
  <si>
    <t>Extensão:</t>
  </si>
  <si>
    <t xml:space="preserve">Mês base:            </t>
  </si>
  <si>
    <t>Prazo de Execução Total:</t>
  </si>
  <si>
    <t>Veículo</t>
  </si>
  <si>
    <t>Quantidade</t>
  </si>
  <si>
    <t>Número
de Dias</t>
  </si>
  <si>
    <t>Preço
Diário (R$)</t>
  </si>
  <si>
    <t>Preço 
Total (R$)</t>
  </si>
  <si>
    <t>d = a*b*c</t>
  </si>
  <si>
    <t>Total (R$)</t>
  </si>
  <si>
    <t>Produto</t>
  </si>
  <si>
    <t>Documento</t>
  </si>
  <si>
    <t>Tipo</t>
  </si>
  <si>
    <t>Número
de Vias</t>
  </si>
  <si>
    <t>Folhas
por Via</t>
  </si>
  <si>
    <t>Preço/
Folha (R$)</t>
  </si>
  <si>
    <t>01. RELATÓRIO DE PLANEJAMENTO DAS ATIVIDADES</t>
  </si>
  <si>
    <t xml:space="preserve">Total (R$)  </t>
  </si>
  <si>
    <t>Cta</t>
  </si>
  <si>
    <t xml:space="preserve">Relatório de planejamento das atividades e autorizações </t>
  </si>
  <si>
    <t>Relatório de Diagnóstico do Meio Físico</t>
  </si>
  <si>
    <t>Relatório da Primeira Campanha de Fauna</t>
  </si>
  <si>
    <t>Relatório da Segunda Campanha de Fauna</t>
  </si>
  <si>
    <t>Relatório do Diagnóstico do Meio Socioeconômico</t>
  </si>
  <si>
    <t xml:space="preserve">Relatório de Passivos Ambientais </t>
  </si>
  <si>
    <t>Relatório da Terceira Campanha de Fauna</t>
  </si>
  <si>
    <t>FIM</t>
  </si>
  <si>
    <t>CRONOGRAMA FÍSICO-FINANCEIRO</t>
  </si>
  <si>
    <t>Produtos</t>
  </si>
  <si>
    <t>Percentual Acumulado / Total (%)</t>
  </si>
  <si>
    <t>Valor Acumulado / Total (R$)</t>
  </si>
  <si>
    <t>COMPOSIÇÃO ORÇAMENTÁRIA</t>
  </si>
  <si>
    <t xml:space="preserve"> </t>
  </si>
  <si>
    <t xml:space="preserve">  A1 - Pessoal de Nível Superior</t>
  </si>
  <si>
    <t xml:space="preserve">  A2 - Pessoal de Nível Técnico e Auxiliar</t>
  </si>
  <si>
    <t xml:space="preserve">  A3 - Pessoal Administrativo </t>
  </si>
  <si>
    <t>diárias = n.pessoas x n.campanhas x n.dias no local</t>
  </si>
  <si>
    <t>passagem = n. pessoas x n. reuniões x n. passgens</t>
  </si>
  <si>
    <t>passagem = n. pessoas x n. reuniões x n. passagens</t>
  </si>
  <si>
    <t xml:space="preserve">passagem = n. pessoas x n. campanhas x  n. passagens  </t>
  </si>
  <si>
    <t>diárias = n.pessoas x n. reuniões  x n.dias no local</t>
  </si>
  <si>
    <t>ENGENHEIRO/PROFISSIONAL SÊNIOR - ARQUEOLOGIA</t>
  </si>
  <si>
    <t>Geoprocessamento</t>
  </si>
  <si>
    <t>ENGENHEIRO/PROFISSIONAL JUNIOR</t>
  </si>
  <si>
    <t>Relatório de Caracterização do Ecossistema</t>
  </si>
  <si>
    <t>11. PASSIVOS AMBIENTAIS</t>
  </si>
  <si>
    <t xml:space="preserve">passagem = n. pessoas x n. campanhas x  n. passagens + n passagens </t>
  </si>
  <si>
    <t>diárias = n.pessoas x n.campanhas x n.dias no local + x dias</t>
  </si>
  <si>
    <t xml:space="preserve">    D1 - Passagens Aéreas</t>
  </si>
  <si>
    <t xml:space="preserve">    D3 - Veículos</t>
  </si>
  <si>
    <t xml:space="preserve">    D4 - Sserviços Gráficos</t>
  </si>
  <si>
    <t xml:space="preserve">Processo N°: </t>
  </si>
  <si>
    <t>05. DIAGNÓSTICO DO MEIO FÍSICO</t>
  </si>
  <si>
    <t>06. DIAGNÓSTICO DO MEIO BIÓTICO - CARACTERIZAÇÃO DO ECOSSISTEMA</t>
  </si>
  <si>
    <t>09. DIAGNÓSTICO DO MEIO BIÓTICO - SEGUNDA CAMPANHA DE FAUNA</t>
  </si>
  <si>
    <t>10. DIAGNÓSTICO DO MEIO SOCIOECONÔMICO</t>
  </si>
  <si>
    <t>26.</t>
  </si>
  <si>
    <t>25.</t>
  </si>
  <si>
    <t>DIÁRIAS</t>
  </si>
  <si>
    <t>T4, T0, T1</t>
  </si>
  <si>
    <t>VALOR DA DIÁRIA POR CAPITAL</t>
  </si>
  <si>
    <t>Obt LP - Coord</t>
  </si>
  <si>
    <t>EIA</t>
  </si>
  <si>
    <t>Físico - Equipe</t>
  </si>
  <si>
    <t>Biótico - Equipe</t>
  </si>
  <si>
    <t>Sócio - Equipe</t>
  </si>
  <si>
    <t>Passivos - Equipe</t>
  </si>
  <si>
    <t xml:space="preserve">1 Cd Fisico - Audiência Pública </t>
  </si>
  <si>
    <t xml:space="preserve">1 Cd Biótico - Audiência Pública </t>
  </si>
  <si>
    <t>Obt - LI - Coord</t>
  </si>
  <si>
    <t>1 Cd Biótico</t>
  </si>
  <si>
    <t>1 Cd Socioecnomico</t>
  </si>
  <si>
    <t>PBA - Equipe</t>
  </si>
  <si>
    <t>ASV - Equipe</t>
  </si>
  <si>
    <t>Arqueologia - Equipe</t>
  </si>
  <si>
    <t>DESIGNER GRÁFICO</t>
  </si>
  <si>
    <t>TÉCNICO ESPECIAL/COMUNICAÇÃO</t>
  </si>
  <si>
    <t>REVISOR DE TEXTO</t>
  </si>
  <si>
    <t>Secretária</t>
  </si>
  <si>
    <t>Revisor de texto</t>
  </si>
  <si>
    <t>Tec em designer gráfico</t>
  </si>
  <si>
    <t>AUXILIAR DE CAMPO</t>
  </si>
  <si>
    <t>TOTAL ( A + B + C + D + E + F + G + H + I + J)</t>
  </si>
  <si>
    <t>TOTAL PARCIAL (J)</t>
  </si>
  <si>
    <t>ENGENHEIRO FLORESTAL Aux Jr.</t>
  </si>
  <si>
    <t xml:space="preserve">1 Prof Pleno Bio </t>
  </si>
  <si>
    <t>1 Prof Pleno  Fisico</t>
  </si>
  <si>
    <t>Compilação do EIA/RIMA</t>
  </si>
  <si>
    <t>1 Cd Geral - 1 REUNIÃO - 2 DIAS</t>
  </si>
  <si>
    <t>Biótico - Flora</t>
  </si>
  <si>
    <t>Biótico - Fauna</t>
  </si>
  <si>
    <t>27.</t>
  </si>
  <si>
    <t>CAMINHONETE - 140 A 165 CV</t>
  </si>
  <si>
    <t xml:space="preserve">    D4 - Serviços Gráficos</t>
  </si>
  <si>
    <t xml:space="preserve">    D2 - Dárias </t>
  </si>
  <si>
    <t xml:space="preserve">    D2 - Dárias</t>
  </si>
  <si>
    <t>50840.000537/2015-41</t>
  </si>
  <si>
    <t>Soec</t>
  </si>
  <si>
    <t>Invent. Florest</t>
  </si>
  <si>
    <t>Cdn</t>
  </si>
  <si>
    <t>EIA/RIMA</t>
  </si>
  <si>
    <t>outubro de 2015</t>
  </si>
  <si>
    <t>Relatório do Plano de Fauna</t>
  </si>
  <si>
    <t>Relatório do Plano de Arqueologia</t>
  </si>
  <si>
    <t>Relatório da Cracterização do Empreendimento</t>
  </si>
  <si>
    <t>07. DIAGNÓSTICO DO MEIO BIÓTICO - CARACTERIZAÇÃO DA FLORA</t>
  </si>
  <si>
    <t>Relatório de Caracterização da Flora</t>
  </si>
  <si>
    <t>Relatório de Diagnóstico Arqueológico para LP</t>
  </si>
  <si>
    <t>Relatório Síntese da Situação Ambiental da Região, Análise dos Impactos Ambientais e Definição das Áreas de Influência do Empreendimento; Medidas Mitigadoras, Compensatórias e Programas Ambientais</t>
  </si>
  <si>
    <t>Relatório Alternativas Tecnológicas e Locacionais</t>
  </si>
  <si>
    <t>Relatóro do PBA - Preliminar</t>
  </si>
  <si>
    <t>Relatório do Inventário Florestal para ASV</t>
  </si>
  <si>
    <t>Relatório do Assessoramento para obt da LP</t>
  </si>
  <si>
    <t>Relatório do PBA para requerimento de LI</t>
  </si>
  <si>
    <t>Relatório de Quarta Campanha de Fauna</t>
  </si>
  <si>
    <t>Relatório da Outorga e Outorga</t>
  </si>
  <si>
    <t>04. CARACTERIZAÇÃ DO  EMPREENDIMENTO</t>
  </si>
  <si>
    <t>CARACTERIZAÇÃO DO EMPREENDIMENTO</t>
  </si>
  <si>
    <t>01.</t>
  </si>
  <si>
    <t>02.</t>
  </si>
  <si>
    <t>03.</t>
  </si>
  <si>
    <t>04.</t>
  </si>
  <si>
    <t>05.</t>
  </si>
  <si>
    <t>06.</t>
  </si>
  <si>
    <t>08.</t>
  </si>
  <si>
    <t>07.</t>
  </si>
  <si>
    <t>09.</t>
  </si>
  <si>
    <t>10.</t>
  </si>
  <si>
    <t>12.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</si>
  <si>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</si>
  <si>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</si>
  <si>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</si>
  <si>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</si>
  <si>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</si>
  <si>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</si>
  <si>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</si>
  <si>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</si>
  <si>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</si>
  <si>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</si>
  <si>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</si>
  <si>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</si>
  <si>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</si>
  <si>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08. DIAGNÓSTICO DO MEIO BIÓTICO - PRIMEIRA CAMPANHA DE FAUNA</t>
  </si>
  <si>
    <t>12. DIAGNÓSTICO ARQUEOLÓGICO PARA LP</t>
  </si>
  <si>
    <t>ALTERNATIVAS TECNOLÓGICAS E LOCACIONAIS</t>
  </si>
  <si>
    <t>SINTESE DA SITUAÇÃO AMBIENTAL DA REGIÃO, ANÁLISE DOS IMPACTOS AMBIENTAIS E DEFINIÇÃO DAS ÁREAS DE INFLUÊNCIA DO EMPREENDIMENTO;  MEDIDAS MITIGADORAS, COMPENSATÓRIAS E PROGRAMAS AMBIENTAIS</t>
  </si>
  <si>
    <t>ASSESSORAMENTO TÉCNICO E OBTENÇÃO DA LICENÇA PRÉVIA</t>
  </si>
  <si>
    <t>QUARTA CAMPANHA DE FAUNA</t>
  </si>
  <si>
    <t>OUTORGA DE DIREITO DO USO DE RECURSOS HÍDRICOS</t>
  </si>
  <si>
    <t>Fs</t>
  </si>
  <si>
    <t>Biot</t>
  </si>
  <si>
    <t>Flor</t>
  </si>
  <si>
    <t>LI-1</t>
  </si>
  <si>
    <t>Enc LP</t>
  </si>
  <si>
    <t>Enc LI</t>
  </si>
  <si>
    <t>Enc Total</t>
  </si>
  <si>
    <t xml:space="preserve">Relatório de Arqueologia Para LI </t>
  </si>
  <si>
    <t xml:space="preserve">Relatório de Inventário Florestal </t>
  </si>
  <si>
    <t xml:space="preserve">Relatório do Assessoramento Técnico e Obtenção da Licença de Instalação </t>
  </si>
  <si>
    <t xml:space="preserve">ARQUEOLOGIA PARA LI </t>
  </si>
  <si>
    <t xml:space="preserve">ASSESSORAMENTO TÉCNICO E OBTENÇÃO DA LICENÇA DE INSTALAÇÃO </t>
  </si>
  <si>
    <t>660 dias</t>
  </si>
  <si>
    <t>660 Dias</t>
  </si>
  <si>
    <t xml:space="preserve">  660 dias</t>
  </si>
  <si>
    <t xml:space="preserve"> 660 dias</t>
  </si>
  <si>
    <t>ORÇAMENTO REFERENCIAL E PLANILHA DE PAGAMENTO</t>
  </si>
  <si>
    <t>Objeto:</t>
  </si>
  <si>
    <t>Lote:</t>
  </si>
  <si>
    <t>Único</t>
  </si>
  <si>
    <t>Trechos:</t>
  </si>
  <si>
    <t>Código do PNV:</t>
  </si>
  <si>
    <t>Jurisdição:</t>
  </si>
  <si>
    <t>Sede da EPL - Brasília/DF</t>
  </si>
  <si>
    <t>Item</t>
  </si>
  <si>
    <t>Descrição do Serviço</t>
  </si>
  <si>
    <t>Quant.</t>
  </si>
  <si>
    <t>Unid.</t>
  </si>
  <si>
    <t>Preço Unitário
(R$)</t>
  </si>
  <si>
    <t>CUSTO (R$)</t>
  </si>
  <si>
    <t>PRODUTOS</t>
  </si>
  <si>
    <t>1.1</t>
  </si>
  <si>
    <t>und.</t>
  </si>
  <si>
    <t>1.2</t>
  </si>
  <si>
    <t>1.3</t>
  </si>
  <si>
    <t>1.4</t>
  </si>
  <si>
    <t>Peso s/ Valor Global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</si>
  <si>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</si>
  <si>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</si>
  <si>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</si>
  <si>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</si>
  <si>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</si>
  <si>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</si>
  <si>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</si>
  <si>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</si>
  <si>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</si>
  <si>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</si>
  <si>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</si>
  <si>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</si>
  <si>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</si>
  <si>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</si>
  <si>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</si>
  <si>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</si>
  <si>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</si>
  <si>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</si>
  <si>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</si>
  <si>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</si>
  <si>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</si>
  <si>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1.27</t>
  </si>
  <si>
    <t>DIAGNÓSTICO DO MEIO FÍSICO</t>
  </si>
  <si>
    <t>RELATÓRIO DE PLANEJAMENTO DAS ATIVIDADES</t>
  </si>
  <si>
    <t>DIAGNÓSTICO DO MEIO BIÓTICO - CARACTERIZAÇÃO DO ECOSSISTEMA</t>
  </si>
  <si>
    <t>DIAGNÓSTICO DO MEIO BIÓTICO - CARACTERIZAÇÃO DA FLORA</t>
  </si>
  <si>
    <t>DIAGNÓSTICO DO MEIO BIÓTICO - PRIMEIRA CAMPANHA DE FAUNA</t>
  </si>
  <si>
    <t>DIAGNÓSTICO DO MEIO BIÓTICO - SEGUNDA CAMPANHA DE FAUNA</t>
  </si>
  <si>
    <t>DIAGNÓSTICO DO MEIO SOCIOECONÔMICO</t>
  </si>
  <si>
    <t>PASSIVOS AMBIENTAIS</t>
  </si>
  <si>
    <t>Prazo:</t>
  </si>
  <si>
    <t>Ferrovia</t>
  </si>
  <si>
    <t>Trechos</t>
  </si>
  <si>
    <t>CENTRO-OESTE e NORTE</t>
  </si>
  <si>
    <t>Pátio Ferroviário de Lucas do Rio Verde (MT) da Ferrovia EF – 354 e o Porto de Miritituba, no Distrito de Miritituba/PA</t>
  </si>
  <si>
    <t>LICENCIAMENTO AMBIENTAL DE LUCAS DO RIO VERDE / MT a ITAITUBA / PA</t>
  </si>
  <si>
    <t>MATO GROSSO / MT e PARÁ / PA</t>
  </si>
  <si>
    <t>Trecho</t>
  </si>
  <si>
    <t>Comsolidação do EIA e elaboração de RIMA</t>
  </si>
  <si>
    <t>SoEcon</t>
  </si>
  <si>
    <t>1 Cd Fisico (2 reuniões) - 4 dias/cada</t>
  </si>
  <si>
    <t>1 Cd Biótico (2 reuniões) - 4 dias/cada</t>
  </si>
  <si>
    <t>1 Cd Socioecnomico (2 reuniões) - 4 dias/cada</t>
  </si>
  <si>
    <t>2 Prof junior - 60 dias  de  campo</t>
  </si>
  <si>
    <t>2 Tc aux - 60 dias  de  campo</t>
  </si>
  <si>
    <t>ESTUDO DO COMPONENTE INDÍGENA</t>
  </si>
  <si>
    <t xml:space="preserve">ESTUDO SOBRE A AVALIAÇÃO DO POTENCIAL MALARÍGENO </t>
  </si>
  <si>
    <t>PROGNÓSTICO AMBIENTAL, CONCLUSÕES, BIBLIOGRAFIA e GLOSSÁRIO</t>
  </si>
  <si>
    <t>ETUDO DE IPACTO AMBIENTAL CONSOLIDADO - (EIA).</t>
  </si>
  <si>
    <t>RELATÓRIO DE IMPACTO AMBIENTAL - RIMA</t>
  </si>
  <si>
    <t>1.28</t>
  </si>
  <si>
    <t>1.29</t>
  </si>
  <si>
    <t>13. ESTUDO DO COMPONENTE INDÍGENA</t>
  </si>
  <si>
    <t>Relatório do Componente Indígena</t>
  </si>
  <si>
    <t>Plano de Trabalho e Ações para controle da Malária</t>
  </si>
  <si>
    <t xml:space="preserve">14. ESTUDO SOBRE A AVALIAÇÃO DO POTENCIAL MALARÍGENO </t>
  </si>
  <si>
    <t>15. SINTESE DA SITUAÇÃO AMBIENTAL DA REGIÃO, ANÁLISE DOS IMPACTOS AMBIENTAIS E DEFINIÇÃO DAS ÁREAS DE INFLUÊNCIA DO EMPREENDIMENTO;  MEDIDAS MITIGADORAS, COMPENSATÓRIAS E PROGRAMAS AMBIENTAIS</t>
  </si>
  <si>
    <t xml:space="preserve">16. ALTERNATIVAS TECNOLÓGICAS E LOCACIONAIS </t>
  </si>
  <si>
    <t>17. PROGNÓSTICO AMBIENTAL, CONCLUSÕES, BIBLIOGRAFIA e GLOSSÁRIO</t>
  </si>
  <si>
    <t>Relatório  do Prognóstico Ambiental, Conclusões; Bibliografia e Glossário</t>
  </si>
  <si>
    <t>18. ESTUDO DE IMPACTO AMBIENTAL (EIA) CONSOLIDADO</t>
  </si>
  <si>
    <t>Estudo de Impacto Ambiental - EIA Consolidado</t>
  </si>
  <si>
    <t>Relatório de Impacto Ambiental - RIMA</t>
  </si>
  <si>
    <t>19. RELATÓRIO DE IMPACTO AMBIENTAL – RIMA</t>
  </si>
  <si>
    <t xml:space="preserve">20. PBA - PRELIMINAR </t>
  </si>
  <si>
    <t>21. INVENTÁRIO FLORESTAL PARA ASV</t>
  </si>
  <si>
    <t>22. ASSESSORAMENTO TÉCNICO - LP</t>
  </si>
  <si>
    <t xml:space="preserve">Compilação dos dados em mídia Digital </t>
  </si>
  <si>
    <t>Ferrovia:</t>
  </si>
  <si>
    <t xml:space="preserve">  Ferrovia:</t>
  </si>
  <si>
    <t>FERROVIA:</t>
  </si>
  <si>
    <t>PROFISSIONAL PLENO - COMUNICAÇÃO</t>
  </si>
  <si>
    <t>CdnT0</t>
  </si>
  <si>
    <t>i = g *d</t>
  </si>
  <si>
    <t>PBA / ASV / Arqueologia/Emissão LI-2</t>
  </si>
  <si>
    <t>Processo nº</t>
  </si>
  <si>
    <t>2 Indigenista - 60 dias  de  campo</t>
  </si>
  <si>
    <t xml:space="preserve">Indigenista </t>
  </si>
  <si>
    <t>Indigenista</t>
  </si>
  <si>
    <t>Indigena</t>
  </si>
  <si>
    <t>Nº PROCESSO EPL:</t>
  </si>
  <si>
    <t xml:space="preserve">PROCESSO Nº: </t>
  </si>
  <si>
    <t xml:space="preserve">28. COMPLEMENTAÇÕES AO INVENTÁIO - ASV </t>
  </si>
  <si>
    <t>29. OUTORGA DE DIREITO DO USO DE RECURSOS HÍDRICOS</t>
  </si>
  <si>
    <t xml:space="preserve">30. ASSESSORAMENTO TÉCNICO E OBTENÇÃO DA LICENÇA DE INSTALAÇÃO </t>
  </si>
  <si>
    <t>31. BANCO DE DADOS GEOGRÁFICOS</t>
  </si>
  <si>
    <t xml:space="preserve">23. MEIO BIÓTICO - TERCEIRA CAMPANHA DE FAUNA   </t>
  </si>
  <si>
    <t xml:space="preserve">24. MEIO BIÓTICO - QUARTA CAMPANHA DE FAUNA </t>
  </si>
  <si>
    <t>25. PLANO  BÁSICO AMBIENTAL - PBA</t>
  </si>
  <si>
    <t>1.26.</t>
  </si>
  <si>
    <t>PLANO BÁSICO AMBIENTAL - PBA</t>
  </si>
  <si>
    <t xml:space="preserve">TERCEIRA CAMPANHA DE FAUNA </t>
  </si>
  <si>
    <r>
      <t>03. AUTORIZAÇÃO IPHAN (</t>
    </r>
    <r>
      <rPr>
        <b/>
        <sz val="10"/>
        <color theme="1"/>
        <rFont val="Arial"/>
        <family val="2"/>
      </rPr>
      <t>PORTARIA</t>
    </r>
    <r>
      <rPr>
        <sz val="10"/>
        <color theme="1"/>
        <rFont val="Arial"/>
        <family val="2"/>
      </rPr>
      <t>)</t>
    </r>
  </si>
  <si>
    <r>
      <t xml:space="preserve">02. AUTORIZAÇÃO IBAMA - </t>
    </r>
    <r>
      <rPr>
        <b/>
        <sz val="10"/>
        <color theme="1"/>
        <rFont val="Arial"/>
        <family val="2"/>
      </rPr>
      <t>LP</t>
    </r>
    <r>
      <rPr>
        <sz val="10"/>
        <color theme="1"/>
        <rFont val="Arial"/>
        <family val="2"/>
      </rPr>
      <t xml:space="preserve"> (</t>
    </r>
    <r>
      <rPr>
        <b/>
        <sz val="10"/>
        <color theme="1"/>
        <rFont val="Arial"/>
        <family val="2"/>
      </rPr>
      <t>ACCTMB</t>
    </r>
    <r>
      <rPr>
        <sz val="10"/>
        <color theme="1"/>
        <rFont val="Arial"/>
        <family val="2"/>
      </rPr>
      <t>)</t>
    </r>
  </si>
  <si>
    <r>
      <t xml:space="preserve">27. ARQUEOLOGIA PARA </t>
    </r>
    <r>
      <rPr>
        <b/>
        <sz val="10"/>
        <color theme="1"/>
        <rFont val="Arial"/>
        <family val="2"/>
      </rPr>
      <t>LI</t>
    </r>
    <r>
      <rPr>
        <sz val="10"/>
        <color theme="1"/>
        <rFont val="Arial"/>
        <family val="2"/>
      </rPr>
      <t xml:space="preserve"> </t>
    </r>
  </si>
  <si>
    <r>
      <t xml:space="preserve">26. AUTORIZAÇÃO IBAMA - </t>
    </r>
    <r>
      <rPr>
        <b/>
        <sz val="10"/>
        <color theme="1"/>
        <rFont val="Arial"/>
        <family val="2"/>
      </rPr>
      <t>LI (ACCTMB)</t>
    </r>
  </si>
  <si>
    <t>1.30</t>
  </si>
  <si>
    <t xml:space="preserve">PLANILHA DE PAGAMENTO DE PRODUTOS </t>
  </si>
  <si>
    <t>Elaboração dos Estudos Ambientais</t>
  </si>
  <si>
    <t>PBA</t>
  </si>
  <si>
    <t>SocCult-Arq</t>
  </si>
  <si>
    <t>SocCult-Indg</t>
  </si>
  <si>
    <t>Scu-Arq</t>
  </si>
  <si>
    <t>Scu-Indg</t>
  </si>
  <si>
    <t>Scecon</t>
  </si>
  <si>
    <t xml:space="preserve">PROFISSIONAL JÚNIOR </t>
  </si>
  <si>
    <t>PROFISSIONAL JÚNIOR</t>
  </si>
  <si>
    <t>PROFISSIONALO PLENO</t>
  </si>
  <si>
    <t>PROFISSIONAL SÊNIOR - ARQUEOLOGIA</t>
  </si>
  <si>
    <t>PROFISSIONAL SÊNIOR - INDIGENISTA</t>
  </si>
  <si>
    <t xml:space="preserve"> Inventário Florestal para obtenção de Autorização de Supressão de Vegetação (ASV)</t>
  </si>
  <si>
    <t>INVT</t>
  </si>
  <si>
    <t xml:space="preserve">PROFISSIONAL PLENO - Fsc  </t>
  </si>
  <si>
    <t xml:space="preserve">PROFISSIONAL PLENO - Bio  </t>
  </si>
  <si>
    <t>Cdn - LP</t>
  </si>
  <si>
    <t xml:space="preserve">PROFISSIONAL PLENO - SOCIOECONÔMICO </t>
  </si>
  <si>
    <t>PROFISSIONAL PLENO - INDIG</t>
  </si>
  <si>
    <t>Fsc</t>
  </si>
  <si>
    <t>Biotc</t>
  </si>
  <si>
    <t>Soecn</t>
  </si>
  <si>
    <t>Indgn</t>
  </si>
  <si>
    <t>Arq LI</t>
  </si>
  <si>
    <r>
      <rPr>
        <b/>
        <sz val="11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 xml:space="preserve"> O custo da diária foi baseado em valores de diárias praticados pelo Governo Federal, conforme especificado no anexo I do Decreto 6.907 de 21/07/2009.</t>
    </r>
  </si>
  <si>
    <r>
      <rPr>
        <b/>
        <sz val="11"/>
        <color theme="1"/>
        <rFont val="Calibri"/>
        <family val="2"/>
        <scheme val="minor"/>
      </rPr>
      <t>(***)</t>
    </r>
    <r>
      <rPr>
        <sz val="11"/>
        <color theme="1"/>
        <rFont val="Calibri"/>
        <family val="2"/>
        <scheme val="minor"/>
      </rPr>
      <t xml:space="preserve"> O custo</t>
    </r>
    <r>
      <rPr>
        <sz val="12"/>
        <color theme="1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dos serviços gráficos está baseado em </t>
    </r>
    <r>
      <rPr>
        <sz val="11"/>
        <color rgb="FF000000"/>
        <rFont val="Calibri"/>
        <family val="2"/>
        <scheme val="minor"/>
      </rPr>
      <t>uma estimativa do número de páginas que constarão de cada Produto, multiplicado pelo número de relatórios que serão entregues ao longo do contrato e multiplicam-se as unidades por valores unitários de páginas A4 e A3, atribuindo-se 60 % para cópias coloridas e 40% para cópias em preto e branco, sendo esses valores unitários, valores praticados em licitações do DNIT e da própria EPL.</t>
    </r>
  </si>
  <si>
    <t>Passagens</t>
  </si>
  <si>
    <t>CdnP0</t>
  </si>
  <si>
    <t>CdnP1</t>
  </si>
  <si>
    <t>CdnP4</t>
  </si>
  <si>
    <t>CdnA1</t>
  </si>
  <si>
    <t>FscP3</t>
  </si>
  <si>
    <t>FscT4</t>
  </si>
  <si>
    <t>BioP2</t>
  </si>
  <si>
    <t>ArqLI</t>
  </si>
  <si>
    <t>BioT4</t>
  </si>
  <si>
    <t>Secn</t>
  </si>
  <si>
    <t>SecP2</t>
  </si>
  <si>
    <t>SecP3</t>
  </si>
  <si>
    <t>SecT4</t>
  </si>
  <si>
    <t>Passagem</t>
  </si>
  <si>
    <t>CdnT4</t>
  </si>
  <si>
    <t>1 Prof Pleno Sócio econ</t>
  </si>
  <si>
    <t>1 Prof Pleno Sócio - Indigenista</t>
  </si>
  <si>
    <t>BiotP2</t>
  </si>
  <si>
    <t>BioP3</t>
  </si>
  <si>
    <t>ArqP2</t>
  </si>
  <si>
    <t>ArqP3</t>
  </si>
  <si>
    <t>ArqT4</t>
  </si>
  <si>
    <t>IndP2</t>
  </si>
  <si>
    <t>IndP3</t>
  </si>
  <si>
    <t>IndT4</t>
  </si>
  <si>
    <t>Arq</t>
  </si>
  <si>
    <t>Ind</t>
  </si>
  <si>
    <t>Veículos</t>
  </si>
  <si>
    <t>FscP2</t>
  </si>
  <si>
    <t xml:space="preserve">Passivos  Ambientais </t>
  </si>
  <si>
    <t>GeoP3</t>
  </si>
  <si>
    <t>ESTUDO DE AVALIAÇÃO DO POTENCIAL MALARÍGENO</t>
  </si>
  <si>
    <t>PROGNÓSTICO AMBIENTAL, CONCLUSÃO, BIBLIOGRAFIA E GLOSSÁRIO.</t>
  </si>
  <si>
    <t>ESTUDO DE IMPACTO AMBIENTAL / RIMA</t>
  </si>
  <si>
    <t xml:space="preserve"> INVENTÁRIO FLORESTAL PARA ASV</t>
  </si>
  <si>
    <t xml:space="preserve">Mês base: setembro de 2016         </t>
  </si>
  <si>
    <t>IBAMA - AP</t>
  </si>
  <si>
    <t>IPHAN - AP</t>
  </si>
  <si>
    <t>DIAGNÓSTICO ARQUEOLÓGICO PARA LP</t>
  </si>
  <si>
    <t xml:space="preserve">PROJETO DE PESQUISA ARQUEOLÓGICA PRA PORTARIA DO IPHAN </t>
  </si>
  <si>
    <t>PLANO DE TRABALHO DE FAUNA PARA ACCTMB DO IBAMA</t>
  </si>
  <si>
    <t>FUNAI - AP</t>
  </si>
  <si>
    <t>PLANO DE TRABALHO INDÍGENA PARA OS ESTUDOS INDÍGENAS</t>
  </si>
  <si>
    <t>1ª camp</t>
  </si>
  <si>
    <t>2ª camp</t>
  </si>
  <si>
    <t>3ª camp</t>
  </si>
  <si>
    <t>4ª camp</t>
  </si>
  <si>
    <t>PBA/INVT</t>
  </si>
  <si>
    <t xml:space="preserve">3 Florest Pleno  - 60 dias  de  campo </t>
  </si>
  <si>
    <t xml:space="preserve">3 Prof. Junior 60 dias  de  campo               </t>
  </si>
  <si>
    <t>3 Tc Aux - 60 dias  de  campo</t>
  </si>
  <si>
    <t>4 BioP2 - Ave - 30 dias de campo</t>
  </si>
  <si>
    <t>4 BioP2 - Biota Aquática 30 dias de campo</t>
  </si>
  <si>
    <t>4 BioP2 - Mamif 30 dias de campo</t>
  </si>
  <si>
    <t>4 BioP3 - 30 dias de campo</t>
  </si>
  <si>
    <t>4 BioP2 - Herpet 30 dias de campo</t>
  </si>
  <si>
    <t>1 Cd Geral - (2 reunião) - 4 dias</t>
  </si>
  <si>
    <t>1 Cd Fisico - 1 REUNIÃO</t>
  </si>
  <si>
    <t>1 Prof Pleno - 60 dias  de  campo</t>
  </si>
  <si>
    <t>1 Prof Geoprocs - 60 dias de campo</t>
  </si>
  <si>
    <t>Passagens Aéreas - LP</t>
  </si>
  <si>
    <t>Passagens Aéreas - LI</t>
  </si>
  <si>
    <t>Diárias de Viagens - LP</t>
  </si>
  <si>
    <t>Diárias de Viagens - LI</t>
  </si>
  <si>
    <t>Passag</t>
  </si>
  <si>
    <t>Diárias</t>
  </si>
  <si>
    <t>Serv. Graf</t>
  </si>
  <si>
    <t xml:space="preserve">Processo n°: </t>
  </si>
  <si>
    <t>1.188,985 km</t>
  </si>
  <si>
    <t>2 Sociólogos  - 60 dias  de  campo</t>
  </si>
  <si>
    <t xml:space="preserve">2 Sociólogos junior - 60 dias  de  campo </t>
  </si>
  <si>
    <t>2 Tec aux 60 dias  de  campo</t>
  </si>
  <si>
    <t>2 Arqueólogo - 60 dias  de  campo</t>
  </si>
  <si>
    <t>2 Tcs em comunicação - Aud Pública</t>
  </si>
  <si>
    <t xml:space="preserve">1 Cd Socioecnomico - Audiência Pública </t>
  </si>
  <si>
    <t>3 Florest Pleno - 30 dias de campo</t>
  </si>
  <si>
    <t>3 Florest junior -  30 dias de campo</t>
  </si>
  <si>
    <t>3 Tec Aux - 30 dias de campo</t>
  </si>
  <si>
    <t>2 Prof Pleno - 30 dias de campo</t>
  </si>
  <si>
    <t>2 Prof Junior - 30 dias de campo</t>
  </si>
  <si>
    <t>2 Tcs Auxl - 30 dias de campo</t>
  </si>
  <si>
    <t>PROFISSIONAL SÊNIOR</t>
  </si>
  <si>
    <t>PROFISSIONAL JUNIOR</t>
  </si>
  <si>
    <t>PROFISSIONAL  JR - GEOPROCESSAMENTO</t>
  </si>
  <si>
    <t>4 Herp</t>
  </si>
  <si>
    <t>4 Mamf</t>
  </si>
  <si>
    <t>4 Bio Aqu</t>
  </si>
  <si>
    <t>4 BioT4 -  30 dias de campo</t>
  </si>
  <si>
    <t>EP</t>
  </si>
  <si>
    <t>campo</t>
  </si>
  <si>
    <t>análise</t>
  </si>
  <si>
    <t>AUXILIAR DE ESCRITÓRIO</t>
  </si>
  <si>
    <t xml:space="preserve">1 geól., 1 agrôn., 1 ruídos, 1 Hidrólogo - 60 dias  de  campo </t>
  </si>
  <si>
    <t>1ª campanha</t>
  </si>
  <si>
    <t>INV</t>
  </si>
  <si>
    <t>RELATÓRIO DE RECONHECIMENTO DE CAMPO PARA ESTUDOS DA FAUNA</t>
  </si>
  <si>
    <t>PLANO DE TRABALHO INDÍGENA PARA ELABORAÇÃO DOS ESTUDOS INDÍGENAS</t>
  </si>
  <si>
    <t xml:space="preserve">ESTUDO DO COMPONENTE INDÍGENA </t>
  </si>
  <si>
    <t xml:space="preserve">ESTUDO DE AVALIAÇÃO DO POTENCIAL MALARÍGENO </t>
  </si>
  <si>
    <t xml:space="preserve">ESTUDO DE IMPACTO AMBIENTAL - EIA/ RELATÓRIO DE IMPACTO AMBIENTAL - RIMA </t>
  </si>
  <si>
    <t>Nº DO PRODUTO</t>
  </si>
  <si>
    <t>DESCRIÇÃO DO PRODUTO</t>
  </si>
  <si>
    <t>QUANT.</t>
  </si>
  <si>
    <t>UNID.</t>
  </si>
  <si>
    <t>PORCENTAGEM</t>
  </si>
  <si>
    <t>PRAZO DE EXECUÇÃO:</t>
  </si>
  <si>
    <t>EP - ENTREGA DO PRODUTO</t>
  </si>
  <si>
    <t>mês base:</t>
  </si>
  <si>
    <t>RELATÓRIO</t>
  </si>
  <si>
    <t>OBTENÇÃO DE LP</t>
  </si>
  <si>
    <t>Assessoramento Técnico para obtenção da LP</t>
  </si>
  <si>
    <t>AssTec</t>
  </si>
  <si>
    <t>DIAGNÓSTICO DO MEIO BIÓTICO - TERCEIRA CAMPANHA DE FAUNA</t>
  </si>
  <si>
    <t>DIAGNÓSTICO DO MEIO BIÓTICO - QUARTA CAMPANHA DE FAUNA</t>
  </si>
  <si>
    <t>3ª campanha</t>
  </si>
  <si>
    <t>4 Aves  (4 camp) - 97,5 dias</t>
  </si>
  <si>
    <t>3Prof junior - (4 camp) - 97,5 dias</t>
  </si>
  <si>
    <t>3 técnicos auxiliares (4 camp) - 97,5 dias</t>
  </si>
  <si>
    <t>Fis</t>
  </si>
  <si>
    <t>InvtFlor</t>
  </si>
  <si>
    <t>Eco/Flora</t>
  </si>
  <si>
    <t>Assessora LP - Coord</t>
  </si>
  <si>
    <t>1 Cd Geral - 2 reuniões</t>
  </si>
  <si>
    <t>1 Cd Fisico - 2 reuniões</t>
  </si>
  <si>
    <t>1 Cd Biótico -2 reuniões</t>
  </si>
  <si>
    <t>1 Cd Socioecnomico - 2 reuniões</t>
  </si>
  <si>
    <t>2 Tcs em comunicação</t>
  </si>
  <si>
    <t xml:space="preserve">Realização de 10 Audiências Públicas </t>
  </si>
  <si>
    <t xml:space="preserve">2 Tc Auxs </t>
  </si>
  <si>
    <t xml:space="preserve">2 Tc Auxs - Audiência Pública </t>
  </si>
  <si>
    <t>1 Cd Geral - Audiência Pública - 10 Audiências</t>
  </si>
  <si>
    <t>3 Tecs Auxs -60 dias  de  campo</t>
  </si>
  <si>
    <t>PREÇO UNITÁRIO</t>
  </si>
  <si>
    <t>CUSTO</t>
  </si>
  <si>
    <t>PROFISSIONAL PLENO - FÍSICO</t>
  </si>
  <si>
    <t>PROFISSIONAL PLENO - BIÓTICO</t>
  </si>
  <si>
    <t>PROFISSIONAL PLENO - SÓCIOECONÔMICO</t>
  </si>
  <si>
    <t>TÉCNICO EM COMUNICAÇÃO</t>
  </si>
  <si>
    <t>Malarígeno</t>
  </si>
  <si>
    <t>1 Fsc</t>
  </si>
  <si>
    <t>1 Bio</t>
  </si>
  <si>
    <t>1 Sce</t>
  </si>
  <si>
    <t>Tec em comunicação</t>
  </si>
  <si>
    <t>DIAGNÓSTICO ARQUEOLÓGICO</t>
  </si>
  <si>
    <t>28.</t>
  </si>
  <si>
    <t>29.</t>
  </si>
  <si>
    <t>30.</t>
  </si>
  <si>
    <t>31.</t>
  </si>
  <si>
    <t>32.</t>
  </si>
  <si>
    <t>33.</t>
  </si>
  <si>
    <t>REALIZAÇÃO DE 1ª AUDIÊNCIA PÚBLICA</t>
  </si>
  <si>
    <t>REALIZAÇÃO DE 2ª AUDIÊNCIA PÚBLICA</t>
  </si>
  <si>
    <t>REALIZAÇÃO DE 3ª AUDIÊNCIA PÚBLICA</t>
  </si>
  <si>
    <t>REALIZAÇÃO DE 4ª AUDIÊNCIA PÚBLICA</t>
  </si>
  <si>
    <t>REALIZAÇÃO DE 5ª AUDIÊNCIA PÚBLICA</t>
  </si>
  <si>
    <t>REALIZAÇÃO DE 6ª AUDIÊNCIA PÚBLICA</t>
  </si>
  <si>
    <t>REALIZAÇÃO DE 7ª AUDIÊNCIA PÚBLICA</t>
  </si>
  <si>
    <t>REALIZAÇÃO DE 8ª AUDIÊNCIA PÚBLICA</t>
  </si>
  <si>
    <t>REALIZAÇÃO DE 9ª AUDIÊNCIA PÚBLICA</t>
  </si>
  <si>
    <t>REALIZAÇÃO DE 10ª AUDIÊNCIA PÚBLICA</t>
  </si>
  <si>
    <t>Dias de campo</t>
  </si>
  <si>
    <t>Audiência Pública - Coord</t>
  </si>
  <si>
    <t>LUCAS DO RIO VERDE / MT - ITAITUBA / PA (FERROGRÃO)</t>
  </si>
  <si>
    <t>junho/2019</t>
  </si>
  <si>
    <t>junho/19</t>
  </si>
  <si>
    <r>
      <rPr>
        <b/>
        <sz val="11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>Tabela de Preços de Consultoria do DNIT (Instrução de Serviço DG n°03 de 07 de março de 2012), constante no sítio eletrônico do Departamento Nacional de Infraestrutura de Transportes - DNIT, mês base junho/2019 (IND=229,9665 e K=1,40989), atualizada em 11/07/2019.</t>
    </r>
  </si>
  <si>
    <r>
      <rPr>
        <b/>
        <sz val="11"/>
        <color theme="1"/>
        <rFont val="Calibri"/>
        <family val="2"/>
        <scheme val="minor"/>
      </rPr>
      <t xml:space="preserve">Obs:  </t>
    </r>
    <r>
      <rPr>
        <sz val="11"/>
        <color theme="1"/>
        <rFont val="Calibri"/>
        <family val="2"/>
        <scheme val="minor"/>
      </rPr>
      <t>O custo das viagens aéreas é atribuído com base no menor preço da pesquisa de mercado, feita no dia 08/08/2019 no site da Decolar.com., que relacionou as empresas AZUL linhas aéreas e MAP linhas aéreas, com os menores preços.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</si>
</sst>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.0%"/>
    <numFmt numFmtId="167" formatCode="_(* #,##0.000_);_(* \(#,##0.000\);_(* &quot;-&quot;??_);_(@_)"/>
    <numFmt numFmtId="168" formatCode="_(* #,##0.00000000_);_(* \(#,##0.00000000\);_(* &quot;-&quot;??_);_(@_)"/>
    <numFmt numFmtId="169" formatCode="#,##0.00000"/>
    <numFmt numFmtId="170" formatCode="_(&quot;R$ &quot;* #,##0.00_);_(&quot;R$ &quot;* \(#,##0.00\);_(&quot;R$ &quot;* &quot;-&quot;??_);_(@_)"/>
    <numFmt numFmtId="171" formatCode="_-[$R$-416]\ * #,##0.00_-;\-[$R$-416]\ * #,##0.00_-;_-[$R$-416]\ * &quot;-&quot;??_-;_-@_-"/>
    <numFmt numFmtId="172" formatCode="0.000"/>
    <numFmt numFmtId="173" formatCode="0.00000"/>
    <numFmt numFmtId="174" formatCode="#,##0.0;\-#,##0.0"/>
    <numFmt numFmtId="175" formatCode="0.0000000%"/>
    <numFmt numFmtId="176" formatCode="0.000%"/>
    <numFmt numFmtId="177" formatCode="_(&quot;$&quot;* #,##0.00_);_(&quot;$&quot;* \(#,##0.00\);_(&quot;$&quot;* &quot;-&quot;??_);_(@_)"/>
    <numFmt numFmtId="178" formatCode="0.00000000"/>
    <numFmt numFmtId="179" formatCode="0.0000"/>
    <numFmt numFmtId="180" formatCode="_-* #,##0.000000_-;\-* #,##0.000000_-;_-* &quot;-&quot;??_-;_-@_-"/>
  </numFmts>
  <fonts count="9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8"/>
      <color indexed="9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color theme="0" tint="-0.1499984740745262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0" tint="-0.14999847407452621"/>
      <name val="Arial"/>
      <family val="2"/>
    </font>
    <font>
      <sz val="10"/>
      <color theme="0"/>
      <name val="Arial"/>
      <family val="2"/>
    </font>
    <font>
      <sz val="11"/>
      <color theme="0" tint="-0.14999847407452621"/>
      <name val="Arial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7">
    <xf numFmtId="0" fontId="0" fillId="0" borderId="0"/>
    <xf numFmtId="4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7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17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9" fillId="0" borderId="0">
      <alignment vertical="top"/>
    </xf>
    <xf numFmtId="0" fontId="30" fillId="0" borderId="0">
      <alignment vertical="top"/>
    </xf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38" fillId="14" borderId="0" applyNumberFormat="0" applyBorder="0" applyAlignment="0" applyProtection="0"/>
    <xf numFmtId="0" fontId="39" fillId="31" borderId="78" applyNumberFormat="0" applyAlignment="0" applyProtection="0"/>
    <xf numFmtId="0" fontId="40" fillId="32" borderId="79" applyNumberFormat="0" applyAlignment="0" applyProtection="0"/>
    <xf numFmtId="0" fontId="9" fillId="0" borderId="0"/>
    <xf numFmtId="0" fontId="41" fillId="0" borderId="0" applyNumberFormat="0" applyFill="0" applyBorder="0" applyAlignment="0" applyProtection="0"/>
    <xf numFmtId="0" fontId="42" fillId="15" borderId="0" applyNumberFormat="0" applyBorder="0" applyAlignment="0" applyProtection="0"/>
    <xf numFmtId="0" fontId="43" fillId="0" borderId="80" applyNumberFormat="0" applyFill="0" applyAlignment="0" applyProtection="0"/>
    <xf numFmtId="0" fontId="44" fillId="0" borderId="81" applyNumberFormat="0" applyFill="0" applyAlignment="0" applyProtection="0"/>
    <xf numFmtId="0" fontId="45" fillId="0" borderId="82" applyNumberFormat="0" applyFill="0" applyAlignment="0" applyProtection="0"/>
    <xf numFmtId="0" fontId="45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6" fillId="18" borderId="78" applyNumberFormat="0" applyAlignment="0" applyProtection="0"/>
    <xf numFmtId="0" fontId="47" fillId="0" borderId="83" applyNumberFormat="0" applyFill="0" applyAlignment="0" applyProtection="0"/>
    <xf numFmtId="0" fontId="48" fillId="33" borderId="0" applyNumberFormat="0" applyBorder="0" applyAlignment="0" applyProtection="0"/>
    <xf numFmtId="0" fontId="9" fillId="0" borderId="0">
      <alignment vertical="top"/>
    </xf>
    <xf numFmtId="0" fontId="13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3" fillId="0" borderId="0"/>
    <xf numFmtId="0" fontId="13" fillId="0" borderId="0"/>
    <xf numFmtId="0" fontId="5" fillId="34" borderId="84" applyNumberFormat="0" applyFont="0" applyAlignment="0" applyProtection="0"/>
    <xf numFmtId="0" fontId="49" fillId="31" borderId="85" applyNumberFormat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0" fillId="0" borderId="0">
      <alignment vertical="top"/>
    </xf>
    <xf numFmtId="0" fontId="9" fillId="0" borderId="0"/>
    <xf numFmtId="165" fontId="6" fillId="0" borderId="0" applyFont="0" applyFill="0" applyBorder="0" applyAlignment="0" applyProtection="0"/>
    <xf numFmtId="0" fontId="5" fillId="34" borderId="91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9" fillId="31" borderId="89" applyNumberFormat="0" applyAlignment="0" applyProtection="0"/>
    <xf numFmtId="0" fontId="5" fillId="34" borderId="88" applyNumberFormat="0" applyFont="0" applyAlignment="0" applyProtection="0"/>
    <xf numFmtId="0" fontId="39" fillId="31" borderId="90" applyNumberFormat="0" applyAlignment="0" applyProtection="0"/>
    <xf numFmtId="0" fontId="46" fillId="18" borderId="87" applyNumberFormat="0" applyAlignment="0" applyProtection="0"/>
    <xf numFmtId="0" fontId="46" fillId="18" borderId="90" applyNumberFormat="0" applyAlignment="0" applyProtection="0"/>
    <xf numFmtId="0" fontId="39" fillId="31" borderId="87" applyNumberFormat="0" applyAlignment="0" applyProtection="0"/>
    <xf numFmtId="0" fontId="49" fillId="31" borderId="92" applyNumberFormat="0" applyAlignment="0" applyProtection="0"/>
    <xf numFmtId="0" fontId="49" fillId="31" borderId="92" applyNumberFormat="0" applyAlignment="0" applyProtection="0"/>
    <xf numFmtId="0" fontId="5" fillId="34" borderId="91" applyNumberFormat="0" applyFont="0" applyAlignment="0" applyProtection="0"/>
    <xf numFmtId="0" fontId="46" fillId="18" borderId="90" applyNumberFormat="0" applyAlignment="0" applyProtection="0"/>
    <xf numFmtId="0" fontId="39" fillId="31" borderId="90" applyNumberFormat="0" applyAlignment="0" applyProtection="0"/>
    <xf numFmtId="0" fontId="64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34" borderId="0" applyNumberFormat="0" applyBorder="0" applyAlignment="0" applyProtection="0"/>
    <xf numFmtId="0" fontId="37" fillId="17" borderId="0" applyNumberFormat="0" applyBorder="0" applyAlignment="0" applyProtection="0"/>
    <xf numFmtId="0" fontId="37" fillId="30" borderId="0" applyNumberFormat="0" applyBorder="0" applyAlignment="0" applyProtection="0"/>
    <xf numFmtId="0" fontId="37" fillId="22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42" fillId="17" borderId="0" applyNumberFormat="0" applyBorder="0" applyAlignment="0" applyProtection="0"/>
    <xf numFmtId="0" fontId="71" fillId="42" borderId="90" applyNumberFormat="0" applyAlignment="0" applyProtection="0"/>
    <xf numFmtId="0" fontId="40" fillId="32" borderId="79" applyNumberFormat="0" applyAlignment="0" applyProtection="0"/>
    <xf numFmtId="0" fontId="51" fillId="0" borderId="102" applyNumberFormat="0" applyFill="0" applyAlignment="0" applyProtection="0"/>
    <xf numFmtId="0" fontId="37" fillId="43" borderId="0" applyNumberFormat="0" applyBorder="0" applyAlignment="0" applyProtection="0"/>
    <xf numFmtId="0" fontId="37" fillId="30" borderId="0" applyNumberFormat="0" applyBorder="0" applyAlignment="0" applyProtection="0"/>
    <xf numFmtId="0" fontId="37" fillId="22" borderId="0" applyNumberFormat="0" applyBorder="0" applyAlignment="0" applyProtection="0"/>
    <xf numFmtId="0" fontId="37" fillId="4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46" fillId="33" borderId="90" applyNumberFormat="0" applyAlignment="0" applyProtection="0"/>
    <xf numFmtId="0" fontId="38" fillId="16" borderId="0" applyNumberFormat="0" applyBorder="0" applyAlignment="0" applyProtection="0"/>
    <xf numFmtId="0" fontId="72" fillId="33" borderId="0" applyNumberFormat="0" applyBorder="0" applyAlignment="0" applyProtection="0"/>
    <xf numFmtId="0" fontId="9" fillId="34" borderId="91" applyNumberFormat="0" applyFont="0" applyAlignment="0" applyProtection="0"/>
    <xf numFmtId="0" fontId="49" fillId="42" borderId="92" applyNumberFormat="0" applyAlignment="0" applyProtection="0"/>
    <xf numFmtId="0" fontId="73" fillId="0" borderId="0"/>
    <xf numFmtId="0" fontId="5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80" applyNumberFormat="0" applyFill="0" applyAlignment="0" applyProtection="0"/>
    <xf numFmtId="0" fontId="74" fillId="0" borderId="103" applyNumberFormat="0" applyFill="0" applyAlignment="0" applyProtection="0"/>
    <xf numFmtId="0" fontId="75" fillId="0" borderId="104" applyNumberFormat="0" applyFill="0" applyAlignment="0" applyProtection="0"/>
    <xf numFmtId="0" fontId="76" fillId="0" borderId="105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106" applyNumberFormat="0" applyFill="0" applyAlignment="0" applyProtection="0"/>
  </cellStyleXfs>
  <cellXfs count="2641">
    <xf numFmtId="0" fontId="0" fillId="0" borderId="0" xfId="0"/>
    <xf numFmtId="0" fontId="0" fillId="0" borderId="0" xfId="0" applyFont="1"/>
    <xf numFmtId="164" fontId="0" fillId="0" borderId="0" xfId="12" applyFont="1" applyAlignment="1">
      <alignment vertical="center"/>
    </xf>
    <xf numFmtId="164" fontId="12" fillId="0" borderId="0" xfId="12" applyFont="1" applyAlignment="1">
      <alignment horizontal="center" vertical="center"/>
    </xf>
    <xf numFmtId="164" fontId="12" fillId="0" borderId="0" xfId="12" applyFont="1" applyAlignment="1">
      <alignment vertical="center"/>
    </xf>
    <xf numFmtId="13" fontId="12" fillId="0" borderId="0" xfId="12" applyNumberFormat="1" applyFont="1" applyAlignment="1">
      <alignment vertical="center"/>
    </xf>
    <xf numFmtId="164" fontId="0" fillId="0" borderId="0" xfId="12" applyFont="1" applyAlignment="1">
      <alignment horizontal="center" vertical="center"/>
    </xf>
    <xf numFmtId="0" fontId="0" fillId="0" borderId="0" xfId="0" applyFont="1" applyBorder="1"/>
    <xf numFmtId="0" fontId="9" fillId="0" borderId="7" xfId="0" applyFont="1" applyBorder="1"/>
    <xf numFmtId="49" fontId="9" fillId="0" borderId="9" xfId="0" applyNumberFormat="1" applyFont="1" applyBorder="1" applyAlignment="1">
      <alignment horizontal="left"/>
    </xf>
    <xf numFmtId="0" fontId="14" fillId="0" borderId="33" xfId="0" applyFont="1" applyBorder="1" applyAlignment="1">
      <alignment vertical="center"/>
    </xf>
    <xf numFmtId="0" fontId="14" fillId="0" borderId="8" xfId="0" applyFont="1" applyBorder="1"/>
    <xf numFmtId="0" fontId="14" fillId="0" borderId="8" xfId="0" applyFont="1" applyBorder="1" applyAlignment="1">
      <alignment vertical="center"/>
    </xf>
    <xf numFmtId="0" fontId="8" fillId="0" borderId="8" xfId="0" applyFont="1" applyBorder="1"/>
    <xf numFmtId="0" fontId="8" fillId="0" borderId="36" xfId="0" applyFont="1" applyBorder="1"/>
    <xf numFmtId="0" fontId="14" fillId="0" borderId="8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 readingOrder="1"/>
    </xf>
    <xf numFmtId="0" fontId="0" fillId="0" borderId="0" xfId="0" applyFill="1" applyBorder="1"/>
    <xf numFmtId="49" fontId="9" fillId="0" borderId="7" xfId="0" applyNumberFormat="1" applyFont="1" applyFill="1" applyBorder="1" applyAlignment="1">
      <alignment vertical="center" wrapText="1" readingOrder="1"/>
    </xf>
    <xf numFmtId="0" fontId="17" fillId="3" borderId="1" xfId="9" applyNumberFormat="1" applyFont="1" applyFill="1" applyBorder="1" applyAlignment="1">
      <alignment horizontal="center" vertical="center" wrapText="1"/>
    </xf>
    <xf numFmtId="0" fontId="17" fillId="3" borderId="17" xfId="9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14" fillId="0" borderId="8" xfId="0" applyFont="1" applyBorder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17" fillId="3" borderId="34" xfId="9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3" fontId="0" fillId="0" borderId="0" xfId="0" applyNumberFormat="1" applyFont="1" applyAlignment="1">
      <alignment horizontal="center"/>
    </xf>
    <xf numFmtId="0" fontId="20" fillId="0" borderId="0" xfId="13" applyFont="1" applyBorder="1" applyAlignment="1">
      <alignment horizontal="center"/>
    </xf>
    <xf numFmtId="170" fontId="20" fillId="0" borderId="0" xfId="14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0" fillId="0" borderId="1" xfId="13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0" fontId="20" fillId="0" borderId="1" xfId="14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/>
    </xf>
    <xf numFmtId="0" fontId="20" fillId="0" borderId="0" xfId="13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2" fillId="0" borderId="0" xfId="13" applyFont="1" applyBorder="1" applyAlignment="1">
      <alignment horizontal="left"/>
    </xf>
    <xf numFmtId="0" fontId="14" fillId="0" borderId="19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4" fillId="7" borderId="37" xfId="0" applyFont="1" applyFill="1" applyBorder="1" applyAlignment="1">
      <alignment horizontal="center" vertical="center"/>
    </xf>
    <xf numFmtId="0" fontId="14" fillId="0" borderId="29" xfId="0" applyFont="1" applyBorder="1" applyAlignment="1"/>
    <xf numFmtId="170" fontId="20" fillId="0" borderId="15" xfId="14" applyFont="1" applyBorder="1" applyAlignment="1">
      <alignment horizontal="center"/>
    </xf>
    <xf numFmtId="0" fontId="22" fillId="0" borderId="16" xfId="0" applyFont="1" applyBorder="1" applyAlignment="1">
      <alignment horizontal="left"/>
    </xf>
    <xf numFmtId="0" fontId="22" fillId="0" borderId="16" xfId="0" applyFont="1" applyBorder="1"/>
    <xf numFmtId="0" fontId="22" fillId="0" borderId="0" xfId="0" applyFont="1" applyBorder="1"/>
    <xf numFmtId="43" fontId="13" fillId="0" borderId="1" xfId="9" applyFont="1" applyBorder="1" applyAlignment="1">
      <alignment horizontal="center" vertical="center"/>
    </xf>
    <xf numFmtId="0" fontId="15" fillId="0" borderId="0" xfId="5" applyFont="1" applyAlignment="1">
      <alignment horizontal="left" vertical="center" wrapText="1"/>
    </xf>
    <xf numFmtId="44" fontId="24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49" fontId="15" fillId="0" borderId="0" xfId="0" applyNumberFormat="1" applyFont="1" applyAlignment="1">
      <alignment horizontal="left" vertical="center"/>
    </xf>
    <xf numFmtId="49" fontId="25" fillId="0" borderId="33" xfId="9" applyNumberFormat="1" applyFont="1" applyBorder="1" applyAlignment="1">
      <alignment horizontal="left" vertical="center"/>
    </xf>
    <xf numFmtId="49" fontId="25" fillId="0" borderId="34" xfId="9" applyNumberFormat="1" applyFont="1" applyBorder="1" applyAlignment="1">
      <alignment horizontal="center" vertical="center"/>
    </xf>
    <xf numFmtId="49" fontId="25" fillId="0" borderId="36" xfId="9" applyNumberFormat="1" applyFont="1" applyBorder="1" applyAlignment="1">
      <alignment horizontal="left" vertical="center" wrapText="1"/>
    </xf>
    <xf numFmtId="49" fontId="15" fillId="0" borderId="37" xfId="9" applyNumberFormat="1" applyFont="1" applyBorder="1" applyAlignment="1">
      <alignment horizontal="center" vertical="center" wrapText="1"/>
    </xf>
    <xf numFmtId="49" fontId="25" fillId="0" borderId="72" xfId="9" applyNumberFormat="1" applyFont="1" applyBorder="1" applyAlignment="1">
      <alignment horizontal="left" vertical="center"/>
    </xf>
    <xf numFmtId="49" fontId="15" fillId="0" borderId="71" xfId="9" applyNumberFormat="1" applyFont="1" applyBorder="1" applyAlignment="1">
      <alignment horizontal="left" vertical="center" wrapText="1"/>
    </xf>
    <xf numFmtId="49" fontId="25" fillId="0" borderId="23" xfId="9" applyNumberFormat="1" applyFont="1" applyBorder="1" applyAlignment="1">
      <alignment horizontal="left" vertical="center"/>
    </xf>
    <xf numFmtId="49" fontId="25" fillId="0" borderId="24" xfId="9" applyNumberFormat="1" applyFont="1" applyBorder="1" applyAlignment="1">
      <alignment horizontal="left" vertical="center"/>
    </xf>
    <xf numFmtId="49" fontId="15" fillId="0" borderId="48" xfId="9" applyNumberFormat="1" applyFont="1" applyBorder="1" applyAlignment="1">
      <alignment horizontal="center" vertical="center"/>
    </xf>
    <xf numFmtId="49" fontId="15" fillId="0" borderId="48" xfId="9" applyNumberFormat="1" applyFont="1" applyBorder="1" applyAlignment="1">
      <alignment horizontal="left" vertical="center"/>
    </xf>
    <xf numFmtId="49" fontId="6" fillId="0" borderId="47" xfId="9" applyNumberFormat="1" applyFont="1" applyBorder="1" applyAlignment="1">
      <alignment horizontal="left" vertical="center"/>
    </xf>
    <xf numFmtId="43" fontId="15" fillId="0" borderId="44" xfId="9" applyFont="1" applyBorder="1" applyAlignment="1">
      <alignment horizontal="center" vertical="center"/>
    </xf>
    <xf numFmtId="43" fontId="15" fillId="0" borderId="10" xfId="9" applyFont="1" applyBorder="1" applyAlignment="1">
      <alignment horizontal="center" vertical="center"/>
    </xf>
    <xf numFmtId="43" fontId="15" fillId="0" borderId="67" xfId="9" applyFont="1" applyBorder="1" applyAlignment="1">
      <alignment horizontal="center" vertical="center"/>
    </xf>
    <xf numFmtId="43" fontId="15" fillId="0" borderId="48" xfId="9" applyFont="1" applyBorder="1" applyAlignment="1">
      <alignment horizontal="center" vertical="center"/>
    </xf>
    <xf numFmtId="43" fontId="25" fillId="0" borderId="49" xfId="9" applyFont="1" applyBorder="1" applyAlignment="1">
      <alignment horizontal="center" vertical="center"/>
    </xf>
    <xf numFmtId="43" fontId="27" fillId="0" borderId="44" xfId="9" applyFont="1" applyBorder="1" applyAlignment="1">
      <alignment horizontal="center" vertical="center"/>
    </xf>
    <xf numFmtId="43" fontId="27" fillId="0" borderId="10" xfId="9" applyFont="1" applyBorder="1" applyAlignment="1">
      <alignment horizontal="center" vertical="center"/>
    </xf>
    <xf numFmtId="43" fontId="27" fillId="0" borderId="67" xfId="9" applyFont="1" applyBorder="1" applyAlignment="1">
      <alignment horizontal="center" vertical="center"/>
    </xf>
    <xf numFmtId="49" fontId="25" fillId="0" borderId="27" xfId="9" applyNumberFormat="1" applyFont="1" applyBorder="1" applyAlignment="1">
      <alignment horizontal="left" vertical="center"/>
    </xf>
    <xf numFmtId="49" fontId="25" fillId="0" borderId="45" xfId="9" applyNumberFormat="1" applyFont="1" applyBorder="1" applyAlignment="1">
      <alignment horizontal="center" vertical="center"/>
    </xf>
    <xf numFmtId="49" fontId="25" fillId="0" borderId="46" xfId="9" applyNumberFormat="1" applyFont="1" applyBorder="1" applyAlignment="1">
      <alignment horizontal="left" vertical="center"/>
    </xf>
    <xf numFmtId="43" fontId="27" fillId="0" borderId="26" xfId="9" applyFont="1" applyBorder="1" applyAlignment="1">
      <alignment horizontal="center" vertical="center"/>
    </xf>
    <xf numFmtId="49" fontId="25" fillId="0" borderId="13" xfId="9" applyNumberFormat="1" applyFont="1" applyBorder="1" applyAlignment="1">
      <alignment horizontal="left" vertical="center"/>
    </xf>
    <xf numFmtId="49" fontId="25" fillId="0" borderId="18" xfId="9" applyNumberFormat="1" applyFont="1" applyBorder="1" applyAlignment="1">
      <alignment horizontal="left" vertical="center"/>
    </xf>
    <xf numFmtId="49" fontId="25" fillId="0" borderId="14" xfId="9" applyNumberFormat="1" applyFont="1" applyBorder="1" applyAlignment="1">
      <alignment horizontal="left" vertical="center"/>
    </xf>
    <xf numFmtId="49" fontId="25" fillId="0" borderId="31" xfId="9" applyNumberFormat="1" applyFont="1" applyBorder="1" applyAlignment="1">
      <alignment horizontal="left" vertical="center"/>
    </xf>
    <xf numFmtId="49" fontId="25" fillId="0" borderId="32" xfId="9" applyNumberFormat="1" applyFont="1" applyBorder="1" applyAlignment="1">
      <alignment horizontal="left" vertical="center"/>
    </xf>
    <xf numFmtId="1" fontId="25" fillId="3" borderId="26" xfId="9" applyNumberFormat="1" applyFont="1" applyFill="1" applyBorder="1" applyAlignment="1">
      <alignment horizontal="center" vertical="center"/>
    </xf>
    <xf numFmtId="1" fontId="25" fillId="3" borderId="59" xfId="9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43" fontId="24" fillId="0" borderId="1" xfId="9" applyFont="1" applyBorder="1" applyAlignment="1">
      <alignment vertical="center"/>
    </xf>
    <xf numFmtId="166" fontId="24" fillId="0" borderId="1" xfId="6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43" fontId="24" fillId="11" borderId="1" xfId="0" applyNumberFormat="1" applyFont="1" applyFill="1" applyBorder="1" applyAlignment="1">
      <alignment vertical="center"/>
    </xf>
    <xf numFmtId="0" fontId="22" fillId="0" borderId="15" xfId="0" applyFont="1" applyBorder="1" applyAlignment="1">
      <alignment horizontal="left"/>
    </xf>
    <xf numFmtId="169" fontId="22" fillId="0" borderId="0" xfId="13" applyNumberFormat="1" applyFont="1" applyBorder="1" applyAlignment="1">
      <alignment horizontal="left"/>
    </xf>
    <xf numFmtId="169" fontId="22" fillId="0" borderId="15" xfId="13" applyNumberFormat="1" applyFont="1" applyBorder="1" applyAlignment="1">
      <alignment horizontal="left"/>
    </xf>
    <xf numFmtId="0" fontId="14" fillId="7" borderId="50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13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9" fillId="3" borderId="39" xfId="0" applyFont="1" applyFill="1" applyBorder="1" applyAlignment="1">
      <alignment vertical="center"/>
    </xf>
    <xf numFmtId="0" fontId="19" fillId="3" borderId="51" xfId="0" applyFont="1" applyFill="1" applyBorder="1" applyAlignment="1">
      <alignment vertical="center"/>
    </xf>
    <xf numFmtId="0" fontId="19" fillId="3" borderId="52" xfId="0" applyFont="1" applyFill="1" applyBorder="1" applyAlignment="1">
      <alignment vertical="center"/>
    </xf>
    <xf numFmtId="43" fontId="19" fillId="3" borderId="20" xfId="9" applyFont="1" applyFill="1" applyBorder="1" applyAlignment="1">
      <alignment horizontal="center" vertical="center"/>
    </xf>
    <xf numFmtId="0" fontId="17" fillId="3" borderId="45" xfId="1" applyNumberFormat="1" applyFont="1" applyFill="1" applyBorder="1" applyAlignment="1">
      <alignment horizontal="right" vertical="center"/>
    </xf>
    <xf numFmtId="0" fontId="17" fillId="3" borderId="45" xfId="1" applyNumberFormat="1" applyFont="1" applyFill="1" applyBorder="1" applyAlignment="1">
      <alignment horizontal="left" vertical="center"/>
    </xf>
    <xf numFmtId="0" fontId="17" fillId="3" borderId="34" xfId="1" applyNumberFormat="1" applyFont="1" applyFill="1" applyBorder="1" applyAlignment="1">
      <alignment horizontal="center" vertical="center"/>
    </xf>
    <xf numFmtId="49" fontId="17" fillId="3" borderId="34" xfId="1" applyNumberFormat="1" applyFont="1" applyFill="1" applyBorder="1" applyAlignment="1">
      <alignment horizontal="center" vertical="center"/>
    </xf>
    <xf numFmtId="0" fontId="17" fillId="3" borderId="19" xfId="1" applyNumberFormat="1" applyFont="1" applyFill="1" applyBorder="1" applyAlignment="1">
      <alignment horizontal="right" vertical="center"/>
    </xf>
    <xf numFmtId="0" fontId="17" fillId="3" borderId="18" xfId="1" applyNumberFormat="1" applyFont="1" applyFill="1" applyBorder="1" applyAlignment="1">
      <alignment horizontal="left" vertical="center"/>
    </xf>
    <xf numFmtId="0" fontId="17" fillId="3" borderId="1" xfId="1" applyNumberFormat="1" applyFont="1" applyFill="1" applyBorder="1" applyAlignment="1">
      <alignment horizontal="center" vertical="center"/>
    </xf>
    <xf numFmtId="49" fontId="17" fillId="3" borderId="1" xfId="1" applyNumberFormat="1" applyFont="1" applyFill="1" applyBorder="1" applyAlignment="1">
      <alignment horizontal="center" vertical="center"/>
    </xf>
    <xf numFmtId="174" fontId="17" fillId="3" borderId="1" xfId="9" applyNumberFormat="1" applyFont="1" applyFill="1" applyBorder="1" applyAlignment="1">
      <alignment horizontal="center" vertical="center"/>
    </xf>
    <xf numFmtId="44" fontId="17" fillId="3" borderId="18" xfId="1" applyFont="1" applyFill="1" applyBorder="1" applyAlignment="1">
      <alignment vertical="center"/>
    </xf>
    <xf numFmtId="44" fontId="17" fillId="3" borderId="7" xfId="1" applyFont="1" applyFill="1" applyBorder="1" applyAlignment="1">
      <alignment vertical="center"/>
    </xf>
    <xf numFmtId="44" fontId="19" fillId="3" borderId="7" xfId="1" applyFont="1" applyFill="1" applyBorder="1" applyAlignment="1">
      <alignment vertical="center"/>
    </xf>
    <xf numFmtId="39" fontId="17" fillId="3" borderId="1" xfId="9" applyNumberFormat="1" applyFont="1" applyFill="1" applyBorder="1" applyAlignment="1">
      <alignment horizontal="center" vertical="center"/>
    </xf>
    <xf numFmtId="44" fontId="19" fillId="3" borderId="20" xfId="1" applyFont="1" applyFill="1" applyBorder="1" applyAlignment="1">
      <alignment vertical="center"/>
    </xf>
    <xf numFmtId="0" fontId="17" fillId="3" borderId="22" xfId="9" applyNumberFormat="1" applyFont="1" applyFill="1" applyBorder="1" applyAlignment="1">
      <alignment horizontal="center" vertical="center" wrapText="1"/>
    </xf>
    <xf numFmtId="49" fontId="17" fillId="3" borderId="22" xfId="9" applyNumberFormat="1" applyFont="1" applyFill="1" applyBorder="1" applyAlignment="1">
      <alignment horizontal="center" vertical="center" wrapText="1"/>
    </xf>
    <xf numFmtId="49" fontId="17" fillId="3" borderId="21" xfId="9" applyNumberFormat="1" applyFont="1" applyFill="1" applyBorder="1" applyAlignment="1">
      <alignment horizontal="center" vertical="center" wrapText="1"/>
    </xf>
    <xf numFmtId="0" fontId="17" fillId="3" borderId="19" xfId="1" applyNumberFormat="1" applyFont="1" applyFill="1" applyBorder="1" applyAlignment="1">
      <alignment horizontal="left" vertical="center"/>
    </xf>
    <xf numFmtId="44" fontId="19" fillId="3" borderId="7" xfId="1" applyFont="1" applyFill="1" applyBorder="1" applyAlignment="1">
      <alignment horizontal="center" vertical="center"/>
    </xf>
    <xf numFmtId="44" fontId="19" fillId="3" borderId="24" xfId="1" applyFont="1" applyFill="1" applyBorder="1" applyAlignment="1">
      <alignment horizontal="center" vertical="center"/>
    </xf>
    <xf numFmtId="49" fontId="19" fillId="3" borderId="47" xfId="9" applyNumberFormat="1" applyFont="1" applyFill="1" applyBorder="1" applyAlignment="1">
      <alignment vertical="center"/>
    </xf>
    <xf numFmtId="49" fontId="19" fillId="3" borderId="48" xfId="9" applyNumberFormat="1" applyFont="1" applyFill="1" applyBorder="1" applyAlignment="1">
      <alignment vertical="center"/>
    </xf>
    <xf numFmtId="49" fontId="19" fillId="3" borderId="62" xfId="9" applyNumberFormat="1" applyFont="1" applyFill="1" applyBorder="1" applyAlignment="1">
      <alignment horizontal="right" vertical="center"/>
    </xf>
    <xf numFmtId="44" fontId="23" fillId="0" borderId="55" xfId="1" applyFont="1" applyFill="1" applyBorder="1" applyAlignment="1">
      <alignment vertical="center"/>
    </xf>
    <xf numFmtId="43" fontId="0" fillId="0" borderId="0" xfId="0" applyNumberFormat="1" applyFont="1" applyAlignment="1">
      <alignment vertical="center"/>
    </xf>
    <xf numFmtId="0" fontId="0" fillId="0" borderId="28" xfId="0" applyFont="1" applyBorder="1"/>
    <xf numFmtId="0" fontId="0" fillId="0" borderId="28" xfId="0" applyFont="1" applyFill="1" applyBorder="1"/>
    <xf numFmtId="0" fontId="0" fillId="0" borderId="2" xfId="0" applyFont="1" applyBorder="1"/>
    <xf numFmtId="0" fontId="0" fillId="0" borderId="56" xfId="0" applyFont="1" applyBorder="1"/>
    <xf numFmtId="0" fontId="0" fillId="0" borderId="56" xfId="0" applyFont="1" applyFill="1" applyBorder="1"/>
    <xf numFmtId="43" fontId="0" fillId="0" borderId="0" xfId="9" applyFont="1" applyBorder="1"/>
    <xf numFmtId="43" fontId="0" fillId="0" borderId="1" xfId="9" applyFont="1" applyBorder="1"/>
    <xf numFmtId="43" fontId="0" fillId="0" borderId="0" xfId="9" applyFont="1"/>
    <xf numFmtId="43" fontId="0" fillId="0" borderId="0" xfId="9" applyFont="1" applyFill="1"/>
    <xf numFmtId="43" fontId="0" fillId="0" borderId="0" xfId="9" applyFont="1" applyFill="1" applyBorder="1"/>
    <xf numFmtId="43" fontId="22" fillId="0" borderId="0" xfId="9" applyFont="1" applyBorder="1"/>
    <xf numFmtId="43" fontId="22" fillId="0" borderId="1" xfId="9" applyFont="1" applyBorder="1" applyAlignment="1">
      <alignment horizontal="center" vertical="center"/>
    </xf>
    <xf numFmtId="43" fontId="22" fillId="0" borderId="1" xfId="9" applyFont="1" applyBorder="1"/>
    <xf numFmtId="43" fontId="22" fillId="0" borderId="1" xfId="9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43" fontId="27" fillId="0" borderId="65" xfId="9" applyFont="1" applyBorder="1" applyAlignment="1">
      <alignment horizontal="center" vertical="center"/>
    </xf>
    <xf numFmtId="166" fontId="26" fillId="0" borderId="1" xfId="6" applyNumberFormat="1" applyFont="1" applyBorder="1" applyAlignment="1">
      <alignment horizontal="center" vertical="center"/>
    </xf>
    <xf numFmtId="0" fontId="32" fillId="0" borderId="0" xfId="17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0" xfId="20" applyFont="1" applyAlignment="1">
      <alignment horizontal="center" vertical="center"/>
    </xf>
    <xf numFmtId="0" fontId="9" fillId="0" borderId="0" xfId="20" applyFont="1" applyAlignment="1">
      <alignment horizontal="left" vertical="center"/>
    </xf>
    <xf numFmtId="0" fontId="32" fillId="3" borderId="0" xfId="17" applyFont="1" applyFill="1" applyAlignment="1">
      <alignment vertical="center"/>
    </xf>
    <xf numFmtId="0" fontId="23" fillId="3" borderId="72" xfId="0" applyFont="1" applyFill="1" applyBorder="1" applyAlignment="1">
      <alignment vertical="center"/>
    </xf>
    <xf numFmtId="0" fontId="23" fillId="3" borderId="45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21" xfId="17" applyFont="1" applyFill="1" applyBorder="1" applyAlignment="1">
      <alignment vertical="center"/>
    </xf>
    <xf numFmtId="0" fontId="17" fillId="3" borderId="22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2" fillId="0" borderId="0" xfId="20" applyFont="1" applyAlignment="1">
      <alignment horizontal="center" vertical="center"/>
    </xf>
    <xf numFmtId="0" fontId="3" fillId="3" borderId="42" xfId="0" applyFont="1" applyFill="1" applyBorder="1" applyAlignment="1">
      <alignment vertical="center"/>
    </xf>
    <xf numFmtId="0" fontId="3" fillId="3" borderId="43" xfId="17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15" fillId="0" borderId="0" xfId="20" applyFont="1" applyAlignment="1">
      <alignment vertical="center"/>
    </xf>
    <xf numFmtId="0" fontId="15" fillId="0" borderId="0" xfId="20" applyFont="1" applyAlignment="1">
      <alignment horizontal="center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vertical="center"/>
    </xf>
    <xf numFmtId="0" fontId="23" fillId="3" borderId="18" xfId="0" applyFont="1" applyFill="1" applyBorder="1" applyAlignment="1">
      <alignment vertical="center"/>
    </xf>
    <xf numFmtId="0" fontId="32" fillId="12" borderId="31" xfId="17" applyFont="1" applyFill="1" applyBorder="1" applyAlignment="1">
      <alignment vertical="center"/>
    </xf>
    <xf numFmtId="0" fontId="32" fillId="12" borderId="32" xfId="17" applyFont="1" applyFill="1" applyBorder="1" applyAlignment="1">
      <alignment vertical="center"/>
    </xf>
    <xf numFmtId="0" fontId="9" fillId="0" borderId="0" xfId="17" applyFont="1"/>
    <xf numFmtId="0" fontId="34" fillId="3" borderId="8" xfId="0" applyFont="1" applyFill="1" applyBorder="1" applyAlignment="1">
      <alignment horizontal="center" vertical="center" wrapText="1"/>
    </xf>
    <xf numFmtId="2" fontId="34" fillId="3" borderId="1" xfId="0" applyNumberFormat="1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2" fillId="0" borderId="0" xfId="17" applyFont="1" applyAlignment="1">
      <alignment horizontal="center" vertical="top"/>
    </xf>
    <xf numFmtId="0" fontId="9" fillId="0" borderId="0" xfId="17" applyFont="1" applyAlignment="1">
      <alignment horizontal="center" vertical="top"/>
    </xf>
    <xf numFmtId="0" fontId="19" fillId="3" borderId="36" xfId="0" applyFont="1" applyFill="1" applyBorder="1" applyAlignment="1">
      <alignment horizontal="center" vertical="center" wrapText="1"/>
    </xf>
    <xf numFmtId="2" fontId="19" fillId="3" borderId="37" xfId="0" applyNumberFormat="1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34" fillId="3" borderId="33" xfId="0" applyFont="1" applyFill="1" applyBorder="1" applyAlignment="1">
      <alignment vertical="center"/>
    </xf>
    <xf numFmtId="0" fontId="34" fillId="3" borderId="34" xfId="0" applyFont="1" applyFill="1" applyBorder="1" applyAlignment="1">
      <alignment vertical="center"/>
    </xf>
    <xf numFmtId="4" fontId="35" fillId="3" borderId="3" xfId="0" applyNumberFormat="1" applyFont="1" applyFill="1" applyBorder="1" applyAlignment="1">
      <alignment horizontal="right" vertical="center"/>
    </xf>
    <xf numFmtId="2" fontId="33" fillId="3" borderId="2" xfId="0" applyNumberFormat="1" applyFont="1" applyFill="1" applyBorder="1" applyAlignment="1">
      <alignment horizontal="right" vertical="center"/>
    </xf>
    <xf numFmtId="4" fontId="35" fillId="3" borderId="25" xfId="0" applyNumberFormat="1" applyFont="1" applyFill="1" applyBorder="1" applyAlignment="1">
      <alignment horizontal="right" vertical="center"/>
    </xf>
    <xf numFmtId="4" fontId="35" fillId="3" borderId="77" xfId="0" applyNumberFormat="1" applyFont="1" applyFill="1" applyBorder="1" applyAlignment="1">
      <alignment horizontal="right" vertical="center"/>
    </xf>
    <xf numFmtId="1" fontId="23" fillId="3" borderId="2" xfId="0" applyNumberFormat="1" applyFont="1" applyFill="1" applyBorder="1" applyAlignment="1">
      <alignment horizontal="center" vertical="center"/>
    </xf>
    <xf numFmtId="1" fontId="23" fillId="3" borderId="1" xfId="0" applyNumberFormat="1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vertical="center"/>
    </xf>
    <xf numFmtId="0" fontId="34" fillId="3" borderId="1" xfId="0" applyFont="1" applyFill="1" applyBorder="1" applyAlignment="1">
      <alignment vertical="center"/>
    </xf>
    <xf numFmtId="0" fontId="19" fillId="3" borderId="7" xfId="0" applyFont="1" applyFill="1" applyBorder="1" applyAlignment="1">
      <alignment horizontal="center" vertical="center"/>
    </xf>
    <xf numFmtId="4" fontId="35" fillId="3" borderId="21" xfId="0" applyNumberFormat="1" applyFont="1" applyFill="1" applyBorder="1" applyAlignment="1">
      <alignment horizontal="right" vertical="center"/>
    </xf>
    <xf numFmtId="2" fontId="33" fillId="3" borderId="1" xfId="0" applyNumberFormat="1" applyFont="1" applyFill="1" applyBorder="1" applyAlignment="1">
      <alignment horizontal="right" vertical="center"/>
    </xf>
    <xf numFmtId="4" fontId="35" fillId="3" borderId="7" xfId="0" applyNumberFormat="1" applyFont="1" applyFill="1" applyBorder="1" applyAlignment="1">
      <alignment horizontal="right" vertical="center"/>
    </xf>
    <xf numFmtId="4" fontId="35" fillId="3" borderId="8" xfId="0" applyNumberFormat="1" applyFont="1" applyFill="1" applyBorder="1" applyAlignment="1">
      <alignment horizontal="right" vertical="center"/>
    </xf>
    <xf numFmtId="0" fontId="34" fillId="3" borderId="7" xfId="0" applyFont="1" applyFill="1" applyBorder="1" applyAlignment="1">
      <alignment horizontal="center" vertical="center"/>
    </xf>
    <xf numFmtId="4" fontId="34" fillId="3" borderId="21" xfId="0" applyNumberFormat="1" applyFont="1" applyFill="1" applyBorder="1" applyAlignment="1">
      <alignment horizontal="right" vertical="center"/>
    </xf>
    <xf numFmtId="4" fontId="34" fillId="3" borderId="7" xfId="0" applyNumberFormat="1" applyFont="1" applyFill="1" applyBorder="1" applyAlignment="1">
      <alignment horizontal="right" vertical="center"/>
    </xf>
    <xf numFmtId="4" fontId="34" fillId="3" borderId="8" xfId="0" applyNumberFormat="1" applyFont="1" applyFill="1" applyBorder="1" applyAlignment="1">
      <alignment horizontal="right" vertical="center"/>
    </xf>
    <xf numFmtId="0" fontId="32" fillId="0" borderId="0" xfId="0" applyFont="1"/>
    <xf numFmtId="4" fontId="36" fillId="3" borderId="62" xfId="0" applyNumberFormat="1" applyFont="1" applyFill="1" applyBorder="1" applyAlignment="1">
      <alignment vertical="center"/>
    </xf>
    <xf numFmtId="2" fontId="33" fillId="3" borderId="64" xfId="0" applyNumberFormat="1" applyFont="1" applyFill="1" applyBorder="1" applyAlignment="1">
      <alignment horizontal="right" vertical="center"/>
    </xf>
    <xf numFmtId="4" fontId="19" fillId="3" borderId="68" xfId="0" applyNumberFormat="1" applyFont="1" applyFill="1" applyBorder="1" applyAlignment="1">
      <alignment vertical="center"/>
    </xf>
    <xf numFmtId="4" fontId="35" fillId="3" borderId="63" xfId="0" applyNumberFormat="1" applyFont="1" applyFill="1" applyBorder="1" applyAlignment="1">
      <alignment horizontal="center" vertical="center"/>
    </xf>
    <xf numFmtId="0" fontId="32" fillId="3" borderId="0" xfId="0" applyFont="1" applyFill="1"/>
    <xf numFmtId="0" fontId="9" fillId="0" borderId="0" xfId="17" applyFont="1" applyAlignment="1">
      <alignment vertical="center"/>
    </xf>
    <xf numFmtId="0" fontId="32" fillId="0" borderId="0" xfId="0" applyFont="1" applyAlignment="1">
      <alignment vertical="center"/>
    </xf>
    <xf numFmtId="174" fontId="0" fillId="0" borderId="0" xfId="0" applyNumberFormat="1" applyFont="1" applyAlignment="1">
      <alignment vertical="center"/>
    </xf>
    <xf numFmtId="4" fontId="52" fillId="0" borderId="0" xfId="0" applyNumberFormat="1" applyFont="1"/>
    <xf numFmtId="0" fontId="19" fillId="3" borderId="27" xfId="0" applyFont="1" applyFill="1" applyBorder="1" applyAlignment="1">
      <alignment vertical="center"/>
    </xf>
    <xf numFmtId="0" fontId="17" fillId="3" borderId="45" xfId="0" applyFont="1" applyFill="1" applyBorder="1" applyAlignment="1">
      <alignment vertical="center"/>
    </xf>
    <xf numFmtId="0" fontId="17" fillId="3" borderId="13" xfId="0" applyFont="1" applyFill="1" applyBorder="1" applyAlignment="1">
      <alignment vertical="center"/>
    </xf>
    <xf numFmtId="0" fontId="34" fillId="3" borderId="39" xfId="0" applyFont="1" applyFill="1" applyBorder="1" applyAlignment="1">
      <alignment vertical="center" wrapText="1"/>
    </xf>
    <xf numFmtId="0" fontId="34" fillId="3" borderId="54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horizontal="left" vertical="center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vertical="center"/>
    </xf>
    <xf numFmtId="0" fontId="17" fillId="3" borderId="25" xfId="0" applyFont="1" applyFill="1" applyBorder="1" applyAlignment="1">
      <alignment horizontal="left" vertical="center"/>
    </xf>
    <xf numFmtId="1" fontId="2" fillId="3" borderId="3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center"/>
    </xf>
    <xf numFmtId="4" fontId="2" fillId="3" borderId="25" xfId="0" applyNumberFormat="1" applyFont="1" applyFill="1" applyBorder="1" applyAlignment="1">
      <alignment vertical="center"/>
    </xf>
    <xf numFmtId="0" fontId="17" fillId="3" borderId="7" xfId="0" applyFont="1" applyFill="1" applyBorder="1" applyAlignment="1">
      <alignment horizontal="left" vertical="center"/>
    </xf>
    <xf numFmtId="0" fontId="17" fillId="0" borderId="42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25" xfId="0" applyNumberFormat="1" applyFont="1" applyFill="1" applyBorder="1" applyAlignment="1">
      <alignment vertical="center"/>
    </xf>
    <xf numFmtId="0" fontId="9" fillId="0" borderId="0" xfId="17" applyFont="1" applyFill="1"/>
    <xf numFmtId="0" fontId="17" fillId="0" borderId="25" xfId="0" applyFont="1" applyFill="1" applyBorder="1" applyAlignment="1">
      <alignment horizontal="left" vertical="center"/>
    </xf>
    <xf numFmtId="0" fontId="19" fillId="3" borderId="47" xfId="0" applyFont="1" applyFill="1" applyBorder="1" applyAlignment="1">
      <alignment vertical="center"/>
    </xf>
    <xf numFmtId="0" fontId="19" fillId="3" borderId="48" xfId="0" applyFont="1" applyFill="1" applyBorder="1" applyAlignment="1">
      <alignment vertical="center"/>
    </xf>
    <xf numFmtId="0" fontId="19" fillId="3" borderId="62" xfId="0" applyFont="1" applyFill="1" applyBorder="1" applyAlignment="1">
      <alignment horizontal="center" vertical="center"/>
    </xf>
    <xf numFmtId="4" fontId="23" fillId="3" borderId="55" xfId="0" applyNumberFormat="1" applyFont="1" applyFill="1" applyBorder="1" applyAlignment="1">
      <alignment vertical="center"/>
    </xf>
    <xf numFmtId="0" fontId="19" fillId="3" borderId="45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7" fillId="3" borderId="73" xfId="0" applyFont="1" applyFill="1" applyBorder="1" applyAlignment="1">
      <alignment vertical="top" wrapText="1"/>
    </xf>
    <xf numFmtId="0" fontId="17" fillId="3" borderId="60" xfId="0" applyFont="1" applyFill="1" applyBorder="1" applyAlignment="1">
      <alignment horizontal="left" vertical="top" wrapText="1"/>
    </xf>
    <xf numFmtId="0" fontId="17" fillId="3" borderId="38" xfId="0" applyFont="1" applyFill="1" applyBorder="1" applyAlignment="1">
      <alignment vertical="top" wrapText="1"/>
    </xf>
    <xf numFmtId="0" fontId="19" fillId="3" borderId="70" xfId="0" applyFont="1" applyFill="1" applyBorder="1" applyAlignment="1">
      <alignment horizontal="center" vertical="center"/>
    </xf>
    <xf numFmtId="0" fontId="53" fillId="3" borderId="62" xfId="0" applyFont="1" applyFill="1" applyBorder="1" applyAlignment="1">
      <alignment horizontal="right" vertical="center"/>
    </xf>
    <xf numFmtId="1" fontId="33" fillId="3" borderId="64" xfId="0" applyNumberFormat="1" applyFont="1" applyFill="1" applyBorder="1" applyAlignment="1">
      <alignment horizontal="center" vertical="center"/>
    </xf>
    <xf numFmtId="4" fontId="19" fillId="3" borderId="55" xfId="0" applyNumberFormat="1" applyFont="1" applyFill="1" applyBorder="1" applyAlignment="1">
      <alignment vertical="center"/>
    </xf>
    <xf numFmtId="0" fontId="55" fillId="36" borderId="0" xfId="82" applyFont="1" applyFill="1" applyAlignment="1">
      <alignment horizontal="center" vertical="center" wrapText="1"/>
    </xf>
    <xf numFmtId="0" fontId="32" fillId="0" borderId="0" xfId="17" applyFont="1" applyAlignment="1">
      <alignment horizontal="center" vertical="center"/>
    </xf>
    <xf numFmtId="43" fontId="32" fillId="0" borderId="0" xfId="9" applyFont="1"/>
    <xf numFmtId="43" fontId="24" fillId="0" borderId="0" xfId="9" applyFont="1" applyBorder="1" applyAlignment="1">
      <alignment vertical="center"/>
    </xf>
    <xf numFmtId="166" fontId="24" fillId="0" borderId="0" xfId="6" applyNumberFormat="1" applyFont="1" applyBorder="1" applyAlignment="1">
      <alignment vertical="center"/>
    </xf>
    <xf numFmtId="43" fontId="24" fillId="11" borderId="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49" fontId="25" fillId="0" borderId="45" xfId="9" applyNumberFormat="1" applyFont="1" applyBorder="1" applyAlignment="1">
      <alignment horizontal="left" vertical="center"/>
    </xf>
    <xf numFmtId="49" fontId="25" fillId="0" borderId="57" xfId="9" applyNumberFormat="1" applyFont="1" applyBorder="1" applyAlignment="1">
      <alignment horizontal="left" vertical="center"/>
    </xf>
    <xf numFmtId="49" fontId="25" fillId="0" borderId="22" xfId="9" applyNumberFormat="1" applyFont="1" applyBorder="1" applyAlignment="1">
      <alignment horizontal="left" vertical="center"/>
    </xf>
    <xf numFmtId="49" fontId="25" fillId="0" borderId="71" xfId="9" applyNumberFormat="1" applyFont="1" applyBorder="1" applyAlignment="1">
      <alignment horizontal="left" vertical="center"/>
    </xf>
    <xf numFmtId="43" fontId="15" fillId="0" borderId="66" xfId="9" applyFont="1" applyBorder="1" applyAlignment="1">
      <alignment horizontal="center" vertical="center"/>
    </xf>
    <xf numFmtId="43" fontId="27" fillId="0" borderId="66" xfId="9" applyFont="1" applyBorder="1" applyAlignment="1">
      <alignment horizontal="center" vertical="center"/>
    </xf>
    <xf numFmtId="0" fontId="19" fillId="0" borderId="0" xfId="0" quotePrefix="1" applyFont="1" applyBorder="1" applyAlignment="1">
      <alignment vertical="center"/>
    </xf>
    <xf numFmtId="0" fontId="19" fillId="0" borderId="0" xfId="0" quotePrefix="1" applyFont="1" applyBorder="1" applyAlignment="1">
      <alignment horizontal="left" vertical="center"/>
    </xf>
    <xf numFmtId="0" fontId="54" fillId="3" borderId="1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2" fontId="33" fillId="3" borderId="2" xfId="0" applyNumberFormat="1" applyFont="1" applyFill="1" applyBorder="1" applyAlignment="1">
      <alignment horizontal="center" vertical="center"/>
    </xf>
    <xf numFmtId="0" fontId="9" fillId="0" borderId="0" xfId="17" applyFont="1" applyAlignment="1">
      <alignment horizontal="left" vertical="center"/>
    </xf>
    <xf numFmtId="164" fontId="0" fillId="0" borderId="0" xfId="12" applyFont="1" applyBorder="1" applyAlignment="1">
      <alignment vertical="center"/>
    </xf>
    <xf numFmtId="164" fontId="0" fillId="10" borderId="26" xfId="12" applyFont="1" applyFill="1" applyBorder="1" applyAlignment="1">
      <alignment horizontal="left" vertical="center" wrapText="1"/>
    </xf>
    <xf numFmtId="164" fontId="0" fillId="10" borderId="26" xfId="12" applyFont="1" applyFill="1" applyBorder="1" applyAlignment="1">
      <alignment vertical="center"/>
    </xf>
    <xf numFmtId="164" fontId="0" fillId="0" borderId="2" xfId="12" applyFont="1" applyBorder="1" applyAlignment="1">
      <alignment horizontal="center" vertical="center"/>
    </xf>
    <xf numFmtId="0" fontId="32" fillId="0" borderId="0" xfId="17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0" xfId="20" applyFont="1" applyAlignment="1">
      <alignment horizontal="center" vertical="center"/>
    </xf>
    <xf numFmtId="0" fontId="15" fillId="0" borderId="0" xfId="20" applyFont="1" applyAlignment="1">
      <alignment vertical="center"/>
    </xf>
    <xf numFmtId="0" fontId="32" fillId="3" borderId="4" xfId="17" applyFont="1" applyFill="1" applyBorder="1" applyAlignment="1">
      <alignment vertical="center"/>
    </xf>
    <xf numFmtId="0" fontId="32" fillId="3" borderId="5" xfId="17" applyFont="1" applyFill="1" applyBorder="1" applyAlignment="1">
      <alignment vertical="center"/>
    </xf>
    <xf numFmtId="0" fontId="32" fillId="3" borderId="41" xfId="17" applyFont="1" applyFill="1" applyBorder="1" applyAlignment="1">
      <alignment vertical="center"/>
    </xf>
    <xf numFmtId="0" fontId="9" fillId="0" borderId="0" xfId="17" applyFont="1"/>
    <xf numFmtId="0" fontId="32" fillId="0" borderId="0" xfId="17" applyFont="1" applyAlignment="1">
      <alignment horizontal="center" vertical="top"/>
    </xf>
    <xf numFmtId="0" fontId="9" fillId="0" borderId="0" xfId="17" applyFont="1" applyAlignment="1">
      <alignment horizontal="center" vertical="top"/>
    </xf>
    <xf numFmtId="0" fontId="32" fillId="0" borderId="0" xfId="0" applyFont="1"/>
    <xf numFmtId="0" fontId="9" fillId="0" borderId="0" xfId="17" applyFont="1" applyAlignment="1">
      <alignment vertical="center"/>
    </xf>
    <xf numFmtId="0" fontId="32" fillId="0" borderId="0" xfId="0" applyFont="1" applyAlignment="1">
      <alignment vertical="center"/>
    </xf>
    <xf numFmtId="0" fontId="55" fillId="36" borderId="0" xfId="82" applyFont="1" applyFill="1" applyAlignment="1">
      <alignment horizontal="center" vertical="center" wrapText="1"/>
    </xf>
    <xf numFmtId="0" fontId="32" fillId="3" borderId="19" xfId="0" applyFont="1" applyFill="1" applyBorder="1" applyAlignment="1">
      <alignment vertical="center"/>
    </xf>
    <xf numFmtId="43" fontId="56" fillId="3" borderId="18" xfId="0" applyNumberFormat="1" applyFont="1" applyFill="1" applyBorder="1" applyAlignment="1">
      <alignment vertical="center"/>
    </xf>
    <xf numFmtId="0" fontId="32" fillId="3" borderId="18" xfId="0" applyFont="1" applyFill="1" applyBorder="1" applyAlignment="1">
      <alignment vertical="center"/>
    </xf>
    <xf numFmtId="0" fontId="23" fillId="3" borderId="31" xfId="0" applyFont="1" applyFill="1" applyBorder="1" applyAlignment="1">
      <alignment horizontal="left" vertical="center"/>
    </xf>
    <xf numFmtId="0" fontId="32" fillId="3" borderId="57" xfId="0" applyFont="1" applyFill="1" applyBorder="1" applyAlignment="1">
      <alignment horizontal="left" vertical="center"/>
    </xf>
    <xf numFmtId="0" fontId="32" fillId="35" borderId="4" xfId="17" applyFont="1" applyFill="1" applyBorder="1" applyAlignment="1">
      <alignment vertical="center"/>
    </xf>
    <xf numFmtId="0" fontId="32" fillId="35" borderId="5" xfId="17" applyFont="1" applyFill="1" applyBorder="1" applyAlignment="1">
      <alignment vertical="center"/>
    </xf>
    <xf numFmtId="0" fontId="32" fillId="35" borderId="32" xfId="17" applyFont="1" applyFill="1" applyBorder="1" applyAlignment="1">
      <alignment vertical="center"/>
    </xf>
    <xf numFmtId="0" fontId="19" fillId="0" borderId="77" xfId="0" quotePrefix="1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9" fontId="19" fillId="0" borderId="1" xfId="6" applyNumberFormat="1" applyFont="1" applyBorder="1" applyAlignment="1">
      <alignment horizontal="center" vertical="center" wrapText="1"/>
    </xf>
    <xf numFmtId="0" fontId="32" fillId="0" borderId="0" xfId="17" applyFont="1" applyAlignment="1">
      <alignment horizontal="center" vertical="center"/>
    </xf>
    <xf numFmtId="0" fontId="17" fillId="3" borderId="18" xfId="0" applyFont="1" applyFill="1" applyBorder="1" applyAlignment="1">
      <alignment horizontal="left" vertical="center" wrapText="1"/>
    </xf>
    <xf numFmtId="0" fontId="54" fillId="3" borderId="48" xfId="0" applyFont="1" applyFill="1" applyBorder="1" applyAlignment="1">
      <alignment horizontal="center" vertical="center"/>
    </xf>
    <xf numFmtId="0" fontId="9" fillId="0" borderId="0" xfId="17" applyFont="1" applyAlignment="1">
      <alignment horizontal="left" vertical="center"/>
    </xf>
    <xf numFmtId="0" fontId="32" fillId="0" borderId="63" xfId="0" applyFont="1" applyBorder="1"/>
    <xf numFmtId="0" fontId="32" fillId="0" borderId="0" xfId="0" applyFont="1" applyBorder="1"/>
    <xf numFmtId="44" fontId="26" fillId="0" borderId="0" xfId="1" applyFont="1" applyBorder="1" applyAlignment="1">
      <alignment horizontal="right" vertical="center"/>
    </xf>
    <xf numFmtId="44" fontId="26" fillId="0" borderId="15" xfId="1" applyFont="1" applyBorder="1" applyAlignment="1">
      <alignment horizontal="center" vertical="center"/>
    </xf>
    <xf numFmtId="49" fontId="15" fillId="0" borderId="42" xfId="9" applyNumberFormat="1" applyFont="1" applyBorder="1" applyAlignment="1">
      <alignment horizontal="left" vertical="center"/>
    </xf>
    <xf numFmtId="43" fontId="15" fillId="35" borderId="66" xfId="9" applyFont="1" applyFill="1" applyBorder="1" applyAlignment="1">
      <alignment horizontal="center" vertical="center"/>
    </xf>
    <xf numFmtId="43" fontId="27" fillId="35" borderId="10" xfId="9" applyFont="1" applyFill="1" applyBorder="1" applyAlignment="1">
      <alignment horizontal="center" vertical="center"/>
    </xf>
    <xf numFmtId="43" fontId="27" fillId="35" borderId="67" xfId="9" applyFont="1" applyFill="1" applyBorder="1" applyAlignment="1">
      <alignment horizontal="center" vertical="center"/>
    </xf>
    <xf numFmtId="43" fontId="15" fillId="35" borderId="44" xfId="9" applyFont="1" applyFill="1" applyBorder="1" applyAlignment="1">
      <alignment horizontal="center" vertical="center"/>
    </xf>
    <xf numFmtId="43" fontId="27" fillId="35" borderId="65" xfId="9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left" vertical="center"/>
    </xf>
    <xf numFmtId="0" fontId="23" fillId="3" borderId="26" xfId="0" applyFont="1" applyFill="1" applyBorder="1" applyAlignment="1">
      <alignment horizontal="left" vertical="center"/>
    </xf>
    <xf numFmtId="0" fontId="23" fillId="3" borderId="29" xfId="0" applyFont="1" applyFill="1" applyBorder="1" applyAlignment="1">
      <alignment vertical="center"/>
    </xf>
    <xf numFmtId="0" fontId="23" fillId="3" borderId="26" xfId="0" applyFont="1" applyFill="1" applyBorder="1" applyAlignment="1">
      <alignment vertical="center"/>
    </xf>
    <xf numFmtId="44" fontId="26" fillId="0" borderId="0" xfId="1" applyFont="1" applyBorder="1" applyAlignment="1">
      <alignment vertical="center" wrapText="1"/>
    </xf>
    <xf numFmtId="0" fontId="23" fillId="0" borderId="26" xfId="0" applyFont="1" applyBorder="1" applyAlignment="1">
      <alignment horizontal="left" vertical="center"/>
    </xf>
    <xf numFmtId="0" fontId="23" fillId="3" borderId="47" xfId="0" applyFont="1" applyFill="1" applyBorder="1" applyAlignment="1">
      <alignment vertical="center"/>
    </xf>
    <xf numFmtId="0" fontId="3" fillId="3" borderId="18" xfId="17" applyFont="1" applyFill="1" applyBorder="1" applyAlignment="1">
      <alignment vertical="center"/>
    </xf>
    <xf numFmtId="0" fontId="3" fillId="3" borderId="86" xfId="0" applyFont="1" applyFill="1" applyBorder="1" applyAlignment="1">
      <alignment vertical="center"/>
    </xf>
    <xf numFmtId="0" fontId="3" fillId="3" borderId="3" xfId="17" applyFont="1" applyFill="1" applyBorder="1" applyAlignment="1">
      <alignment vertical="center"/>
    </xf>
    <xf numFmtId="0" fontId="23" fillId="3" borderId="6" xfId="0" applyFont="1" applyFill="1" applyBorder="1" applyAlignment="1">
      <alignment vertical="center"/>
    </xf>
    <xf numFmtId="0" fontId="23" fillId="3" borderId="19" xfId="0" applyFont="1" applyFill="1" applyBorder="1" applyAlignment="1">
      <alignment vertical="center"/>
    </xf>
    <xf numFmtId="0" fontId="32" fillId="3" borderId="39" xfId="0" applyFont="1" applyFill="1" applyBorder="1"/>
    <xf numFmtId="0" fontId="32" fillId="3" borderId="51" xfId="0" applyFont="1" applyFill="1" applyBorder="1"/>
    <xf numFmtId="0" fontId="32" fillId="3" borderId="54" xfId="0" applyFont="1" applyFill="1" applyBorder="1"/>
    <xf numFmtId="0" fontId="32" fillId="3" borderId="16" xfId="17" applyFont="1" applyFill="1" applyBorder="1" applyAlignment="1">
      <alignment vertical="center"/>
    </xf>
    <xf numFmtId="0" fontId="32" fillId="3" borderId="0" xfId="17" applyFont="1" applyFill="1" applyBorder="1" applyAlignment="1">
      <alignment vertical="center"/>
    </xf>
    <xf numFmtId="0" fontId="32" fillId="3" borderId="15" xfId="17" applyFont="1" applyFill="1" applyBorder="1" applyAlignment="1">
      <alignment vertical="center"/>
    </xf>
    <xf numFmtId="17" fontId="23" fillId="3" borderId="44" xfId="0" quotePrefix="1" applyNumberFormat="1" applyFont="1" applyFill="1" applyBorder="1" applyAlignment="1">
      <alignment horizontal="center" wrapText="1"/>
    </xf>
    <xf numFmtId="0" fontId="25" fillId="3" borderId="0" xfId="5" applyFont="1" applyFill="1" applyBorder="1" applyAlignment="1">
      <alignment horizontal="center" vertical="center" wrapText="1"/>
    </xf>
    <xf numFmtId="0" fontId="32" fillId="0" borderId="0" xfId="17" applyFont="1" applyBorder="1" applyAlignment="1">
      <alignment vertical="center"/>
    </xf>
    <xf numFmtId="0" fontId="23" fillId="3" borderId="93" xfId="0" applyFont="1" applyFill="1" applyBorder="1" applyAlignment="1">
      <alignment horizontal="left" vertical="center"/>
    </xf>
    <xf numFmtId="0" fontId="23" fillId="3" borderId="86" xfId="0" applyFont="1" applyFill="1" applyBorder="1" applyAlignment="1">
      <alignment horizontal="left" vertical="center"/>
    </xf>
    <xf numFmtId="0" fontId="32" fillId="3" borderId="86" xfId="0" applyFont="1" applyFill="1" applyBorder="1" applyAlignment="1">
      <alignment vertical="center"/>
    </xf>
    <xf numFmtId="0" fontId="33" fillId="3" borderId="29" xfId="0" applyFont="1" applyFill="1" applyBorder="1" applyAlignment="1">
      <alignment vertical="center"/>
    </xf>
    <xf numFmtId="0" fontId="32" fillId="3" borderId="3" xfId="17" applyFont="1" applyFill="1" applyBorder="1" applyAlignment="1">
      <alignment vertical="center"/>
    </xf>
    <xf numFmtId="0" fontId="33" fillId="3" borderId="6" xfId="0" applyFont="1" applyFill="1" applyBorder="1" applyAlignment="1">
      <alignment vertical="center"/>
    </xf>
    <xf numFmtId="0" fontId="33" fillId="3" borderId="19" xfId="0" applyFont="1" applyFill="1" applyBorder="1" applyAlignment="1">
      <alignment vertical="center"/>
    </xf>
    <xf numFmtId="0" fontId="33" fillId="3" borderId="44" xfId="0" applyFont="1" applyFill="1" applyBorder="1" applyAlignment="1">
      <alignment horizontal="center" wrapText="1"/>
    </xf>
    <xf numFmtId="0" fontId="32" fillId="3" borderId="13" xfId="0" applyFont="1" applyFill="1" applyBorder="1" applyAlignment="1">
      <alignment vertical="center"/>
    </xf>
    <xf numFmtId="0" fontId="32" fillId="3" borderId="21" xfId="17" applyFont="1" applyFill="1" applyBorder="1" applyAlignment="1">
      <alignment vertical="center"/>
    </xf>
    <xf numFmtId="0" fontId="32" fillId="3" borderId="22" xfId="0" applyFont="1" applyFill="1" applyBorder="1" applyAlignment="1">
      <alignment horizontal="left" vertical="center"/>
    </xf>
    <xf numFmtId="0" fontId="32" fillId="3" borderId="18" xfId="0" applyFont="1" applyFill="1" applyBorder="1" applyAlignment="1">
      <alignment horizontal="left" vertical="center"/>
    </xf>
    <xf numFmtId="17" fontId="33" fillId="3" borderId="44" xfId="0" quotePrefix="1" applyNumberFormat="1" applyFont="1" applyFill="1" applyBorder="1" applyAlignment="1">
      <alignment horizontal="center" wrapText="1"/>
    </xf>
    <xf numFmtId="0" fontId="32" fillId="3" borderId="42" xfId="0" applyFont="1" applyFill="1" applyBorder="1" applyAlignment="1">
      <alignment vertical="center"/>
    </xf>
    <xf numFmtId="0" fontId="32" fillId="3" borderId="43" xfId="17" applyFont="1" applyFill="1" applyBorder="1" applyAlignment="1">
      <alignment vertical="center"/>
    </xf>
    <xf numFmtId="0" fontId="33" fillId="3" borderId="93" xfId="0" applyFont="1" applyFill="1" applyBorder="1" applyAlignment="1">
      <alignment horizontal="left" vertical="center"/>
    </xf>
    <xf numFmtId="0" fontId="33" fillId="3" borderId="86" xfId="0" applyFont="1" applyFill="1" applyBorder="1" applyAlignment="1">
      <alignment horizontal="left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vertical="top" wrapText="1"/>
    </xf>
    <xf numFmtId="0" fontId="17" fillId="3" borderId="38" xfId="0" applyFont="1" applyFill="1" applyBorder="1" applyAlignment="1">
      <alignment vertical="center" wrapText="1"/>
    </xf>
    <xf numFmtId="0" fontId="19" fillId="3" borderId="10" xfId="0" applyFont="1" applyFill="1" applyBorder="1" applyAlignment="1">
      <alignment horizontal="center" vertical="center"/>
    </xf>
    <xf numFmtId="0" fontId="19" fillId="3" borderId="96" xfId="0" applyFont="1" applyFill="1" applyBorder="1" applyAlignment="1">
      <alignment horizontal="center" vertical="center" wrapText="1"/>
    </xf>
    <xf numFmtId="164" fontId="0" fillId="0" borderId="2" xfId="12" applyFont="1" applyBorder="1" applyAlignment="1">
      <alignment vertical="center"/>
    </xf>
    <xf numFmtId="164" fontId="12" fillId="0" borderId="6" xfId="12" applyFont="1" applyBorder="1" applyAlignment="1">
      <alignment horizontal="center" vertical="center"/>
    </xf>
    <xf numFmtId="0" fontId="58" fillId="3" borderId="64" xfId="0" applyFont="1" applyFill="1" applyBorder="1" applyAlignment="1">
      <alignment horizontal="center" vertical="center"/>
    </xf>
    <xf numFmtId="0" fontId="0" fillId="5" borderId="0" xfId="0" applyFont="1" applyFill="1"/>
    <xf numFmtId="0" fontId="0" fillId="5" borderId="28" xfId="0" applyFont="1" applyFill="1" applyBorder="1"/>
    <xf numFmtId="0" fontId="0" fillId="5" borderId="0" xfId="0" applyFont="1" applyFill="1" applyBorder="1"/>
    <xf numFmtId="43" fontId="0" fillId="5" borderId="0" xfId="9" applyFont="1" applyFill="1" applyBorder="1"/>
    <xf numFmtId="0" fontId="0" fillId="0" borderId="5" xfId="0" applyFont="1" applyBorder="1"/>
    <xf numFmtId="0" fontId="0" fillId="0" borderId="41" xfId="0" applyFont="1" applyBorder="1"/>
    <xf numFmtId="0" fontId="0" fillId="9" borderId="0" xfId="0" applyFont="1" applyFill="1"/>
    <xf numFmtId="0" fontId="0" fillId="9" borderId="28" xfId="0" applyFont="1" applyFill="1" applyBorder="1" applyAlignment="1">
      <alignment horizontal="center" vertical="center"/>
    </xf>
    <xf numFmtId="0" fontId="14" fillId="0" borderId="0" xfId="0" applyFont="1" applyBorder="1" applyAlignment="1"/>
    <xf numFmtId="0" fontId="0" fillId="38" borderId="0" xfId="0" applyFont="1" applyFill="1"/>
    <xf numFmtId="0" fontId="0" fillId="37" borderId="0" xfId="0" applyFont="1" applyFill="1" applyAlignment="1"/>
    <xf numFmtId="0" fontId="0" fillId="37" borderId="0" xfId="0" applyFont="1" applyFill="1" applyBorder="1" applyAlignment="1"/>
    <xf numFmtId="43" fontId="0" fillId="37" borderId="0" xfId="9" applyFont="1" applyFill="1" applyBorder="1" applyAlignment="1"/>
    <xf numFmtId="0" fontId="14" fillId="0" borderId="1" xfId="0" applyFont="1" applyBorder="1" applyAlignment="1">
      <alignment horizontal="center" vertical="center"/>
    </xf>
    <xf numFmtId="49" fontId="17" fillId="3" borderId="1" xfId="9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59" fillId="3" borderId="1" xfId="0" applyFont="1" applyFill="1" applyBorder="1" applyAlignment="1">
      <alignment horizontal="center" vertical="center"/>
    </xf>
    <xf numFmtId="0" fontId="0" fillId="6" borderId="0" xfId="0" applyFont="1" applyFill="1"/>
    <xf numFmtId="0" fontId="14" fillId="6" borderId="48" xfId="0" applyFont="1" applyFill="1" applyBorder="1" applyAlignment="1">
      <alignment vertical="center"/>
    </xf>
    <xf numFmtId="0" fontId="14" fillId="6" borderId="49" xfId="0" applyFont="1" applyFill="1" applyBorder="1" applyAlignment="1">
      <alignment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Border="1"/>
    <xf numFmtId="43" fontId="0" fillId="6" borderId="0" xfId="9" applyFont="1" applyFill="1"/>
    <xf numFmtId="43" fontId="0" fillId="6" borderId="0" xfId="9" applyFont="1" applyFill="1" applyBorder="1"/>
    <xf numFmtId="0" fontId="0" fillId="6" borderId="28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7" fillId="3" borderId="1" xfId="9" applyNumberFormat="1" applyFont="1" applyFill="1" applyBorder="1" applyAlignment="1">
      <alignment horizontal="left" vertical="center" wrapText="1"/>
    </xf>
    <xf numFmtId="0" fontId="20" fillId="0" borderId="2" xfId="13" applyFont="1" applyBorder="1" applyAlignment="1">
      <alignment horizontal="center" vertical="center"/>
    </xf>
    <xf numFmtId="0" fontId="20" fillId="6" borderId="0" xfId="13" applyFont="1" applyFill="1" applyBorder="1" applyAlignment="1">
      <alignment horizontal="center" vertical="center"/>
    </xf>
    <xf numFmtId="0" fontId="0" fillId="6" borderId="54" xfId="0" applyFont="1" applyFill="1" applyBorder="1"/>
    <xf numFmtId="0" fontId="14" fillId="0" borderId="1" xfId="0" applyFont="1" applyBorder="1" applyAlignment="1">
      <alignment vertical="center"/>
    </xf>
    <xf numFmtId="49" fontId="19" fillId="3" borderId="4" xfId="9" applyNumberFormat="1" applyFont="1" applyFill="1" applyBorder="1" applyAlignment="1">
      <alignment vertical="center"/>
    </xf>
    <xf numFmtId="49" fontId="19" fillId="3" borderId="5" xfId="9" applyNumberFormat="1" applyFont="1" applyFill="1" applyBorder="1" applyAlignment="1">
      <alignment vertical="center"/>
    </xf>
    <xf numFmtId="49" fontId="19" fillId="3" borderId="97" xfId="9" applyNumberFormat="1" applyFont="1" applyFill="1" applyBorder="1" applyAlignment="1">
      <alignment horizontal="right" vertical="center"/>
    </xf>
    <xf numFmtId="44" fontId="23" fillId="0" borderId="58" xfId="1" applyFont="1" applyFill="1" applyBorder="1" applyAlignment="1">
      <alignment vertical="center"/>
    </xf>
    <xf numFmtId="0" fontId="14" fillId="0" borderId="5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9" fillId="3" borderId="1" xfId="9" applyNumberFormat="1" applyFont="1" applyFill="1" applyBorder="1" applyAlignment="1">
      <alignment vertical="center"/>
    </xf>
    <xf numFmtId="49" fontId="19" fillId="3" borderId="1" xfId="9" applyNumberFormat="1" applyFont="1" applyFill="1" applyBorder="1" applyAlignment="1">
      <alignment horizontal="right" vertical="center"/>
    </xf>
    <xf numFmtId="0" fontId="0" fillId="0" borderId="4" xfId="0" applyFont="1" applyFill="1" applyBorder="1"/>
    <xf numFmtId="0" fontId="0" fillId="0" borderId="5" xfId="0" applyFont="1" applyFill="1" applyBorder="1"/>
    <xf numFmtId="0" fontId="0" fillId="0" borderId="41" xfId="0" applyFont="1" applyFill="1" applyBorder="1"/>
    <xf numFmtId="49" fontId="34" fillId="3" borderId="1" xfId="9" applyNumberFormat="1" applyFont="1" applyFill="1" applyBorder="1" applyAlignment="1">
      <alignment horizontal="left" vertical="center" wrapText="1"/>
    </xf>
    <xf numFmtId="0" fontId="34" fillId="3" borderId="1" xfId="9" applyNumberFormat="1" applyFont="1" applyFill="1" applyBorder="1" applyAlignment="1">
      <alignment horizontal="left" vertical="center" wrapText="1"/>
    </xf>
    <xf numFmtId="0" fontId="9" fillId="0" borderId="0" xfId="17" applyFont="1" applyAlignment="1">
      <alignment horizontal="left" vertical="center"/>
    </xf>
    <xf numFmtId="0" fontId="14" fillId="0" borderId="77" xfId="0" applyFont="1" applyBorder="1" applyAlignment="1">
      <alignment horizontal="center" vertical="center"/>
    </xf>
    <xf numFmtId="49" fontId="17" fillId="3" borderId="2" xfId="9" applyNumberFormat="1" applyFont="1" applyFill="1" applyBorder="1" applyAlignment="1">
      <alignment horizontal="left" vertical="center" wrapText="1"/>
    </xf>
    <xf numFmtId="0" fontId="17" fillId="3" borderId="2" xfId="9" applyNumberFormat="1" applyFont="1" applyFill="1" applyBorder="1" applyAlignment="1">
      <alignment horizontal="center" vertical="center" wrapText="1"/>
    </xf>
    <xf numFmtId="0" fontId="17" fillId="3" borderId="2" xfId="1" applyNumberFormat="1" applyFont="1" applyFill="1" applyBorder="1" applyAlignment="1">
      <alignment horizontal="center" vertical="center"/>
    </xf>
    <xf numFmtId="49" fontId="17" fillId="3" borderId="2" xfId="1" applyNumberFormat="1" applyFont="1" applyFill="1" applyBorder="1" applyAlignment="1">
      <alignment horizontal="center" vertical="center"/>
    </xf>
    <xf numFmtId="44" fontId="17" fillId="3" borderId="19" xfId="1" applyFont="1" applyFill="1" applyBorder="1" applyAlignment="1">
      <alignment vertical="center"/>
    </xf>
    <xf numFmtId="44" fontId="17" fillId="3" borderId="25" xfId="1" applyFont="1" applyFill="1" applyBorder="1" applyAlignment="1">
      <alignment vertical="center"/>
    </xf>
    <xf numFmtId="43" fontId="19" fillId="4" borderId="17" xfId="9" applyFont="1" applyFill="1" applyBorder="1" applyAlignment="1">
      <alignment horizontal="center" vertical="center" wrapText="1"/>
    </xf>
    <xf numFmtId="43" fontId="19" fillId="4" borderId="2" xfId="9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1" xfId="0" applyFont="1" applyBorder="1" applyAlignment="1">
      <alignment horizontal="right" vertical="center"/>
    </xf>
    <xf numFmtId="0" fontId="14" fillId="5" borderId="39" xfId="0" applyFont="1" applyFill="1" applyBorder="1" applyAlignment="1">
      <alignment horizontal="left" vertical="center"/>
    </xf>
    <xf numFmtId="0" fontId="14" fillId="5" borderId="51" xfId="0" applyFont="1" applyFill="1" applyBorder="1" applyAlignment="1">
      <alignment horizontal="left" vertical="center"/>
    </xf>
    <xf numFmtId="10" fontId="0" fillId="0" borderId="21" xfId="6" applyNumberFormat="1" applyFont="1" applyBorder="1" applyAlignment="1">
      <alignment horizontal="center" vertical="center"/>
    </xf>
    <xf numFmtId="49" fontId="19" fillId="3" borderId="8" xfId="9" applyNumberFormat="1" applyFont="1" applyFill="1" applyBorder="1" applyAlignment="1">
      <alignment vertical="center"/>
    </xf>
    <xf numFmtId="44" fontId="23" fillId="0" borderId="7" xfId="1" applyFont="1" applyFill="1" applyBorder="1" applyAlignment="1">
      <alignment vertical="center"/>
    </xf>
    <xf numFmtId="0" fontId="33" fillId="3" borderId="18" xfId="0" applyFont="1" applyFill="1" applyBorder="1" applyAlignment="1">
      <alignment horizontal="left" vertical="center" wrapText="1"/>
    </xf>
    <xf numFmtId="0" fontId="19" fillId="3" borderId="35" xfId="0" applyFont="1" applyFill="1" applyBorder="1" applyAlignment="1">
      <alignment horizontal="center" vertical="center"/>
    </xf>
    <xf numFmtId="0" fontId="33" fillId="3" borderId="2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7" fillId="3" borderId="28" xfId="9" applyNumberFormat="1" applyFont="1" applyFill="1" applyBorder="1" applyAlignment="1">
      <alignment horizontal="center" vertical="center" wrapText="1"/>
    </xf>
    <xf numFmtId="0" fontId="17" fillId="3" borderId="18" xfId="1" applyNumberFormat="1" applyFont="1" applyFill="1" applyBorder="1" applyAlignment="1">
      <alignment horizontal="right" vertical="center"/>
    </xf>
    <xf numFmtId="0" fontId="0" fillId="0" borderId="37" xfId="0" applyFont="1" applyBorder="1" applyAlignment="1">
      <alignment horizontal="center" vertical="center"/>
    </xf>
    <xf numFmtId="0" fontId="20" fillId="0" borderId="37" xfId="13" applyFont="1" applyBorder="1" applyAlignment="1">
      <alignment horizontal="center" vertical="center"/>
    </xf>
    <xf numFmtId="0" fontId="14" fillId="0" borderId="7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39" fontId="17" fillId="3" borderId="2" xfId="9" applyNumberFormat="1" applyFont="1" applyFill="1" applyBorder="1" applyAlignment="1">
      <alignment horizontal="center" vertical="center"/>
    </xf>
    <xf numFmtId="0" fontId="14" fillId="0" borderId="96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49" fontId="17" fillId="3" borderId="37" xfId="9" applyNumberFormat="1" applyFont="1" applyFill="1" applyBorder="1" applyAlignment="1">
      <alignment horizontal="left" vertical="center" wrapText="1"/>
    </xf>
    <xf numFmtId="0" fontId="17" fillId="3" borderId="37" xfId="9" applyNumberFormat="1" applyFont="1" applyFill="1" applyBorder="1" applyAlignment="1">
      <alignment horizontal="center" vertical="center" wrapText="1"/>
    </xf>
    <xf numFmtId="0" fontId="17" fillId="3" borderId="32" xfId="1" applyNumberFormat="1" applyFont="1" applyFill="1" applyBorder="1" applyAlignment="1">
      <alignment horizontal="right" vertical="center"/>
    </xf>
    <xf numFmtId="0" fontId="17" fillId="3" borderId="32" xfId="1" applyNumberFormat="1" applyFont="1" applyFill="1" applyBorder="1" applyAlignment="1">
      <alignment horizontal="left" vertical="center"/>
    </xf>
    <xf numFmtId="0" fontId="17" fillId="3" borderId="37" xfId="1" applyNumberFormat="1" applyFont="1" applyFill="1" applyBorder="1" applyAlignment="1">
      <alignment horizontal="center" vertical="center"/>
    </xf>
    <xf numFmtId="49" fontId="17" fillId="3" borderId="37" xfId="1" applyNumberFormat="1" applyFont="1" applyFill="1" applyBorder="1" applyAlignment="1">
      <alignment horizontal="center" vertical="center"/>
    </xf>
    <xf numFmtId="39" fontId="17" fillId="3" borderId="37" xfId="9" applyNumberFormat="1" applyFont="1" applyFill="1" applyBorder="1" applyAlignment="1">
      <alignment horizontal="center" vertical="center"/>
    </xf>
    <xf numFmtId="44" fontId="17" fillId="3" borderId="32" xfId="1" applyFont="1" applyFill="1" applyBorder="1" applyAlignment="1">
      <alignment vertical="center"/>
    </xf>
    <xf numFmtId="44" fontId="17" fillId="3" borderId="9" xfId="1" applyFont="1" applyFill="1" applyBorder="1" applyAlignment="1">
      <alignment vertical="center"/>
    </xf>
    <xf numFmtId="44" fontId="0" fillId="0" borderId="25" xfId="1" applyFont="1" applyBorder="1" applyAlignment="1">
      <alignment horizontal="center" vertical="center"/>
    </xf>
    <xf numFmtId="0" fontId="0" fillId="7" borderId="0" xfId="0" applyFont="1" applyFill="1" applyBorder="1" applyAlignment="1">
      <alignment horizontal="center"/>
    </xf>
    <xf numFmtId="0" fontId="17" fillId="3" borderId="8" xfId="0" applyFont="1" applyFill="1" applyBorder="1" applyAlignment="1">
      <alignment vertical="top" wrapText="1"/>
    </xf>
    <xf numFmtId="0" fontId="19" fillId="3" borderId="12" xfId="0" applyFont="1" applyFill="1" applyBorder="1" applyAlignment="1">
      <alignment horizontal="center" vertical="center"/>
    </xf>
    <xf numFmtId="0" fontId="17" fillId="3" borderId="76" xfId="0" applyFont="1" applyFill="1" applyBorder="1" applyAlignment="1">
      <alignment horizontal="left" vertical="top" wrapText="1"/>
    </xf>
    <xf numFmtId="0" fontId="17" fillId="3" borderId="8" xfId="0" applyFont="1" applyFill="1" applyBorder="1" applyAlignment="1">
      <alignment vertical="center" wrapText="1"/>
    </xf>
    <xf numFmtId="0" fontId="17" fillId="3" borderId="50" xfId="0" applyFont="1" applyFill="1" applyBorder="1" applyAlignment="1">
      <alignment vertical="top" wrapText="1"/>
    </xf>
    <xf numFmtId="0" fontId="17" fillId="3" borderId="58" xfId="0" applyFont="1" applyFill="1" applyBorder="1" applyAlignment="1">
      <alignment horizontal="left" vertical="top" wrapText="1"/>
    </xf>
    <xf numFmtId="0" fontId="17" fillId="0" borderId="8" xfId="0" applyFont="1" applyBorder="1" applyAlignment="1">
      <alignment vertical="center"/>
    </xf>
    <xf numFmtId="0" fontId="17" fillId="3" borderId="0" xfId="0" applyFont="1" applyFill="1" applyBorder="1" applyAlignment="1">
      <alignment horizontal="left" vertical="top" wrapText="1"/>
    </xf>
    <xf numFmtId="0" fontId="17" fillId="3" borderId="100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vertical="center"/>
    </xf>
    <xf numFmtId="0" fontId="17" fillId="3" borderId="96" xfId="0" applyFont="1" applyFill="1" applyBorder="1" applyAlignment="1">
      <alignment vertical="top" wrapText="1"/>
    </xf>
    <xf numFmtId="43" fontId="23" fillId="3" borderId="55" xfId="9" applyFont="1" applyFill="1" applyBorder="1" applyAlignment="1">
      <alignment horizontal="center" vertical="center"/>
    </xf>
    <xf numFmtId="4" fontId="9" fillId="0" borderId="0" xfId="17" applyNumberFormat="1" applyFont="1" applyAlignment="1">
      <alignment vertical="center"/>
    </xf>
    <xf numFmtId="0" fontId="33" fillId="3" borderId="18" xfId="0" applyFont="1" applyFill="1" applyBorder="1" applyAlignment="1">
      <alignment horizontal="left" vertical="center" wrapText="1"/>
    </xf>
    <xf numFmtId="9" fontId="19" fillId="0" borderId="98" xfId="6" applyNumberFormat="1" applyFont="1" applyBorder="1" applyAlignment="1">
      <alignment horizontal="center" vertical="center" wrapText="1"/>
    </xf>
    <xf numFmtId="0" fontId="53" fillId="3" borderId="19" xfId="0" applyFont="1" applyFill="1" applyBorder="1" applyAlignment="1">
      <alignment horizontal="left" vertical="center"/>
    </xf>
    <xf numFmtId="0" fontId="19" fillId="0" borderId="29" xfId="0" quotePrefix="1" applyFont="1" applyBorder="1" applyAlignment="1">
      <alignment horizontal="center" vertical="center"/>
    </xf>
    <xf numFmtId="0" fontId="17" fillId="0" borderId="6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32" fillId="35" borderId="0" xfId="17" applyFont="1" applyFill="1" applyAlignment="1">
      <alignment vertical="center"/>
    </xf>
    <xf numFmtId="0" fontId="9" fillId="35" borderId="0" xfId="20" applyFont="1" applyFill="1" applyAlignment="1">
      <alignment vertical="center"/>
    </xf>
    <xf numFmtId="0" fontId="9" fillId="35" borderId="0" xfId="17" applyFont="1" applyFill="1" applyAlignment="1">
      <alignment vertical="center"/>
    </xf>
    <xf numFmtId="0" fontId="55" fillId="35" borderId="0" xfId="82" applyFont="1" applyFill="1" applyAlignment="1">
      <alignment horizontal="center" vertical="center" wrapText="1"/>
    </xf>
    <xf numFmtId="9" fontId="19" fillId="0" borderId="1" xfId="6" applyNumberFormat="1" applyFont="1" applyFill="1" applyBorder="1" applyAlignment="1">
      <alignment horizontal="center" vertical="center" wrapText="1"/>
    </xf>
    <xf numFmtId="0" fontId="9" fillId="37" borderId="0" xfId="20" applyFont="1" applyFill="1" applyAlignment="1">
      <alignment vertical="center"/>
    </xf>
    <xf numFmtId="0" fontId="9" fillId="37" borderId="0" xfId="17" applyFont="1" applyFill="1" applyAlignment="1">
      <alignment vertical="center"/>
    </xf>
    <xf numFmtId="0" fontId="55" fillId="37" borderId="0" xfId="82" applyFont="1" applyFill="1" applyAlignment="1">
      <alignment horizontal="center" vertical="center" wrapText="1"/>
    </xf>
    <xf numFmtId="0" fontId="32" fillId="37" borderId="0" xfId="17" applyFont="1" applyFill="1" applyAlignment="1">
      <alignment vertical="center"/>
    </xf>
    <xf numFmtId="0" fontId="9" fillId="7" borderId="0" xfId="20" applyFont="1" applyFill="1" applyAlignment="1">
      <alignment vertical="center"/>
    </xf>
    <xf numFmtId="0" fontId="9" fillId="7" borderId="0" xfId="17" applyFont="1" applyFill="1" applyAlignment="1">
      <alignment vertical="center"/>
    </xf>
    <xf numFmtId="0" fontId="55" fillId="7" borderId="0" xfId="82" applyFont="1" applyFill="1" applyAlignment="1">
      <alignment horizontal="center" vertical="center" wrapText="1"/>
    </xf>
    <xf numFmtId="0" fontId="32" fillId="7" borderId="0" xfId="17" applyFont="1" applyFill="1" applyAlignment="1">
      <alignment vertical="center"/>
    </xf>
    <xf numFmtId="0" fontId="9" fillId="0" borderId="0" xfId="20" applyFont="1" applyFill="1" applyAlignment="1">
      <alignment vertical="center"/>
    </xf>
    <xf numFmtId="0" fontId="9" fillId="0" borderId="0" xfId="20" applyFont="1" applyFill="1" applyAlignment="1">
      <alignment horizontal="center" vertical="center"/>
    </xf>
    <xf numFmtId="0" fontId="54" fillId="0" borderId="48" xfId="0" applyFont="1" applyFill="1" applyBorder="1" applyAlignment="1">
      <alignment horizontal="center" vertical="center"/>
    </xf>
    <xf numFmtId="9" fontId="19" fillId="0" borderId="98" xfId="6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32" fillId="0" borderId="0" xfId="0" applyFont="1" applyFill="1" applyAlignment="1">
      <alignment vertical="center"/>
    </xf>
    <xf numFmtId="0" fontId="9" fillId="0" borderId="0" xfId="17" applyFont="1" applyFill="1" applyAlignment="1">
      <alignment vertical="center"/>
    </xf>
    <xf numFmtId="0" fontId="55" fillId="0" borderId="0" xfId="82" applyFont="1" applyFill="1" applyAlignment="1">
      <alignment horizontal="center" vertical="center" wrapText="1"/>
    </xf>
    <xf numFmtId="0" fontId="32" fillId="0" borderId="0" xfId="17" applyFont="1" applyFill="1" applyAlignment="1">
      <alignment vertical="center"/>
    </xf>
    <xf numFmtId="0" fontId="58" fillId="0" borderId="64" xfId="0" applyFont="1" applyFill="1" applyBorder="1" applyAlignment="1">
      <alignment horizontal="center" vertical="center"/>
    </xf>
    <xf numFmtId="0" fontId="32" fillId="0" borderId="0" xfId="0" applyFont="1" applyFill="1" applyBorder="1"/>
    <xf numFmtId="0" fontId="32" fillId="3" borderId="74" xfId="0" applyFont="1" applyFill="1" applyBorder="1"/>
    <xf numFmtId="43" fontId="32" fillId="3" borderId="74" xfId="9" applyFont="1" applyFill="1" applyBorder="1"/>
    <xf numFmtId="43" fontId="32" fillId="3" borderId="74" xfId="0" applyNumberFormat="1" applyFont="1" applyFill="1" applyBorder="1"/>
    <xf numFmtId="0" fontId="32" fillId="0" borderId="74" xfId="0" applyFont="1" applyFill="1" applyBorder="1"/>
    <xf numFmtId="0" fontId="54" fillId="3" borderId="100" xfId="0" applyFont="1" applyFill="1" applyBorder="1" applyAlignment="1">
      <alignment horizontal="center" vertical="center"/>
    </xf>
    <xf numFmtId="0" fontId="9" fillId="35" borderId="44" xfId="20" applyFont="1" applyFill="1" applyBorder="1" applyAlignment="1">
      <alignment horizontal="center" vertical="center"/>
    </xf>
    <xf numFmtId="0" fontId="54" fillId="35" borderId="10" xfId="0" applyFont="1" applyFill="1" applyBorder="1" applyAlignment="1">
      <alignment horizontal="center" vertical="center"/>
    </xf>
    <xf numFmtId="0" fontId="9" fillId="35" borderId="11" xfId="20" applyFont="1" applyFill="1" applyBorder="1" applyAlignment="1">
      <alignment horizontal="center" vertical="center"/>
    </xf>
    <xf numFmtId="0" fontId="15" fillId="35" borderId="11" xfId="20" applyFont="1" applyFill="1" applyBorder="1" applyAlignment="1">
      <alignment horizontal="center" vertical="center"/>
    </xf>
    <xf numFmtId="0" fontId="32" fillId="35" borderId="11" xfId="0" applyFont="1" applyFill="1" applyBorder="1"/>
    <xf numFmtId="0" fontId="19" fillId="35" borderId="11" xfId="0" quotePrefix="1" applyFont="1" applyFill="1" applyBorder="1" applyAlignment="1">
      <alignment vertical="center"/>
    </xf>
    <xf numFmtId="0" fontId="19" fillId="35" borderId="11" xfId="0" quotePrefix="1" applyFont="1" applyFill="1" applyBorder="1" applyAlignment="1">
      <alignment horizontal="left" vertical="center"/>
    </xf>
    <xf numFmtId="0" fontId="32" fillId="35" borderId="47" xfId="0" applyFont="1" applyFill="1" applyBorder="1"/>
    <xf numFmtId="0" fontId="32" fillId="35" borderId="48" xfId="0" applyFont="1" applyFill="1" applyBorder="1"/>
    <xf numFmtId="0" fontId="9" fillId="35" borderId="59" xfId="17" applyFont="1" applyFill="1" applyBorder="1"/>
    <xf numFmtId="0" fontId="9" fillId="35" borderId="44" xfId="20" applyFont="1" applyFill="1" applyBorder="1" applyAlignment="1">
      <alignment vertical="center"/>
    </xf>
    <xf numFmtId="0" fontId="9" fillId="35" borderId="11" xfId="20" applyFont="1" applyFill="1" applyBorder="1" applyAlignment="1">
      <alignment vertical="center"/>
    </xf>
    <xf numFmtId="0" fontId="15" fillId="35" borderId="11" xfId="20" applyFont="1" applyFill="1" applyBorder="1" applyAlignment="1">
      <alignment vertical="center"/>
    </xf>
    <xf numFmtId="0" fontId="9" fillId="35" borderId="11" xfId="17" applyFont="1" applyFill="1" applyBorder="1"/>
    <xf numFmtId="0" fontId="9" fillId="35" borderId="11" xfId="17" applyFont="1" applyFill="1" applyBorder="1" applyAlignment="1">
      <alignment horizontal="center" vertical="top"/>
    </xf>
    <xf numFmtId="0" fontId="0" fillId="0" borderId="61" xfId="0" applyFont="1" applyBorder="1" applyAlignment="1">
      <alignment horizontal="center"/>
    </xf>
    <xf numFmtId="0" fontId="0" fillId="0" borderId="98" xfId="0" applyFont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 vertical="center"/>
    </xf>
    <xf numFmtId="0" fontId="0" fillId="37" borderId="0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22" fillId="0" borderId="0" xfId="13" applyFont="1" applyFill="1" applyBorder="1" applyAlignment="1">
      <alignment horizontal="left"/>
    </xf>
    <xf numFmtId="0" fontId="20" fillId="0" borderId="0" xfId="13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0" fillId="39" borderId="0" xfId="0" applyFont="1" applyFill="1"/>
    <xf numFmtId="0" fontId="14" fillId="39" borderId="64" xfId="0" applyFont="1" applyFill="1" applyBorder="1" applyAlignment="1">
      <alignment vertical="center"/>
    </xf>
    <xf numFmtId="0" fontId="14" fillId="39" borderId="48" xfId="0" applyFont="1" applyFill="1" applyBorder="1" applyAlignment="1">
      <alignment vertical="center"/>
    </xf>
    <xf numFmtId="0" fontId="14" fillId="39" borderId="62" xfId="0" applyFont="1" applyFill="1" applyBorder="1" applyAlignment="1">
      <alignment vertical="center"/>
    </xf>
    <xf numFmtId="0" fontId="14" fillId="39" borderId="49" xfId="0" applyFont="1" applyFill="1" applyBorder="1" applyAlignment="1">
      <alignment vertical="center"/>
    </xf>
    <xf numFmtId="0" fontId="0" fillId="39" borderId="0" xfId="0" applyFont="1" applyFill="1" applyBorder="1"/>
    <xf numFmtId="43" fontId="0" fillId="39" borderId="0" xfId="9" applyFont="1" applyFill="1" applyBorder="1"/>
    <xf numFmtId="0" fontId="20" fillId="0" borderId="3" xfId="13" applyFont="1" applyBorder="1" applyAlignment="1">
      <alignment horizontal="center" vertical="center"/>
    </xf>
    <xf numFmtId="0" fontId="0" fillId="39" borderId="64" xfId="0" applyFont="1" applyFill="1" applyBorder="1" applyAlignment="1">
      <alignment horizontal="center" vertical="center"/>
    </xf>
    <xf numFmtId="0" fontId="0" fillId="39" borderId="63" xfId="0" applyFont="1" applyFill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0" fillId="0" borderId="99" xfId="0" applyFont="1" applyBorder="1" applyAlignment="1">
      <alignment horizontal="center" vertical="center"/>
    </xf>
    <xf numFmtId="0" fontId="0" fillId="0" borderId="101" xfId="0" applyFont="1" applyBorder="1" applyAlignment="1">
      <alignment horizontal="center" vertical="center"/>
    </xf>
    <xf numFmtId="0" fontId="0" fillId="7" borderId="37" xfId="0" applyFont="1" applyFill="1" applyBorder="1" applyAlignment="1">
      <alignment horizontal="center" vertical="center"/>
    </xf>
    <xf numFmtId="0" fontId="20" fillId="0" borderId="98" xfId="13" applyFont="1" applyBorder="1" applyAlignment="1">
      <alignment horizontal="center" vertical="center"/>
    </xf>
    <xf numFmtId="0" fontId="20" fillId="0" borderId="37" xfId="13" applyFont="1" applyFill="1" applyBorder="1" applyAlignment="1">
      <alignment horizontal="center" vertical="center"/>
    </xf>
    <xf numFmtId="0" fontId="0" fillId="7" borderId="69" xfId="0" applyFont="1" applyFill="1" applyBorder="1" applyAlignment="1">
      <alignment horizontal="center" vertical="center"/>
    </xf>
    <xf numFmtId="0" fontId="0" fillId="0" borderId="60" xfId="0" applyFont="1" applyBorder="1"/>
    <xf numFmtId="0" fontId="0" fillId="6" borderId="98" xfId="0" applyFont="1" applyFill="1" applyBorder="1"/>
    <xf numFmtId="0" fontId="0" fillId="6" borderId="98" xfId="0" applyFont="1" applyFill="1" applyBorder="1" applyAlignment="1">
      <alignment horizontal="center" vertical="center"/>
    </xf>
    <xf numFmtId="0" fontId="14" fillId="6" borderId="9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40" borderId="2" xfId="0" applyFont="1" applyFill="1" applyBorder="1" applyAlignment="1">
      <alignment horizontal="center" vertical="center"/>
    </xf>
    <xf numFmtId="0" fontId="0" fillId="0" borderId="98" xfId="0" applyFont="1" applyBorder="1"/>
    <xf numFmtId="43" fontId="21" fillId="0" borderId="1" xfId="9" applyFont="1" applyFill="1" applyBorder="1" applyAlignment="1">
      <alignment horizontal="center" vertical="center"/>
    </xf>
    <xf numFmtId="170" fontId="20" fillId="0" borderId="98" xfId="14" applyFont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170" fontId="14" fillId="6" borderId="98" xfId="14" applyFont="1" applyFill="1" applyBorder="1" applyAlignment="1">
      <alignment horizontal="center" vertical="center"/>
    </xf>
    <xf numFmtId="170" fontId="20" fillId="6" borderId="98" xfId="14" applyFont="1" applyFill="1" applyBorder="1" applyAlignment="1">
      <alignment horizontal="center" vertical="center"/>
    </xf>
    <xf numFmtId="0" fontId="0" fillId="0" borderId="99" xfId="0" applyFont="1" applyBorder="1" applyAlignment="1">
      <alignment horizontal="center"/>
    </xf>
    <xf numFmtId="0" fontId="0" fillId="40" borderId="28" xfId="0" applyFont="1" applyFill="1" applyBorder="1" applyAlignment="1">
      <alignment horizontal="center" vertical="center"/>
    </xf>
    <xf numFmtId="0" fontId="0" fillId="7" borderId="98" xfId="0" applyFont="1" applyFill="1" applyBorder="1" applyAlignment="1">
      <alignment horizontal="center"/>
    </xf>
    <xf numFmtId="0" fontId="62" fillId="0" borderId="98" xfId="0" applyFont="1" applyBorder="1" applyAlignment="1">
      <alignment vertical="center"/>
    </xf>
    <xf numFmtId="44" fontId="62" fillId="0" borderId="98" xfId="0" applyNumberFormat="1" applyFont="1" applyBorder="1" applyAlignment="1">
      <alignment vertical="center"/>
    </xf>
    <xf numFmtId="0" fontId="0" fillId="0" borderId="98" xfId="0" applyFont="1" applyBorder="1" applyAlignment="1">
      <alignment vertical="center"/>
    </xf>
    <xf numFmtId="166" fontId="24" fillId="0" borderId="0" xfId="6" applyNumberFormat="1" applyFont="1" applyAlignment="1">
      <alignment vertical="center"/>
    </xf>
    <xf numFmtId="43" fontId="24" fillId="0" borderId="0" xfId="0" applyNumberFormat="1" applyFont="1" applyAlignment="1">
      <alignment vertical="center"/>
    </xf>
    <xf numFmtId="175" fontId="24" fillId="0" borderId="0" xfId="6" applyNumberFormat="1" applyFont="1" applyAlignment="1">
      <alignment vertical="center"/>
    </xf>
    <xf numFmtId="0" fontId="53" fillId="3" borderId="45" xfId="0" applyFont="1" applyFill="1" applyBorder="1" applyAlignment="1">
      <alignment horizontal="left" vertical="center"/>
    </xf>
    <xf numFmtId="0" fontId="53" fillId="3" borderId="19" xfId="0" applyFont="1" applyFill="1" applyBorder="1" applyAlignment="1">
      <alignment vertical="center"/>
    </xf>
    <xf numFmtId="0" fontId="0" fillId="0" borderId="98" xfId="0" applyFont="1" applyFill="1" applyBorder="1" applyAlignment="1">
      <alignment horizontal="center"/>
    </xf>
    <xf numFmtId="43" fontId="13" fillId="0" borderId="1" xfId="9" applyFont="1" applyFill="1" applyBorder="1" applyAlignment="1">
      <alignment horizontal="center" vertical="center"/>
    </xf>
    <xf numFmtId="0" fontId="0" fillId="0" borderId="98" xfId="0" applyFont="1" applyFill="1" applyBorder="1"/>
    <xf numFmtId="0" fontId="0" fillId="0" borderId="99" xfId="0" applyFont="1" applyFill="1" applyBorder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98" xfId="0" applyFont="1" applyFill="1" applyBorder="1" applyAlignment="1">
      <alignment horizontal="center"/>
    </xf>
    <xf numFmtId="43" fontId="22" fillId="6" borderId="0" xfId="9" applyFont="1" applyFill="1" applyBorder="1"/>
    <xf numFmtId="0" fontId="0" fillId="0" borderId="98" xfId="0" applyFont="1" applyBorder="1" applyAlignment="1">
      <alignment horizontal="left"/>
    </xf>
    <xf numFmtId="0" fontId="32" fillId="10" borderId="32" xfId="17" applyFont="1" applyFill="1" applyBorder="1" applyAlignment="1">
      <alignment vertical="center"/>
    </xf>
    <xf numFmtId="9" fontId="19" fillId="35" borderId="1" xfId="6" applyNumberFormat="1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vertical="center"/>
    </xf>
    <xf numFmtId="0" fontId="33" fillId="0" borderId="18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32" fillId="0" borderId="18" xfId="0" applyFont="1" applyFill="1" applyBorder="1" applyAlignment="1">
      <alignment vertical="center"/>
    </xf>
    <xf numFmtId="0" fontId="58" fillId="3" borderId="62" xfId="0" applyFont="1" applyFill="1" applyBorder="1" applyAlignment="1">
      <alignment horizontal="center" vertical="center"/>
    </xf>
    <xf numFmtId="0" fontId="32" fillId="3" borderId="52" xfId="0" applyFont="1" applyFill="1" applyBorder="1"/>
    <xf numFmtId="0" fontId="19" fillId="0" borderId="27" xfId="0" quotePrefix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32" fillId="0" borderId="55" xfId="0" applyFont="1" applyBorder="1"/>
    <xf numFmtId="0" fontId="0" fillId="0" borderId="72" xfId="0" applyFont="1" applyFill="1" applyBorder="1" applyAlignment="1">
      <alignment horizontal="center"/>
    </xf>
    <xf numFmtId="0" fontId="63" fillId="0" borderId="48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horizontal="center" vertical="center"/>
    </xf>
    <xf numFmtId="0" fontId="9" fillId="35" borderId="15" xfId="17" applyFont="1" applyFill="1" applyBorder="1"/>
    <xf numFmtId="39" fontId="17" fillId="3" borderId="34" xfId="9" applyNumberFormat="1" applyFont="1" applyFill="1" applyBorder="1" applyAlignment="1">
      <alignment horizontal="center" vertical="center"/>
    </xf>
    <xf numFmtId="4" fontId="9" fillId="0" borderId="0" xfId="17" applyNumberFormat="1" applyFont="1"/>
    <xf numFmtId="44" fontId="9" fillId="0" borderId="0" xfId="1" applyFont="1"/>
    <xf numFmtId="44" fontId="9" fillId="0" borderId="0" xfId="17" applyNumberFormat="1" applyFont="1"/>
    <xf numFmtId="0" fontId="64" fillId="3" borderId="0" xfId="63" applyFont="1" applyFill="1" applyBorder="1"/>
    <xf numFmtId="0" fontId="64" fillId="0" borderId="0" xfId="63" applyFont="1"/>
    <xf numFmtId="0" fontId="65" fillId="3" borderId="0" xfId="63" applyFont="1" applyFill="1" applyBorder="1"/>
    <xf numFmtId="0" fontId="64" fillId="3" borderId="0" xfId="100" applyFont="1" applyFill="1" applyBorder="1"/>
    <xf numFmtId="0" fontId="65" fillId="3" borderId="60" xfId="63" applyFont="1" applyFill="1" applyBorder="1" applyAlignment="1">
      <alignment horizontal="center" vertical="center" wrapText="1"/>
    </xf>
    <xf numFmtId="0" fontId="9" fillId="3" borderId="0" xfId="63" applyFill="1" applyBorder="1" applyAlignment="1">
      <alignment horizontal="center" vertical="center" wrapText="1"/>
    </xf>
    <xf numFmtId="0" fontId="9" fillId="3" borderId="0" xfId="63" applyFill="1" applyBorder="1" applyAlignment="1"/>
    <xf numFmtId="0" fontId="9" fillId="3" borderId="56" xfId="63" applyFill="1" applyBorder="1" applyAlignment="1"/>
    <xf numFmtId="0" fontId="68" fillId="3" borderId="60" xfId="17" applyFont="1" applyFill="1" applyBorder="1" applyAlignment="1">
      <alignment vertical="center"/>
    </xf>
    <xf numFmtId="0" fontId="69" fillId="3" borderId="60" xfId="62" applyFont="1" applyFill="1" applyBorder="1" applyAlignment="1">
      <alignment vertical="center"/>
    </xf>
    <xf numFmtId="49" fontId="69" fillId="3" borderId="0" xfId="17" applyNumberFormat="1" applyFont="1" applyFill="1" applyBorder="1" applyAlignment="1">
      <alignment horizontal="left" vertical="center"/>
    </xf>
    <xf numFmtId="0" fontId="68" fillId="3" borderId="0" xfId="17" applyFont="1" applyFill="1" applyBorder="1" applyAlignment="1">
      <alignment horizontal="center" vertical="center" wrapText="1"/>
    </xf>
    <xf numFmtId="0" fontId="69" fillId="3" borderId="0" xfId="17" applyFont="1" applyFill="1" applyBorder="1" applyAlignment="1">
      <alignment vertical="center"/>
    </xf>
    <xf numFmtId="0" fontId="69" fillId="3" borderId="0" xfId="17" applyFont="1" applyFill="1" applyBorder="1" applyAlignment="1">
      <alignment vertical="center" wrapText="1"/>
    </xf>
    <xf numFmtId="0" fontId="68" fillId="3" borderId="0" xfId="17" applyFont="1" applyFill="1" applyBorder="1" applyAlignment="1">
      <alignment vertical="center" wrapText="1"/>
    </xf>
    <xf numFmtId="0" fontId="68" fillId="3" borderId="0" xfId="17" applyFont="1" applyFill="1" applyBorder="1" applyAlignment="1">
      <alignment vertical="center"/>
    </xf>
    <xf numFmtId="43" fontId="69" fillId="3" borderId="0" xfId="101" applyFont="1" applyFill="1" applyBorder="1" applyAlignment="1">
      <alignment horizontal="left" vertical="center"/>
    </xf>
    <xf numFmtId="0" fontId="69" fillId="3" borderId="60" xfId="17" applyFont="1" applyFill="1" applyBorder="1" applyAlignment="1">
      <alignment vertical="center"/>
    </xf>
    <xf numFmtId="0" fontId="69" fillId="3" borderId="0" xfId="62" applyFont="1" applyFill="1" applyBorder="1" applyAlignment="1">
      <alignment vertical="center"/>
    </xf>
    <xf numFmtId="0" fontId="68" fillId="3" borderId="0" xfId="17" applyFont="1" applyFill="1" applyBorder="1" applyAlignment="1">
      <alignment horizontal="right" vertical="center"/>
    </xf>
    <xf numFmtId="10" fontId="68" fillId="3" borderId="0" xfId="17" applyNumberFormat="1" applyFont="1" applyFill="1" applyBorder="1" applyAlignment="1">
      <alignment horizontal="left" vertical="center"/>
    </xf>
    <xf numFmtId="0" fontId="69" fillId="3" borderId="60" xfId="17" applyFont="1" applyFill="1" applyBorder="1" applyAlignment="1">
      <alignment horizontal="left"/>
    </xf>
    <xf numFmtId="0" fontId="69" fillId="0" borderId="0" xfId="17" applyFont="1" applyFill="1" applyBorder="1" applyAlignment="1">
      <alignment horizontal="left"/>
    </xf>
    <xf numFmtId="0" fontId="69" fillId="3" borderId="0" xfId="17" applyFont="1" applyFill="1" applyBorder="1" applyAlignment="1">
      <alignment horizontal="left"/>
    </xf>
    <xf numFmtId="0" fontId="65" fillId="3" borderId="60" xfId="63" applyFont="1" applyFill="1" applyBorder="1"/>
    <xf numFmtId="0" fontId="64" fillId="3" borderId="0" xfId="63" applyFont="1" applyFill="1" applyBorder="1" applyAlignment="1">
      <alignment horizontal="right"/>
    </xf>
    <xf numFmtId="17" fontId="65" fillId="0" borderId="0" xfId="63" applyNumberFormat="1" applyFont="1" applyFill="1" applyBorder="1"/>
    <xf numFmtId="17" fontId="65" fillId="3" borderId="0" xfId="63" applyNumberFormat="1" applyFont="1" applyFill="1" applyBorder="1"/>
    <xf numFmtId="0" fontId="64" fillId="3" borderId="56" xfId="63" applyFont="1" applyFill="1" applyBorder="1"/>
    <xf numFmtId="0" fontId="65" fillId="41" borderId="100" xfId="63" applyFont="1" applyFill="1" applyBorder="1" applyAlignment="1" applyProtection="1">
      <alignment horizontal="center" vertical="center" wrapText="1"/>
    </xf>
    <xf numFmtId="0" fontId="65" fillId="41" borderId="18" xfId="63" applyFont="1" applyFill="1" applyBorder="1" applyAlignment="1" applyProtection="1">
      <alignment horizontal="center" vertical="center" wrapText="1"/>
    </xf>
    <xf numFmtId="0" fontId="65" fillId="41" borderId="21" xfId="63" applyFont="1" applyFill="1" applyBorder="1" applyAlignment="1" applyProtection="1">
      <alignment horizontal="center" vertical="center" wrapText="1"/>
    </xf>
    <xf numFmtId="0" fontId="64" fillId="3" borderId="60" xfId="21" applyNumberFormat="1" applyFont="1" applyFill="1" applyBorder="1" applyAlignment="1" applyProtection="1">
      <alignment horizontal="left" vertical="center" wrapText="1"/>
    </xf>
    <xf numFmtId="164" fontId="64" fillId="3" borderId="0" xfId="21" applyFont="1" applyFill="1" applyBorder="1" applyAlignment="1" applyProtection="1">
      <alignment vertical="center" wrapText="1"/>
    </xf>
    <xf numFmtId="176" fontId="64" fillId="3" borderId="0" xfId="102" applyNumberFormat="1" applyFont="1" applyFill="1" applyBorder="1"/>
    <xf numFmtId="0" fontId="65" fillId="3" borderId="56" xfId="63" applyFont="1" applyFill="1" applyBorder="1" applyAlignment="1">
      <alignment horizontal="center"/>
    </xf>
    <xf numFmtId="164" fontId="64" fillId="0" borderId="0" xfId="21" applyFont="1"/>
    <xf numFmtId="0" fontId="65" fillId="3" borderId="60" xfId="21" applyNumberFormat="1" applyFont="1" applyFill="1" applyBorder="1" applyAlignment="1" applyProtection="1">
      <alignment horizontal="left" vertical="center" wrapText="1"/>
    </xf>
    <xf numFmtId="164" fontId="65" fillId="3" borderId="0" xfId="21" applyFont="1" applyFill="1" applyBorder="1" applyAlignment="1" applyProtection="1">
      <alignment vertical="center" wrapText="1"/>
    </xf>
    <xf numFmtId="4" fontId="64" fillId="3" borderId="0" xfId="103" applyNumberFormat="1" applyFont="1" applyFill="1" applyBorder="1"/>
    <xf numFmtId="43" fontId="64" fillId="3" borderId="56" xfId="63" applyNumberFormat="1" applyFont="1" applyFill="1" applyBorder="1"/>
    <xf numFmtId="0" fontId="64" fillId="3" borderId="0" xfId="63" applyFont="1" applyFill="1" applyBorder="1" applyAlignment="1">
      <alignment vertical="center" wrapText="1"/>
    </xf>
    <xf numFmtId="164" fontId="64" fillId="3" borderId="0" xfId="21" applyNumberFormat="1" applyFont="1" applyFill="1" applyBorder="1" applyAlignment="1" applyProtection="1">
      <alignment vertical="center" wrapText="1"/>
    </xf>
    <xf numFmtId="164" fontId="64" fillId="3" borderId="0" xfId="21" applyFont="1" applyFill="1" applyBorder="1" applyAlignment="1" applyProtection="1">
      <alignment horizontal="center" vertical="center" wrapText="1"/>
    </xf>
    <xf numFmtId="178" fontId="64" fillId="0" borderId="0" xfId="63" applyNumberFormat="1" applyFont="1"/>
    <xf numFmtId="179" fontId="64" fillId="0" borderId="0" xfId="63" applyNumberFormat="1" applyFont="1"/>
    <xf numFmtId="171" fontId="64" fillId="0" borderId="0" xfId="63" applyNumberFormat="1" applyFont="1"/>
    <xf numFmtId="0" fontId="64" fillId="35" borderId="100" xfId="63" applyFont="1" applyFill="1" applyBorder="1"/>
    <xf numFmtId="0" fontId="64" fillId="35" borderId="18" xfId="63" applyFont="1" applyFill="1" applyBorder="1"/>
    <xf numFmtId="0" fontId="64" fillId="35" borderId="18" xfId="63" applyFont="1" applyFill="1" applyBorder="1" applyAlignment="1">
      <alignment vertical="center"/>
    </xf>
    <xf numFmtId="164" fontId="65" fillId="35" borderId="18" xfId="21" applyFont="1" applyFill="1" applyBorder="1" applyAlignment="1" applyProtection="1">
      <alignment horizontal="center" vertical="center" wrapText="1"/>
      <protection locked="0"/>
    </xf>
    <xf numFmtId="43" fontId="66" fillId="35" borderId="21" xfId="100" applyNumberFormat="1" applyFont="1" applyFill="1" applyBorder="1" applyAlignment="1">
      <alignment vertical="center"/>
    </xf>
    <xf numFmtId="0" fontId="64" fillId="0" borderId="0" xfId="63" applyFont="1" applyFill="1" applyBorder="1"/>
    <xf numFmtId="0" fontId="64" fillId="0" borderId="0" xfId="63" applyFont="1" applyFill="1"/>
    <xf numFmtId="0" fontId="64" fillId="0" borderId="0" xfId="100" applyFont="1"/>
    <xf numFmtId="177" fontId="70" fillId="0" borderId="0" xfId="103" applyFont="1"/>
    <xf numFmtId="180" fontId="79" fillId="0" borderId="0" xfId="100" applyNumberFormat="1" applyFont="1"/>
    <xf numFmtId="49" fontId="17" fillId="3" borderId="1" xfId="9" applyNumberFormat="1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59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wrapText="1"/>
    </xf>
    <xf numFmtId="49" fontId="60" fillId="0" borderId="26" xfId="1" applyNumberFormat="1" applyFont="1" applyBorder="1" applyAlignment="1">
      <alignment horizontal="center" vertical="center" wrapText="1"/>
    </xf>
    <xf numFmtId="49" fontId="60" fillId="0" borderId="26" xfId="1" applyNumberFormat="1" applyFont="1" applyBorder="1" applyAlignment="1">
      <alignment horizontal="center" vertical="center"/>
    </xf>
    <xf numFmtId="49" fontId="19" fillId="3" borderId="26" xfId="0" applyNumberFormat="1" applyFont="1" applyFill="1" applyBorder="1" applyAlignment="1">
      <alignment horizontal="center" vertical="center" wrapText="1"/>
    </xf>
    <xf numFmtId="49" fontId="59" fillId="39" borderId="63" xfId="0" applyNumberFormat="1" applyFont="1" applyFill="1" applyBorder="1" applyAlignment="1">
      <alignment horizontal="left" vertical="center"/>
    </xf>
    <xf numFmtId="49" fontId="59" fillId="39" borderId="64" xfId="0" applyNumberFormat="1" applyFont="1" applyFill="1" applyBorder="1" applyAlignment="1">
      <alignment horizontal="left" vertical="center"/>
    </xf>
    <xf numFmtId="0" fontId="21" fillId="3" borderId="37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20" fillId="0" borderId="99" xfId="13" applyFont="1" applyBorder="1" applyAlignment="1">
      <alignment horizontal="center" vertical="center"/>
    </xf>
    <xf numFmtId="0" fontId="0" fillId="5" borderId="101" xfId="0" applyFont="1" applyFill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5" borderId="60" xfId="0" applyFont="1" applyFill="1" applyBorder="1"/>
    <xf numFmtId="0" fontId="14" fillId="0" borderId="15" xfId="0" applyFont="1" applyBorder="1" applyAlignment="1"/>
    <xf numFmtId="0" fontId="0" fillId="0" borderId="39" xfId="0" applyFont="1" applyBorder="1"/>
    <xf numFmtId="0" fontId="0" fillId="0" borderId="38" xfId="0" applyFont="1" applyBorder="1"/>
    <xf numFmtId="0" fontId="0" fillId="0" borderId="98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5" borderId="96" xfId="0" applyFont="1" applyFill="1" applyBorder="1"/>
    <xf numFmtId="0" fontId="0" fillId="9" borderId="34" xfId="0" applyFont="1" applyFill="1" applyBorder="1" applyAlignment="1">
      <alignment horizontal="center" vertical="center"/>
    </xf>
    <xf numFmtId="0" fontId="0" fillId="9" borderId="35" xfId="0" applyFont="1" applyFill="1" applyBorder="1" applyAlignment="1">
      <alignment horizontal="center" vertical="center"/>
    </xf>
    <xf numFmtId="0" fontId="0" fillId="0" borderId="96" xfId="0" applyFont="1" applyBorder="1"/>
    <xf numFmtId="0" fontId="0" fillId="0" borderId="50" xfId="0" applyFont="1" applyBorder="1"/>
    <xf numFmtId="0" fontId="14" fillId="38" borderId="63" xfId="0" applyFont="1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37" borderId="49" xfId="0" applyFont="1" applyFill="1" applyBorder="1" applyAlignment="1">
      <alignment horizontal="center"/>
    </xf>
    <xf numFmtId="0" fontId="14" fillId="37" borderId="63" xfId="0" applyFont="1" applyFill="1" applyBorder="1" applyAlignment="1">
      <alignment horizontal="center" vertical="center"/>
    </xf>
    <xf numFmtId="0" fontId="14" fillId="37" borderId="62" xfId="0" applyFont="1" applyFill="1" applyBorder="1" applyAlignment="1">
      <alignment horizontal="center" vertical="center"/>
    </xf>
    <xf numFmtId="0" fontId="0" fillId="37" borderId="64" xfId="0" applyFont="1" applyFill="1" applyBorder="1" applyAlignment="1">
      <alignment horizontal="center"/>
    </xf>
    <xf numFmtId="0" fontId="20" fillId="37" borderId="64" xfId="13" applyFont="1" applyFill="1" applyBorder="1" applyAlignment="1">
      <alignment horizontal="center"/>
    </xf>
    <xf numFmtId="0" fontId="0" fillId="3" borderId="98" xfId="0" applyFont="1" applyFill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170" fontId="20" fillId="37" borderId="64" xfId="14" applyFont="1" applyFill="1" applyBorder="1" applyAlignment="1">
      <alignment horizontal="center"/>
    </xf>
    <xf numFmtId="0" fontId="0" fillId="39" borderId="5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0" fillId="6" borderId="98" xfId="13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49" fontId="17" fillId="3" borderId="34" xfId="9" applyNumberFormat="1" applyFont="1" applyFill="1" applyBorder="1" applyAlignment="1">
      <alignment horizontal="left" vertical="center" wrapText="1"/>
    </xf>
    <xf numFmtId="0" fontId="17" fillId="3" borderId="74" xfId="9" applyNumberFormat="1" applyFont="1" applyFill="1" applyBorder="1" applyAlignment="1">
      <alignment horizontal="center" vertical="center" wrapText="1"/>
    </xf>
    <xf numFmtId="44" fontId="17" fillId="3" borderId="45" xfId="1" applyFont="1" applyFill="1" applyBorder="1" applyAlignment="1">
      <alignment vertical="center"/>
    </xf>
    <xf numFmtId="44" fontId="17" fillId="3" borderId="35" xfId="1" applyFont="1" applyFill="1" applyBorder="1" applyAlignment="1">
      <alignment vertical="center"/>
    </xf>
    <xf numFmtId="49" fontId="17" fillId="3" borderId="98" xfId="9" applyNumberFormat="1" applyFont="1" applyFill="1" applyBorder="1" applyAlignment="1">
      <alignment horizontal="left" vertical="center" wrapText="1"/>
    </xf>
    <xf numFmtId="0" fontId="17" fillId="3" borderId="98" xfId="9" applyNumberFormat="1" applyFont="1" applyFill="1" applyBorder="1" applyAlignment="1">
      <alignment horizontal="center" vertical="center" wrapText="1"/>
    </xf>
    <xf numFmtId="0" fontId="17" fillId="3" borderId="99" xfId="9" applyNumberFormat="1" applyFont="1" applyFill="1" applyBorder="1" applyAlignment="1">
      <alignment horizontal="center" vertical="center" wrapText="1"/>
    </xf>
    <xf numFmtId="0" fontId="17" fillId="3" borderId="98" xfId="1" applyNumberFormat="1" applyFont="1" applyFill="1" applyBorder="1" applyAlignment="1">
      <alignment horizontal="center" vertical="center"/>
    </xf>
    <xf numFmtId="49" fontId="17" fillId="3" borderId="98" xfId="1" applyNumberFormat="1" applyFont="1" applyFill="1" applyBorder="1" applyAlignment="1">
      <alignment horizontal="center" vertical="center"/>
    </xf>
    <xf numFmtId="39" fontId="17" fillId="3" borderId="98" xfId="9" applyNumberFormat="1" applyFont="1" applyFill="1" applyBorder="1" applyAlignment="1">
      <alignment horizontal="center" vertical="center"/>
    </xf>
    <xf numFmtId="0" fontId="17" fillId="3" borderId="5" xfId="1" applyNumberFormat="1" applyFont="1" applyFill="1" applyBorder="1" applyAlignment="1">
      <alignment horizontal="right" vertical="center"/>
    </xf>
    <xf numFmtId="0" fontId="14" fillId="0" borderId="19" xfId="0" applyFont="1" applyBorder="1" applyAlignment="1">
      <alignment vertical="center"/>
    </xf>
    <xf numFmtId="44" fontId="19" fillId="3" borderId="25" xfId="1" applyFont="1" applyFill="1" applyBorder="1" applyAlignment="1">
      <alignment vertical="center"/>
    </xf>
    <xf numFmtId="0" fontId="14" fillId="0" borderId="45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59" fillId="7" borderId="1" xfId="0" applyFont="1" applyFill="1" applyBorder="1" applyAlignment="1">
      <alignment horizontal="center" vertical="center"/>
    </xf>
    <xf numFmtId="0" fontId="80" fillId="0" borderId="0" xfId="0" applyFont="1"/>
    <xf numFmtId="0" fontId="59" fillId="0" borderId="8" xfId="0" applyFont="1" applyBorder="1" applyAlignment="1">
      <alignment horizontal="left" vertical="center"/>
    </xf>
    <xf numFmtId="0" fontId="59" fillId="0" borderId="18" xfId="0" applyFont="1" applyBorder="1" applyAlignment="1">
      <alignment horizontal="left" vertical="center"/>
    </xf>
    <xf numFmtId="49" fontId="9" fillId="3" borderId="1" xfId="9" applyNumberFormat="1" applyFont="1" applyFill="1" applyBorder="1" applyAlignment="1">
      <alignment horizontal="left" vertical="center" wrapText="1"/>
    </xf>
    <xf numFmtId="0" fontId="9" fillId="3" borderId="1" xfId="9" applyNumberFormat="1" applyFont="1" applyFill="1" applyBorder="1" applyAlignment="1">
      <alignment horizontal="center" vertical="center" wrapText="1"/>
    </xf>
    <xf numFmtId="0" fontId="9" fillId="3" borderId="17" xfId="9" applyNumberFormat="1" applyFont="1" applyFill="1" applyBorder="1" applyAlignment="1">
      <alignment horizontal="center" vertical="center" wrapText="1"/>
    </xf>
    <xf numFmtId="0" fontId="9" fillId="3" borderId="19" xfId="1" applyNumberFormat="1" applyFont="1" applyFill="1" applyBorder="1" applyAlignment="1">
      <alignment horizontal="right" vertical="center"/>
    </xf>
    <xf numFmtId="0" fontId="9" fillId="3" borderId="18" xfId="1" applyNumberFormat="1" applyFont="1" applyFill="1" applyBorder="1" applyAlignment="1">
      <alignment horizontal="left" vertical="center"/>
    </xf>
    <xf numFmtId="0" fontId="9" fillId="3" borderId="1" xfId="1" applyNumberFormat="1" applyFont="1" applyFill="1" applyBorder="1" applyAlignment="1">
      <alignment horizontal="center" vertical="center"/>
    </xf>
    <xf numFmtId="0" fontId="80" fillId="0" borderId="1" xfId="0" applyFont="1" applyBorder="1" applyAlignment="1">
      <alignment horizontal="center" vertical="center"/>
    </xf>
    <xf numFmtId="174" fontId="9" fillId="3" borderId="1" xfId="9" applyNumberFormat="1" applyFont="1" applyFill="1" applyBorder="1" applyAlignment="1">
      <alignment horizontal="center" vertical="center"/>
    </xf>
    <xf numFmtId="44" fontId="9" fillId="3" borderId="18" xfId="1" applyFont="1" applyFill="1" applyBorder="1" applyAlignment="1">
      <alignment vertical="center"/>
    </xf>
    <xf numFmtId="44" fontId="80" fillId="0" borderId="7" xfId="1" applyFont="1" applyBorder="1" applyAlignment="1">
      <alignment horizontal="center" vertical="center"/>
    </xf>
    <xf numFmtId="0" fontId="80" fillId="0" borderId="28" xfId="0" applyFont="1" applyBorder="1"/>
    <xf numFmtId="0" fontId="80" fillId="0" borderId="56" xfId="0" applyFont="1" applyBorder="1"/>
    <xf numFmtId="0" fontId="80" fillId="0" borderId="0" xfId="0" applyFont="1" applyBorder="1" applyAlignment="1">
      <alignment horizontal="center" vertical="center"/>
    </xf>
    <xf numFmtId="0" fontId="81" fillId="0" borderId="0" xfId="13" applyFont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/>
    </xf>
    <xf numFmtId="0" fontId="80" fillId="0" borderId="0" xfId="0" applyFont="1" applyBorder="1"/>
    <xf numFmtId="43" fontId="80" fillId="0" borderId="0" xfId="9" applyFont="1"/>
    <xf numFmtId="43" fontId="80" fillId="0" borderId="0" xfId="9" applyFont="1" applyBorder="1"/>
    <xf numFmtId="0" fontId="64" fillId="3" borderId="0" xfId="63" applyFont="1" applyFill="1" applyBorder="1" applyAlignment="1">
      <alignment horizontal="left" vertical="center" wrapText="1"/>
    </xf>
    <xf numFmtId="4" fontId="64" fillId="3" borderId="0" xfId="103" applyNumberFormat="1" applyFont="1" applyFill="1" applyBorder="1" applyAlignment="1">
      <alignment horizontal="right" vertical="center"/>
    </xf>
    <xf numFmtId="10" fontId="64" fillId="3" borderId="107" xfId="6" applyNumberFormat="1" applyFont="1" applyFill="1" applyBorder="1" applyAlignment="1" applyProtection="1">
      <alignment horizontal="center" vertical="center" wrapText="1"/>
    </xf>
    <xf numFmtId="10" fontId="64" fillId="35" borderId="18" xfId="63" applyNumberFormat="1" applyFont="1" applyFill="1" applyBorder="1" applyAlignment="1">
      <alignment vertical="center"/>
    </xf>
    <xf numFmtId="43" fontId="64" fillId="3" borderId="56" xfId="63" applyNumberFormat="1" applyFont="1" applyFill="1" applyBorder="1" applyAlignment="1">
      <alignment vertical="center"/>
    </xf>
    <xf numFmtId="0" fontId="32" fillId="0" borderId="50" xfId="17" applyFont="1" applyBorder="1" applyAlignment="1">
      <alignment vertical="center"/>
    </xf>
    <xf numFmtId="0" fontId="17" fillId="3" borderId="108" xfId="0" applyFont="1" applyFill="1" applyBorder="1" applyAlignment="1">
      <alignment vertical="top" wrapText="1"/>
    </xf>
    <xf numFmtId="0" fontId="64" fillId="3" borderId="59" xfId="63" applyFont="1" applyFill="1" applyBorder="1" applyAlignment="1">
      <alignment vertical="center" wrapText="1"/>
    </xf>
    <xf numFmtId="0" fontId="17" fillId="3" borderId="63" xfId="0" applyFont="1" applyFill="1" applyBorder="1" applyAlignment="1">
      <alignment vertical="top" wrapText="1"/>
    </xf>
    <xf numFmtId="0" fontId="17" fillId="3" borderId="33" xfId="0" applyFont="1" applyFill="1" applyBorder="1" applyAlignment="1">
      <alignment vertical="top" wrapText="1"/>
    </xf>
    <xf numFmtId="0" fontId="9" fillId="3" borderId="4" xfId="63" applyFont="1" applyFill="1" applyBorder="1" applyAlignment="1">
      <alignment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96" xfId="0" applyFont="1" applyBorder="1" applyAlignment="1">
      <alignment horizontal="left" vertical="center" wrapText="1"/>
    </xf>
    <xf numFmtId="49" fontId="65" fillId="0" borderId="0" xfId="63" applyNumberFormat="1" applyFont="1" applyFill="1" applyBorder="1"/>
    <xf numFmtId="0" fontId="9" fillId="0" borderId="0" xfId="17" applyFont="1" applyAlignment="1">
      <alignment horizontal="left" vertical="center"/>
    </xf>
    <xf numFmtId="0" fontId="14" fillId="0" borderId="98" xfId="0" applyFont="1" applyBorder="1" applyAlignment="1">
      <alignment horizontal="center" vertical="center"/>
    </xf>
    <xf numFmtId="0" fontId="14" fillId="0" borderId="98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96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14" fillId="0" borderId="37" xfId="0" applyFont="1" applyBorder="1" applyAlignment="1">
      <alignment horizontal="right" vertical="center"/>
    </xf>
    <xf numFmtId="44" fontId="19" fillId="3" borderId="9" xfId="1" applyFont="1" applyFill="1" applyBorder="1" applyAlignment="1">
      <alignment vertical="center"/>
    </xf>
    <xf numFmtId="1" fontId="23" fillId="3" borderId="98" xfId="0" applyNumberFormat="1" applyFont="1" applyFill="1" applyBorder="1" applyAlignment="1">
      <alignment horizontal="center" vertical="center"/>
    </xf>
    <xf numFmtId="0" fontId="82" fillId="3" borderId="11" xfId="0" applyFont="1" applyFill="1" applyBorder="1" applyAlignment="1">
      <alignment horizontal="center" vertical="top" wrapText="1"/>
    </xf>
    <xf numFmtId="0" fontId="57" fillId="3" borderId="11" xfId="0" applyFont="1" applyFill="1" applyBorder="1" applyAlignment="1">
      <alignment horizontal="center" vertical="top" wrapText="1"/>
    </xf>
    <xf numFmtId="0" fontId="0" fillId="0" borderId="30" xfId="0" applyFont="1" applyBorder="1" applyAlignment="1">
      <alignment horizontal="center" vertical="center"/>
    </xf>
    <xf numFmtId="0" fontId="17" fillId="3" borderId="93" xfId="9" applyNumberFormat="1" applyFont="1" applyFill="1" applyBorder="1" applyAlignment="1">
      <alignment horizontal="center" vertical="center" wrapText="1"/>
    </xf>
    <xf numFmtId="49" fontId="17" fillId="3" borderId="93" xfId="9" applyNumberFormat="1" applyFont="1" applyFill="1" applyBorder="1" applyAlignment="1">
      <alignment horizontal="center" vertical="center" wrapText="1"/>
    </xf>
    <xf numFmtId="49" fontId="17" fillId="3" borderId="94" xfId="9" applyNumberFormat="1" applyFont="1" applyFill="1" applyBorder="1" applyAlignment="1">
      <alignment horizontal="center" vertical="center" wrapText="1"/>
    </xf>
    <xf numFmtId="44" fontId="17" fillId="3" borderId="115" xfId="1" applyFont="1" applyFill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44" fontId="19" fillId="3" borderId="35" xfId="1" applyFont="1" applyFill="1" applyBorder="1" applyAlignment="1">
      <alignment vertical="center"/>
    </xf>
    <xf numFmtId="0" fontId="0" fillId="0" borderId="9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14" fillId="0" borderId="37" xfId="0" applyFont="1" applyBorder="1" applyAlignment="1">
      <alignment horizontal="left" vertical="center"/>
    </xf>
    <xf numFmtId="0" fontId="17" fillId="3" borderId="19" xfId="9" applyNumberFormat="1" applyFont="1" applyFill="1" applyBorder="1" applyAlignment="1">
      <alignment horizontal="center" vertical="center" wrapText="1"/>
    </xf>
    <xf numFmtId="0" fontId="17" fillId="3" borderId="0" xfId="9" applyNumberFormat="1" applyFont="1" applyFill="1" applyBorder="1" applyAlignment="1">
      <alignment horizontal="center" vertical="center" wrapText="1"/>
    </xf>
    <xf numFmtId="0" fontId="17" fillId="3" borderId="19" xfId="1" applyNumberFormat="1" applyFont="1" applyFill="1" applyBorder="1" applyAlignment="1">
      <alignment horizontal="center" vertical="center"/>
    </xf>
    <xf numFmtId="49" fontId="17" fillId="3" borderId="19" xfId="1" applyNumberFormat="1" applyFont="1" applyFill="1" applyBorder="1" applyAlignment="1">
      <alignment horizontal="center" vertical="center"/>
    </xf>
    <xf numFmtId="174" fontId="17" fillId="3" borderId="2" xfId="9" applyNumberFormat="1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94" xfId="0" applyFont="1" applyBorder="1" applyAlignment="1">
      <alignment horizontal="center"/>
    </xf>
    <xf numFmtId="0" fontId="0" fillId="0" borderId="93" xfId="0" applyFont="1" applyFill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33" fillId="3" borderId="19" xfId="0" applyFont="1" applyFill="1" applyBorder="1" applyAlignment="1">
      <alignment horizontal="left" vertical="center" wrapText="1"/>
    </xf>
    <xf numFmtId="0" fontId="33" fillId="0" borderId="19" xfId="0" applyFont="1" applyFill="1" applyBorder="1" applyAlignment="1">
      <alignment horizontal="left" vertical="center" wrapText="1"/>
    </xf>
    <xf numFmtId="0" fontId="32" fillId="0" borderId="48" xfId="0" applyFont="1" applyFill="1" applyBorder="1" applyAlignment="1">
      <alignment vertical="center"/>
    </xf>
    <xf numFmtId="0" fontId="32" fillId="3" borderId="48" xfId="0" applyFont="1" applyFill="1" applyBorder="1" applyAlignment="1">
      <alignment vertical="center"/>
    </xf>
    <xf numFmtId="0" fontId="33" fillId="37" borderId="26" xfId="0" applyFont="1" applyFill="1" applyBorder="1" applyAlignment="1">
      <alignment horizontal="center" vertical="center"/>
    </xf>
    <xf numFmtId="0" fontId="32" fillId="35" borderId="62" xfId="0" applyFont="1" applyFill="1" applyBorder="1"/>
    <xf numFmtId="0" fontId="32" fillId="35" borderId="64" xfId="0" applyFont="1" applyFill="1" applyBorder="1"/>
    <xf numFmtId="0" fontId="32" fillId="35" borderId="68" xfId="0" applyFont="1" applyFill="1" applyBorder="1"/>
    <xf numFmtId="0" fontId="23" fillId="3" borderId="13" xfId="0" applyFont="1" applyFill="1" applyBorder="1" applyAlignment="1">
      <alignment vertical="center"/>
    </xf>
    <xf numFmtId="0" fontId="33" fillId="3" borderId="14" xfId="0" applyFont="1" applyFill="1" applyBorder="1" applyAlignment="1">
      <alignment vertical="center"/>
    </xf>
    <xf numFmtId="0" fontId="17" fillId="3" borderId="0" xfId="1" applyNumberFormat="1" applyFont="1" applyFill="1" applyBorder="1" applyAlignment="1">
      <alignment horizontal="right" vertical="center"/>
    </xf>
    <xf numFmtId="0" fontId="17" fillId="3" borderId="0" xfId="1" applyNumberFormat="1" applyFont="1" applyFill="1" applyBorder="1" applyAlignment="1">
      <alignment horizontal="left" vertical="center"/>
    </xf>
    <xf numFmtId="0" fontId="17" fillId="3" borderId="0" xfId="1" applyNumberFormat="1" applyFont="1" applyFill="1" applyBorder="1" applyAlignment="1">
      <alignment horizontal="center" vertical="center"/>
    </xf>
    <xf numFmtId="49" fontId="17" fillId="3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98" xfId="0" applyFont="1" applyBorder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101" xfId="0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7" fillId="3" borderId="5" xfId="9" applyNumberFormat="1" applyFont="1" applyFill="1" applyBorder="1" applyAlignment="1">
      <alignment horizontal="center" vertical="center" wrapText="1"/>
    </xf>
    <xf numFmtId="0" fontId="17" fillId="3" borderId="5" xfId="1" applyNumberFormat="1" applyFont="1" applyFill="1" applyBorder="1" applyAlignment="1">
      <alignment horizontal="left" vertical="center"/>
    </xf>
    <xf numFmtId="0" fontId="17" fillId="3" borderId="5" xfId="1" applyNumberFormat="1" applyFont="1" applyFill="1" applyBorder="1" applyAlignment="1">
      <alignment horizontal="center" vertical="center"/>
    </xf>
    <xf numFmtId="49" fontId="17" fillId="3" borderId="5" xfId="1" applyNumberFormat="1" applyFont="1" applyFill="1" applyBorder="1" applyAlignment="1">
      <alignment horizontal="center" vertical="center"/>
    </xf>
    <xf numFmtId="39" fontId="17" fillId="3" borderId="74" xfId="9" applyNumberFormat="1" applyFont="1" applyFill="1" applyBorder="1" applyAlignment="1">
      <alignment horizontal="center" vertical="center"/>
    </xf>
    <xf numFmtId="39" fontId="17" fillId="3" borderId="69" xfId="9" applyNumberFormat="1" applyFont="1" applyFill="1" applyBorder="1" applyAlignment="1">
      <alignment horizontal="center" vertical="center"/>
    </xf>
    <xf numFmtId="0" fontId="34" fillId="3" borderId="98" xfId="0" applyFont="1" applyFill="1" applyBorder="1" applyAlignment="1">
      <alignment vertical="center"/>
    </xf>
    <xf numFmtId="0" fontId="19" fillId="0" borderId="6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19" fillId="0" borderId="101" xfId="0" applyFont="1" applyFill="1" applyBorder="1" applyAlignment="1">
      <alignment horizontal="center" vertical="center"/>
    </xf>
    <xf numFmtId="9" fontId="19" fillId="35" borderId="3" xfId="6" applyNumberFormat="1" applyFont="1" applyFill="1" applyBorder="1" applyAlignment="1">
      <alignment horizontal="center" vertical="center" wrapText="1"/>
    </xf>
    <xf numFmtId="9" fontId="19" fillId="0" borderId="2" xfId="6" applyNumberFormat="1" applyFont="1" applyFill="1" applyBorder="1" applyAlignment="1">
      <alignment horizontal="center" vertical="center" wrapText="1"/>
    </xf>
    <xf numFmtId="9" fontId="19" fillId="0" borderId="34" xfId="6" applyNumberFormat="1" applyFont="1" applyBorder="1" applyAlignment="1">
      <alignment horizontal="center" vertical="center" wrapText="1"/>
    </xf>
    <xf numFmtId="9" fontId="19" fillId="0" borderId="34" xfId="6" applyNumberFormat="1" applyFont="1" applyFill="1" applyBorder="1" applyAlignment="1">
      <alignment horizontal="center" vertical="center" wrapText="1"/>
    </xf>
    <xf numFmtId="9" fontId="19" fillId="35" borderId="21" xfId="6" applyNumberFormat="1" applyFont="1" applyFill="1" applyBorder="1" applyAlignment="1">
      <alignment horizontal="center" vertical="center" wrapText="1"/>
    </xf>
    <xf numFmtId="9" fontId="19" fillId="0" borderId="21" xfId="6" applyNumberFormat="1" applyFont="1" applyFill="1" applyBorder="1" applyAlignment="1">
      <alignment horizontal="center" vertical="center" wrapText="1"/>
    </xf>
    <xf numFmtId="9" fontId="19" fillId="3" borderId="1" xfId="6" applyNumberFormat="1" applyFont="1" applyFill="1" applyBorder="1" applyAlignment="1">
      <alignment horizontal="center" vertical="center" wrapText="1"/>
    </xf>
    <xf numFmtId="9" fontId="19" fillId="3" borderId="98" xfId="6" applyNumberFormat="1" applyFont="1" applyFill="1" applyBorder="1" applyAlignment="1">
      <alignment horizontal="center" vertical="center" wrapText="1"/>
    </xf>
    <xf numFmtId="9" fontId="19" fillId="0" borderId="3" xfId="6" applyNumberFormat="1" applyFont="1" applyBorder="1" applyAlignment="1">
      <alignment horizontal="center" vertical="center" wrapText="1"/>
    </xf>
    <xf numFmtId="9" fontId="19" fillId="35" borderId="98" xfId="6" applyNumberFormat="1" applyFont="1" applyFill="1" applyBorder="1" applyAlignment="1">
      <alignment horizontal="center" vertical="center" wrapText="1"/>
    </xf>
    <xf numFmtId="0" fontId="17" fillId="0" borderId="98" xfId="17" applyFont="1" applyFill="1" applyBorder="1" applyAlignment="1">
      <alignment vertical="center"/>
    </xf>
    <xf numFmtId="0" fontId="17" fillId="0" borderId="0" xfId="17" applyFont="1" applyAlignment="1">
      <alignment vertical="center"/>
    </xf>
    <xf numFmtId="0" fontId="17" fillId="0" borderId="98" xfId="17" applyFont="1" applyBorder="1" applyAlignment="1">
      <alignment vertical="center"/>
    </xf>
    <xf numFmtId="0" fontId="19" fillId="0" borderId="98" xfId="17" applyFont="1" applyFill="1" applyBorder="1" applyAlignment="1">
      <alignment horizontal="center" vertical="center"/>
    </xf>
    <xf numFmtId="9" fontId="19" fillId="0" borderId="98" xfId="17" applyNumberFormat="1" applyFont="1" applyFill="1" applyBorder="1" applyAlignment="1">
      <alignment horizontal="center" vertical="center"/>
    </xf>
    <xf numFmtId="0" fontId="19" fillId="0" borderId="21" xfId="17" applyFont="1" applyFill="1" applyBorder="1" applyAlignment="1">
      <alignment horizontal="center" vertical="center"/>
    </xf>
    <xf numFmtId="9" fontId="19" fillId="0" borderId="21" xfId="6" applyNumberFormat="1" applyFont="1" applyFill="1" applyBorder="1" applyAlignment="1">
      <alignment vertical="center" wrapText="1"/>
    </xf>
    <xf numFmtId="0" fontId="17" fillId="0" borderId="0" xfId="17" applyFont="1" applyFill="1" applyAlignment="1">
      <alignment vertical="center"/>
    </xf>
    <xf numFmtId="9" fontId="19" fillId="0" borderId="99" xfId="6" applyNumberFormat="1" applyFont="1" applyFill="1" applyBorder="1" applyAlignment="1">
      <alignment horizontal="center" vertical="center" wrapText="1"/>
    </xf>
    <xf numFmtId="0" fontId="17" fillId="0" borderId="18" xfId="17" applyFont="1" applyFill="1" applyBorder="1" applyAlignment="1">
      <alignment vertical="center"/>
    </xf>
    <xf numFmtId="9" fontId="19" fillId="0" borderId="49" xfId="6" applyNumberFormat="1" applyFont="1" applyBorder="1" applyAlignment="1">
      <alignment horizontal="center" vertical="center" wrapText="1"/>
    </xf>
    <xf numFmtId="9" fontId="19" fillId="0" borderId="26" xfId="6" applyNumberFormat="1" applyFont="1" applyFill="1" applyBorder="1" applyAlignment="1">
      <alignment horizontal="center" vertical="center" wrapText="1"/>
    </xf>
    <xf numFmtId="43" fontId="17" fillId="0" borderId="49" xfId="0" applyNumberFormat="1" applyFont="1" applyBorder="1"/>
    <xf numFmtId="166" fontId="19" fillId="0" borderId="49" xfId="6" applyNumberFormat="1" applyFont="1" applyBorder="1" applyAlignment="1">
      <alignment horizontal="center" vertical="center" wrapText="1"/>
    </xf>
    <xf numFmtId="0" fontId="9" fillId="0" borderId="20" xfId="0" applyFont="1" applyBorder="1"/>
    <xf numFmtId="0" fontId="19" fillId="3" borderId="26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17" fillId="3" borderId="53" xfId="0" applyFont="1" applyFill="1" applyBorder="1" applyAlignment="1">
      <alignment horizontal="left" vertical="top" wrapText="1"/>
    </xf>
    <xf numFmtId="0" fontId="17" fillId="3" borderId="100" xfId="0" applyFont="1" applyFill="1" applyBorder="1" applyAlignment="1">
      <alignment horizontal="left" vertical="top" wrapText="1"/>
    </xf>
    <xf numFmtId="0" fontId="17" fillId="3" borderId="6" xfId="0" applyFont="1" applyFill="1" applyBorder="1" applyAlignment="1">
      <alignment horizontal="left" vertical="top" wrapText="1"/>
    </xf>
    <xf numFmtId="0" fontId="17" fillId="3" borderId="117" xfId="0" applyFont="1" applyFill="1" applyBorder="1" applyAlignment="1">
      <alignment horizontal="left" vertical="top" wrapText="1"/>
    </xf>
    <xf numFmtId="0" fontId="17" fillId="3" borderId="51" xfId="0" applyFont="1" applyFill="1" applyBorder="1" applyAlignment="1">
      <alignment horizontal="left" vertical="top" wrapText="1"/>
    </xf>
    <xf numFmtId="0" fontId="32" fillId="0" borderId="5" xfId="17" applyFont="1" applyBorder="1" applyAlignment="1">
      <alignment vertical="center"/>
    </xf>
    <xf numFmtId="0" fontId="17" fillId="3" borderId="68" xfId="0" applyFont="1" applyFill="1" applyBorder="1" applyAlignment="1">
      <alignment horizontal="left" vertical="top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116" xfId="0" applyFont="1" applyFill="1" applyBorder="1" applyAlignment="1">
      <alignment horizontal="left" vertical="top" wrapText="1"/>
    </xf>
    <xf numFmtId="0" fontId="17" fillId="3" borderId="68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top" wrapText="1"/>
    </xf>
    <xf numFmtId="0" fontId="17" fillId="3" borderId="72" xfId="0" applyFont="1" applyFill="1" applyBorder="1" applyAlignment="1">
      <alignment horizontal="left" vertical="top" wrapText="1"/>
    </xf>
    <xf numFmtId="0" fontId="17" fillId="3" borderId="29" xfId="0" applyFont="1" applyFill="1" applyBorder="1" applyAlignment="1">
      <alignment vertical="top" wrapText="1"/>
    </xf>
    <xf numFmtId="0" fontId="17" fillId="3" borderId="60" xfId="0" applyFont="1" applyFill="1" applyBorder="1" applyAlignment="1">
      <alignment horizontal="left" vertical="center" wrapText="1"/>
    </xf>
    <xf numFmtId="0" fontId="17" fillId="3" borderId="71" xfId="0" applyFont="1" applyFill="1" applyBorder="1" applyAlignment="1">
      <alignment horizontal="left" vertical="top" wrapText="1"/>
    </xf>
    <xf numFmtId="0" fontId="17" fillId="0" borderId="72" xfId="0" applyFont="1" applyBorder="1" applyAlignment="1">
      <alignment vertical="center" wrapText="1"/>
    </xf>
    <xf numFmtId="0" fontId="17" fillId="0" borderId="71" xfId="0" applyFont="1" applyBorder="1" applyAlignment="1">
      <alignment vertical="center" wrapText="1"/>
    </xf>
    <xf numFmtId="0" fontId="17" fillId="3" borderId="117" xfId="0" applyFont="1" applyFill="1" applyBorder="1" applyAlignment="1">
      <alignment horizontal="left" vertical="center" wrapText="1"/>
    </xf>
    <xf numFmtId="0" fontId="19" fillId="3" borderId="61" xfId="0" applyFont="1" applyFill="1" applyBorder="1" applyAlignment="1">
      <alignment horizontal="center" vertical="center" wrapText="1"/>
    </xf>
    <xf numFmtId="0" fontId="33" fillId="3" borderId="101" xfId="0" applyFont="1" applyFill="1" applyBorder="1" applyAlignment="1">
      <alignment horizontal="center" vertical="center"/>
    </xf>
    <xf numFmtId="0" fontId="19" fillId="3" borderId="66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10" fontId="64" fillId="3" borderId="98" xfId="6" applyNumberFormat="1" applyFont="1" applyFill="1" applyBorder="1" applyAlignment="1" applyProtection="1">
      <alignment horizontal="center" vertical="center" wrapText="1"/>
    </xf>
    <xf numFmtId="9" fontId="19" fillId="0" borderId="118" xfId="6" applyNumberFormat="1" applyFont="1" applyBorder="1" applyAlignment="1">
      <alignment horizontal="center" vertical="center" wrapText="1"/>
    </xf>
    <xf numFmtId="0" fontId="32" fillId="35" borderId="48" xfId="0" applyFont="1" applyFill="1" applyBorder="1" applyAlignment="1">
      <alignment horizontal="center"/>
    </xf>
    <xf numFmtId="0" fontId="20" fillId="3" borderId="2" xfId="13" applyFont="1" applyFill="1" applyBorder="1" applyAlignment="1">
      <alignment horizontal="center" vertical="center"/>
    </xf>
    <xf numFmtId="0" fontId="20" fillId="3" borderId="98" xfId="13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94" xfId="0" applyFont="1" applyFill="1" applyBorder="1" applyAlignment="1">
      <alignment horizontal="center" vertical="center"/>
    </xf>
    <xf numFmtId="0" fontId="20" fillId="0" borderId="121" xfId="14" applyNumberFormat="1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0" fontId="14" fillId="39" borderId="55" xfId="0" applyFont="1" applyFill="1" applyBorder="1" applyAlignment="1">
      <alignment horizontal="center" vertical="center"/>
    </xf>
    <xf numFmtId="0" fontId="14" fillId="38" borderId="64" xfId="0" applyFont="1" applyFill="1" applyBorder="1" applyAlignment="1">
      <alignment horizontal="center" vertical="center"/>
    </xf>
    <xf numFmtId="0" fontId="14" fillId="37" borderId="64" xfId="0" applyFont="1" applyFill="1" applyBorder="1" applyAlignment="1">
      <alignment horizontal="center" vertical="center"/>
    </xf>
    <xf numFmtId="0" fontId="14" fillId="37" borderId="55" xfId="0" applyFont="1" applyFill="1" applyBorder="1" applyAlignment="1">
      <alignment horizontal="center" vertical="center"/>
    </xf>
    <xf numFmtId="0" fontId="14" fillId="38" borderId="44" xfId="0" applyFont="1" applyFill="1" applyBorder="1" applyAlignment="1"/>
    <xf numFmtId="0" fontId="14" fillId="7" borderId="26" xfId="0" applyFont="1" applyFill="1" applyBorder="1" applyAlignment="1">
      <alignment horizontal="center" vertical="center"/>
    </xf>
    <xf numFmtId="0" fontId="0" fillId="6" borderId="107" xfId="0" applyFont="1" applyFill="1" applyBorder="1" applyAlignment="1">
      <alignment horizontal="center" vertical="center"/>
    </xf>
    <xf numFmtId="0" fontId="0" fillId="0" borderId="107" xfId="0" applyFont="1" applyBorder="1" applyAlignment="1">
      <alignment horizontal="center" vertical="center"/>
    </xf>
    <xf numFmtId="0" fontId="21" fillId="45" borderId="37" xfId="0" applyFont="1" applyFill="1" applyBorder="1" applyAlignment="1">
      <alignment horizontal="center" vertical="center"/>
    </xf>
    <xf numFmtId="0" fontId="0" fillId="38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7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69" xfId="0" applyFont="1" applyFill="1" applyBorder="1" applyAlignment="1">
      <alignment horizontal="center" vertical="center"/>
    </xf>
    <xf numFmtId="0" fontId="14" fillId="3" borderId="122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/>
    </xf>
    <xf numFmtId="0" fontId="0" fillId="3" borderId="122" xfId="0" applyFont="1" applyFill="1" applyBorder="1" applyAlignment="1">
      <alignment horizontal="center" vertical="center"/>
    </xf>
    <xf numFmtId="0" fontId="14" fillId="7" borderId="122" xfId="0" applyFont="1" applyFill="1" applyBorder="1" applyAlignment="1">
      <alignment horizontal="center" vertical="center"/>
    </xf>
    <xf numFmtId="0" fontId="14" fillId="38" borderId="122" xfId="0" applyFont="1" applyFill="1" applyBorder="1" applyAlignment="1">
      <alignment horizontal="center" vertical="center"/>
    </xf>
    <xf numFmtId="0" fontId="14" fillId="38" borderId="25" xfId="0" applyFont="1" applyFill="1" applyBorder="1" applyAlignment="1">
      <alignment horizontal="center" vertical="center"/>
    </xf>
    <xf numFmtId="0" fontId="14" fillId="38" borderId="113" xfId="0" applyFont="1" applyFill="1" applyBorder="1" applyAlignment="1">
      <alignment horizontal="center" vertical="center"/>
    </xf>
    <xf numFmtId="0" fontId="0" fillId="38" borderId="25" xfId="0" applyFont="1" applyFill="1" applyBorder="1" applyAlignment="1">
      <alignment horizontal="center" vertical="center"/>
    </xf>
    <xf numFmtId="0" fontId="0" fillId="38" borderId="122" xfId="0" applyFont="1" applyFill="1" applyBorder="1" applyAlignment="1">
      <alignment horizontal="center" vertical="center"/>
    </xf>
    <xf numFmtId="0" fontId="0" fillId="5" borderId="50" xfId="0" applyFont="1" applyFill="1" applyBorder="1" applyAlignment="1">
      <alignment horizontal="center" vertical="center"/>
    </xf>
    <xf numFmtId="0" fontId="0" fillId="5" borderId="69" xfId="0" applyFont="1" applyFill="1" applyBorder="1" applyAlignment="1">
      <alignment horizontal="center" vertical="center"/>
    </xf>
    <xf numFmtId="0" fontId="0" fillId="38" borderId="35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61" fillId="45" borderId="2" xfId="0" applyFont="1" applyFill="1" applyBorder="1" applyAlignment="1">
      <alignment horizontal="center" vertical="center"/>
    </xf>
    <xf numFmtId="0" fontId="0" fillId="0" borderId="121" xfId="0" applyFont="1" applyBorder="1" applyAlignment="1">
      <alignment horizontal="center" vertical="center"/>
    </xf>
    <xf numFmtId="0" fontId="20" fillId="3" borderId="96" xfId="13" applyFont="1" applyFill="1" applyBorder="1" applyAlignment="1">
      <alignment horizontal="center" vertical="center"/>
    </xf>
    <xf numFmtId="0" fontId="21" fillId="45" borderId="2" xfId="0" applyFont="1" applyFill="1" applyBorder="1" applyAlignment="1">
      <alignment horizontal="center" vertical="center"/>
    </xf>
    <xf numFmtId="0" fontId="14" fillId="7" borderId="113" xfId="0" applyFont="1" applyFill="1" applyBorder="1" applyAlignment="1">
      <alignment horizontal="center" vertical="center"/>
    </xf>
    <xf numFmtId="0" fontId="21" fillId="38" borderId="113" xfId="0" applyFont="1" applyFill="1" applyBorder="1" applyAlignment="1">
      <alignment horizontal="center" vertical="center"/>
    </xf>
    <xf numFmtId="0" fontId="80" fillId="38" borderId="25" xfId="0" applyFont="1" applyFill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/>
    </xf>
    <xf numFmtId="0" fontId="0" fillId="0" borderId="29" xfId="0" applyFont="1" applyBorder="1"/>
    <xf numFmtId="0" fontId="14" fillId="40" borderId="26" xfId="0" applyFont="1" applyFill="1" applyBorder="1" applyAlignment="1">
      <alignment horizontal="center" vertical="center"/>
    </xf>
    <xf numFmtId="0" fontId="0" fillId="0" borderId="108" xfId="0" applyFont="1" applyBorder="1" applyAlignment="1">
      <alignment horizontal="center"/>
    </xf>
    <xf numFmtId="0" fontId="0" fillId="0" borderId="119" xfId="0" applyFont="1" applyBorder="1" applyAlignment="1">
      <alignment horizontal="center"/>
    </xf>
    <xf numFmtId="0" fontId="0" fillId="0" borderId="63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40" borderId="121" xfId="0" applyFont="1" applyFill="1" applyBorder="1" applyAlignment="1">
      <alignment horizontal="center" vertical="center"/>
    </xf>
    <xf numFmtId="0" fontId="0" fillId="46" borderId="2" xfId="0" applyFont="1" applyFill="1" applyBorder="1" applyAlignment="1">
      <alignment horizontal="center" vertical="center"/>
    </xf>
    <xf numFmtId="0" fontId="0" fillId="46" borderId="121" xfId="0" applyFont="1" applyFill="1" applyBorder="1" applyAlignment="1">
      <alignment horizontal="center" vertical="center"/>
    </xf>
    <xf numFmtId="0" fontId="0" fillId="0" borderId="116" xfId="0" applyFont="1" applyBorder="1" applyAlignment="1">
      <alignment horizontal="center"/>
    </xf>
    <xf numFmtId="43" fontId="13" fillId="0" borderId="107" xfId="9" applyFont="1" applyBorder="1" applyAlignment="1">
      <alignment horizontal="center" vertical="center"/>
    </xf>
    <xf numFmtId="0" fontId="13" fillId="0" borderId="107" xfId="13" applyFont="1" applyBorder="1" applyAlignment="1">
      <alignment horizontal="center" vertical="center"/>
    </xf>
    <xf numFmtId="0" fontId="80" fillId="0" borderId="107" xfId="0" applyFont="1" applyBorder="1" applyAlignment="1">
      <alignment horizontal="center" vertical="center"/>
    </xf>
    <xf numFmtId="0" fontId="0" fillId="0" borderId="107" xfId="0" applyFont="1" applyFill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0" fillId="40" borderId="107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120" xfId="0" applyFont="1" applyFill="1" applyBorder="1" applyAlignment="1">
      <alignment horizontal="center" vertical="center"/>
    </xf>
    <xf numFmtId="0" fontId="0" fillId="7" borderId="25" xfId="0" applyFont="1" applyFill="1" applyBorder="1" applyAlignment="1">
      <alignment horizontal="center" vertical="center"/>
    </xf>
    <xf numFmtId="0" fontId="0" fillId="7" borderId="122" xfId="0" applyFont="1" applyFill="1" applyBorder="1" applyAlignment="1">
      <alignment horizontal="center" vertical="center"/>
    </xf>
    <xf numFmtId="0" fontId="0" fillId="46" borderId="107" xfId="0" applyFont="1" applyFill="1" applyBorder="1" applyAlignment="1">
      <alignment horizontal="center" vertical="center"/>
    </xf>
    <xf numFmtId="0" fontId="0" fillId="46" borderId="28" xfId="0" applyFont="1" applyFill="1" applyBorder="1" applyAlignment="1">
      <alignment horizontal="center" vertical="center"/>
    </xf>
    <xf numFmtId="0" fontId="0" fillId="46" borderId="1" xfId="0" applyFont="1" applyFill="1" applyBorder="1" applyAlignment="1">
      <alignment horizontal="center" vertical="center"/>
    </xf>
    <xf numFmtId="0" fontId="80" fillId="46" borderId="1" xfId="0" applyFont="1" applyFill="1" applyBorder="1" applyAlignment="1">
      <alignment horizontal="center" vertical="center"/>
    </xf>
    <xf numFmtId="0" fontId="0" fillId="38" borderId="98" xfId="0" applyFont="1" applyFill="1" applyBorder="1" applyAlignment="1">
      <alignment horizontal="center" vertical="center"/>
    </xf>
    <xf numFmtId="170" fontId="20" fillId="38" borderId="37" xfId="14" applyFont="1" applyFill="1" applyBorder="1" applyAlignment="1">
      <alignment horizontal="center" vertical="center"/>
    </xf>
    <xf numFmtId="0" fontId="61" fillId="38" borderId="2" xfId="0" applyFont="1" applyFill="1" applyBorder="1" applyAlignment="1">
      <alignment horizontal="center" vertical="center"/>
    </xf>
    <xf numFmtId="0" fontId="61" fillId="38" borderId="98" xfId="0" applyFont="1" applyFill="1" applyBorder="1" applyAlignment="1">
      <alignment horizontal="center" vertical="center"/>
    </xf>
    <xf numFmtId="170" fontId="20" fillId="38" borderId="98" xfId="14" applyFont="1" applyFill="1" applyBorder="1" applyAlignment="1">
      <alignment horizontal="center" vertical="center"/>
    </xf>
    <xf numFmtId="0" fontId="59" fillId="38" borderId="98" xfId="0" applyFont="1" applyFill="1" applyBorder="1" applyAlignment="1">
      <alignment horizontal="center" vertical="center"/>
    </xf>
    <xf numFmtId="170" fontId="20" fillId="38" borderId="1" xfId="14" applyFont="1" applyFill="1" applyBorder="1" applyAlignment="1">
      <alignment horizontal="center" vertical="center"/>
    </xf>
    <xf numFmtId="0" fontId="14" fillId="38" borderId="2" xfId="0" applyFont="1" applyFill="1" applyBorder="1" applyAlignment="1">
      <alignment horizontal="center" vertical="center"/>
    </xf>
    <xf numFmtId="0" fontId="0" fillId="38" borderId="1" xfId="0" applyFont="1" applyFill="1" applyBorder="1" applyAlignment="1">
      <alignment horizontal="center"/>
    </xf>
    <xf numFmtId="0" fontId="13" fillId="38" borderId="1" xfId="13" applyFont="1" applyFill="1" applyBorder="1" applyAlignment="1">
      <alignment horizontal="center" vertical="center"/>
    </xf>
    <xf numFmtId="43" fontId="13" fillId="3" borderId="1" xfId="9" applyFont="1" applyFill="1" applyBorder="1" applyAlignment="1">
      <alignment horizontal="center" vertical="center"/>
    </xf>
    <xf numFmtId="0" fontId="80" fillId="3" borderId="2" xfId="0" applyFont="1" applyFill="1" applyBorder="1" applyAlignment="1">
      <alignment horizontal="center" vertical="center"/>
    </xf>
    <xf numFmtId="0" fontId="0" fillId="3" borderId="98" xfId="0" applyFont="1" applyFill="1" applyBorder="1" applyAlignment="1">
      <alignment horizontal="center"/>
    </xf>
    <xf numFmtId="0" fontId="20" fillId="3" borderId="37" xfId="13" applyFont="1" applyFill="1" applyBorder="1" applyAlignment="1">
      <alignment horizontal="center" vertical="center"/>
    </xf>
    <xf numFmtId="0" fontId="20" fillId="3" borderId="1" xfId="13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3" fillId="3" borderId="1" xfId="13" applyFont="1" applyFill="1" applyBorder="1" applyAlignment="1">
      <alignment horizontal="center" vertical="center"/>
    </xf>
    <xf numFmtId="0" fontId="13" fillId="3" borderId="2" xfId="13" applyFont="1" applyFill="1" applyBorder="1" applyAlignment="1">
      <alignment horizontal="center" vertical="center"/>
    </xf>
    <xf numFmtId="0" fontId="81" fillId="3" borderId="98" xfId="13" applyFont="1" applyFill="1" applyBorder="1" applyAlignment="1">
      <alignment horizontal="center" vertical="center"/>
    </xf>
    <xf numFmtId="170" fontId="20" fillId="7" borderId="1" xfId="14" applyFont="1" applyFill="1" applyBorder="1" applyAlignment="1">
      <alignment horizontal="center" vertical="center"/>
    </xf>
    <xf numFmtId="0" fontId="13" fillId="7" borderId="1" xfId="13" applyFont="1" applyFill="1" applyBorder="1" applyAlignment="1">
      <alignment horizontal="center" vertical="center"/>
    </xf>
    <xf numFmtId="0" fontId="14" fillId="5" borderId="113" xfId="0" applyFont="1" applyFill="1" applyBorder="1" applyAlignment="1">
      <alignment horizontal="center" vertical="center"/>
    </xf>
    <xf numFmtId="0" fontId="0" fillId="0" borderId="116" xfId="0" applyFont="1" applyBorder="1" applyAlignment="1">
      <alignment horizontal="center" vertical="center"/>
    </xf>
    <xf numFmtId="0" fontId="0" fillId="0" borderId="117" xfId="0" applyFont="1" applyBorder="1" applyAlignment="1">
      <alignment horizontal="center" vertical="center"/>
    </xf>
    <xf numFmtId="43" fontId="21" fillId="0" borderId="107" xfId="9" applyFont="1" applyFill="1" applyBorder="1" applyAlignment="1">
      <alignment horizontal="center" vertical="center"/>
    </xf>
    <xf numFmtId="0" fontId="0" fillId="0" borderId="77" xfId="0" applyFont="1" applyBorder="1" applyAlignment="1">
      <alignment horizontal="center"/>
    </xf>
    <xf numFmtId="0" fontId="0" fillId="0" borderId="6" xfId="0" quotePrefix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19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119" xfId="0" quotePrefix="1" applyFont="1" applyBorder="1" applyAlignment="1">
      <alignment horizontal="center"/>
    </xf>
    <xf numFmtId="0" fontId="0" fillId="0" borderId="123" xfId="0" applyFont="1" applyBorder="1" applyAlignment="1">
      <alignment horizontal="center" vertical="center"/>
    </xf>
    <xf numFmtId="0" fontId="59" fillId="8" borderId="63" xfId="0" applyFont="1" applyFill="1" applyBorder="1" applyAlignment="1">
      <alignment horizontal="center" vertical="center"/>
    </xf>
    <xf numFmtId="0" fontId="59" fillId="8" borderId="64" xfId="0" applyFont="1" applyFill="1" applyBorder="1" applyAlignment="1">
      <alignment horizontal="center" vertical="center"/>
    </xf>
    <xf numFmtId="0" fontId="59" fillId="8" borderId="55" xfId="0" applyFont="1" applyFill="1" applyBorder="1" applyAlignment="1">
      <alignment horizontal="center" vertical="center"/>
    </xf>
    <xf numFmtId="0" fontId="0" fillId="3" borderId="77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0" fillId="37" borderId="63" xfId="0" applyFont="1" applyFill="1" applyBorder="1" applyAlignment="1">
      <alignment horizontal="center"/>
    </xf>
    <xf numFmtId="0" fontId="0" fillId="37" borderId="55" xfId="0" applyFont="1" applyFill="1" applyBorder="1" applyAlignment="1">
      <alignment horizontal="center"/>
    </xf>
    <xf numFmtId="0" fontId="0" fillId="40" borderId="64" xfId="0" applyFont="1" applyFill="1" applyBorder="1" applyAlignment="1">
      <alignment horizontal="center" vertical="center"/>
    </xf>
    <xf numFmtId="0" fontId="80" fillId="3" borderId="25" xfId="0" applyFont="1" applyFill="1" applyBorder="1" applyAlignment="1">
      <alignment horizontal="center" vertical="center"/>
    </xf>
    <xf numFmtId="0" fontId="0" fillId="46" borderId="37" xfId="0" applyFont="1" applyFill="1" applyBorder="1" applyAlignment="1">
      <alignment horizontal="center" vertical="center"/>
    </xf>
    <xf numFmtId="0" fontId="14" fillId="38" borderId="9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21" fillId="45" borderId="13" xfId="0" applyFont="1" applyFill="1" applyBorder="1" applyAlignment="1">
      <alignment horizontal="center" vertical="center"/>
    </xf>
    <xf numFmtId="0" fontId="0" fillId="40" borderId="69" xfId="0" applyFont="1" applyFill="1" applyBorder="1" applyAlignment="1">
      <alignment horizontal="center" vertical="center"/>
    </xf>
    <xf numFmtId="0" fontId="0" fillId="40" borderId="98" xfId="0" applyFont="1" applyFill="1" applyBorder="1" applyAlignment="1">
      <alignment horizontal="center" vertical="center"/>
    </xf>
    <xf numFmtId="0" fontId="0" fillId="46" borderId="98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0" fillId="0" borderId="97" xfId="0" applyFont="1" applyBorder="1" applyAlignment="1">
      <alignment horizontal="center" vertical="center"/>
    </xf>
    <xf numFmtId="0" fontId="0" fillId="38" borderId="37" xfId="0" applyFont="1" applyFill="1" applyBorder="1" applyAlignment="1">
      <alignment horizontal="center" vertical="center"/>
    </xf>
    <xf numFmtId="170" fontId="20" fillId="38" borderId="2" xfId="14" applyFont="1" applyFill="1" applyBorder="1" applyAlignment="1">
      <alignment horizontal="center" vertical="center"/>
    </xf>
    <xf numFmtId="0" fontId="21" fillId="3" borderId="69" xfId="0" applyFont="1" applyFill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20" fillId="46" borderId="2" xfId="1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0" fillId="3" borderId="28" xfId="13" applyFont="1" applyFill="1" applyBorder="1" applyAlignment="1">
      <alignment horizontal="center" vertical="center"/>
    </xf>
    <xf numFmtId="0" fontId="80" fillId="0" borderId="98" xfId="0" applyFont="1" applyBorder="1" applyAlignment="1">
      <alignment horizontal="center" vertical="center"/>
    </xf>
    <xf numFmtId="0" fontId="81" fillId="0" borderId="98" xfId="13" applyFont="1" applyBorder="1" applyAlignment="1">
      <alignment horizontal="center" vertical="center"/>
    </xf>
    <xf numFmtId="0" fontId="13" fillId="40" borderId="107" xfId="13" applyFont="1" applyFill="1" applyBorder="1" applyAlignment="1">
      <alignment horizontal="center" vertical="center"/>
    </xf>
    <xf numFmtId="0" fontId="80" fillId="40" borderId="107" xfId="0" applyFont="1" applyFill="1" applyBorder="1" applyAlignment="1">
      <alignment horizontal="center" vertical="center"/>
    </xf>
    <xf numFmtId="43" fontId="13" fillId="7" borderId="1" xfId="9" applyFont="1" applyFill="1" applyBorder="1" applyAlignment="1">
      <alignment horizontal="center" vertical="center"/>
    </xf>
    <xf numFmtId="0" fontId="0" fillId="7" borderId="98" xfId="0" applyFont="1" applyFill="1" applyBorder="1"/>
    <xf numFmtId="43" fontId="13" fillId="38" borderId="1" xfId="9" applyFont="1" applyFill="1" applyBorder="1" applyAlignment="1">
      <alignment horizontal="center" vertical="center"/>
    </xf>
    <xf numFmtId="0" fontId="0" fillId="38" borderId="98" xfId="0" applyFont="1" applyFill="1" applyBorder="1"/>
    <xf numFmtId="0" fontId="0" fillId="38" borderId="98" xfId="0" applyFont="1" applyFill="1" applyBorder="1" applyAlignment="1">
      <alignment horizontal="center"/>
    </xf>
    <xf numFmtId="0" fontId="0" fillId="38" borderId="99" xfId="0" applyFont="1" applyFill="1" applyBorder="1" applyAlignment="1">
      <alignment horizontal="center"/>
    </xf>
    <xf numFmtId="0" fontId="21" fillId="38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7" borderId="98" xfId="0" applyFont="1" applyFill="1" applyBorder="1" applyAlignment="1">
      <alignment horizontal="center" vertical="center"/>
    </xf>
    <xf numFmtId="170" fontId="20" fillId="7" borderId="98" xfId="14" applyFont="1" applyFill="1" applyBorder="1" applyAlignment="1">
      <alignment horizontal="center" vertical="center"/>
    </xf>
    <xf numFmtId="170" fontId="81" fillId="7" borderId="98" xfId="14" applyFont="1" applyFill="1" applyBorder="1" applyAlignment="1">
      <alignment horizontal="center" vertical="center"/>
    </xf>
    <xf numFmtId="0" fontId="0" fillId="7" borderId="99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/>
    <xf numFmtId="0" fontId="0" fillId="0" borderId="26" xfId="0" applyNumberFormat="1" applyFont="1" applyBorder="1" applyAlignment="1">
      <alignment horizontal="center" vertical="center"/>
    </xf>
    <xf numFmtId="0" fontId="0" fillId="39" borderId="55" xfId="0" applyNumberFormat="1" applyFont="1" applyFill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0" fillId="5" borderId="9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67" xfId="0" applyNumberFormat="1" applyFont="1" applyFill="1" applyBorder="1" applyAlignment="1">
      <alignment horizontal="center" vertical="center"/>
    </xf>
    <xf numFmtId="0" fontId="20" fillId="37" borderId="55" xfId="14" applyNumberFormat="1" applyFont="1" applyFill="1" applyBorder="1" applyAlignment="1">
      <alignment horizontal="center"/>
    </xf>
    <xf numFmtId="0" fontId="0" fillId="0" borderId="58" xfId="0" applyNumberFormat="1" applyFont="1" applyFill="1" applyBorder="1" applyAlignment="1">
      <alignment horizontal="center" vertical="center"/>
    </xf>
    <xf numFmtId="0" fontId="0" fillId="6" borderId="3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98" xfId="0" applyNumberFormat="1" applyFont="1" applyBorder="1"/>
    <xf numFmtId="0" fontId="0" fillId="6" borderId="98" xfId="0" applyNumberFormat="1" applyFont="1" applyFill="1" applyBorder="1"/>
    <xf numFmtId="0" fontId="0" fillId="0" borderId="98" xfId="0" applyNumberFormat="1" applyFont="1" applyFill="1" applyBorder="1" applyAlignment="1">
      <alignment horizontal="center" vertical="center"/>
    </xf>
    <xf numFmtId="0" fontId="0" fillId="6" borderId="98" xfId="0" applyNumberFormat="1" applyFont="1" applyFill="1" applyBorder="1" applyAlignment="1">
      <alignment horizontal="center" vertical="center"/>
    </xf>
    <xf numFmtId="0" fontId="80" fillId="0" borderId="1" xfId="0" applyNumberFormat="1" applyFont="1" applyFill="1" applyBorder="1" applyAlignment="1">
      <alignment horizontal="center" vertical="center"/>
    </xf>
    <xf numFmtId="0" fontId="0" fillId="0" borderId="98" xfId="0" applyNumberFormat="1" applyFont="1" applyBorder="1" applyAlignment="1">
      <alignment horizontal="center"/>
    </xf>
    <xf numFmtId="0" fontId="0" fillId="0" borderId="99" xfId="0" applyNumberFormat="1" applyFont="1" applyBorder="1" applyAlignment="1">
      <alignment horizontal="center"/>
    </xf>
    <xf numFmtId="0" fontId="0" fillId="6" borderId="98" xfId="0" applyNumberFormat="1" applyFont="1" applyFill="1" applyBorder="1" applyAlignment="1">
      <alignment horizontal="center"/>
    </xf>
    <xf numFmtId="0" fontId="0" fillId="40" borderId="119" xfId="0" applyFont="1" applyFill="1" applyBorder="1" applyAlignment="1">
      <alignment horizontal="center" vertical="center"/>
    </xf>
    <xf numFmtId="0" fontId="0" fillId="46" borderId="98" xfId="0" applyFont="1" applyFill="1" applyBorder="1"/>
    <xf numFmtId="0" fontId="0" fillId="40" borderId="98" xfId="0" applyFont="1" applyFill="1" applyBorder="1"/>
    <xf numFmtId="0" fontId="14" fillId="46" borderId="98" xfId="0" applyFont="1" applyFill="1" applyBorder="1" applyAlignment="1">
      <alignment horizontal="center" vertical="center"/>
    </xf>
    <xf numFmtId="0" fontId="14" fillId="40" borderId="98" xfId="0" applyFont="1" applyFill="1" applyBorder="1" applyAlignment="1">
      <alignment horizontal="center" vertical="center"/>
    </xf>
    <xf numFmtId="0" fontId="0" fillId="46" borderId="119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43" fontId="61" fillId="3" borderId="1" xfId="9" applyFont="1" applyFill="1" applyBorder="1" applyAlignment="1">
      <alignment horizontal="center" vertical="center"/>
    </xf>
    <xf numFmtId="170" fontId="81" fillId="3" borderId="98" xfId="14" applyFont="1" applyFill="1" applyBorder="1" applyAlignment="1">
      <alignment horizontal="center" vertical="center"/>
    </xf>
    <xf numFmtId="43" fontId="61" fillId="38" borderId="1" xfId="9" applyFont="1" applyFill="1" applyBorder="1" applyAlignment="1">
      <alignment horizontal="center" vertical="center"/>
    </xf>
    <xf numFmtId="0" fontId="0" fillId="6" borderId="37" xfId="0" applyFont="1" applyFill="1" applyBorder="1" applyAlignment="1">
      <alignment horizontal="center" vertical="center"/>
    </xf>
    <xf numFmtId="0" fontId="14" fillId="39" borderId="26" xfId="0" applyFont="1" applyFill="1" applyBorder="1" applyAlignment="1">
      <alignment horizontal="center" vertical="center"/>
    </xf>
    <xf numFmtId="0" fontId="21" fillId="3" borderId="96" xfId="0" applyFont="1" applyFill="1" applyBorder="1" applyAlignment="1">
      <alignment horizontal="center" vertical="center"/>
    </xf>
    <xf numFmtId="170" fontId="20" fillId="3" borderId="98" xfId="14" applyFont="1" applyFill="1" applyBorder="1" applyAlignment="1">
      <alignment horizontal="center" vertical="center"/>
    </xf>
    <xf numFmtId="0" fontId="14" fillId="38" borderId="98" xfId="13" applyFont="1" applyFill="1" applyBorder="1" applyAlignment="1">
      <alignment horizontal="center" vertical="center"/>
    </xf>
    <xf numFmtId="43" fontId="13" fillId="38" borderId="98" xfId="9" applyFont="1" applyFill="1" applyBorder="1" applyAlignment="1">
      <alignment horizontal="center" vertical="center"/>
    </xf>
    <xf numFmtId="43" fontId="13" fillId="0" borderId="98" xfId="9" applyFont="1" applyFill="1" applyBorder="1" applyAlignment="1">
      <alignment horizontal="center" vertical="center"/>
    </xf>
    <xf numFmtId="43" fontId="13" fillId="0" borderId="98" xfId="9" applyFont="1" applyBorder="1" applyAlignment="1">
      <alignment horizontal="center" vertical="center"/>
    </xf>
    <xf numFmtId="0" fontId="13" fillId="0" borderId="98" xfId="13" applyFont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44" fontId="9" fillId="3" borderId="98" xfId="1" applyFont="1" applyFill="1" applyBorder="1" applyAlignment="1">
      <alignment vertical="center"/>
    </xf>
    <xf numFmtId="164" fontId="0" fillId="10" borderId="44" xfId="12" applyFont="1" applyFill="1" applyBorder="1" applyAlignment="1">
      <alignment vertical="center"/>
    </xf>
    <xf numFmtId="164" fontId="0" fillId="10" borderId="54" xfId="12" applyFont="1" applyFill="1" applyBorder="1" applyAlignment="1">
      <alignment horizontal="left" vertical="center" wrapText="1"/>
    </xf>
    <xf numFmtId="164" fontId="0" fillId="10" borderId="39" xfId="12" applyFont="1" applyFill="1" applyBorder="1" applyAlignment="1">
      <alignment vertical="center"/>
    </xf>
    <xf numFmtId="164" fontId="0" fillId="0" borderId="98" xfId="12" applyFont="1" applyBorder="1" applyAlignment="1">
      <alignment vertical="center"/>
    </xf>
    <xf numFmtId="164" fontId="0" fillId="0" borderId="98" xfId="12" applyFont="1" applyBorder="1" applyAlignment="1">
      <alignment horizontal="center" vertical="center"/>
    </xf>
    <xf numFmtId="0" fontId="10" fillId="0" borderId="98" xfId="13" applyBorder="1"/>
    <xf numFmtId="0" fontId="8" fillId="0" borderId="98" xfId="13" applyFont="1" applyBorder="1" applyAlignment="1">
      <alignment horizontal="center"/>
    </xf>
    <xf numFmtId="16" fontId="8" fillId="0" borderId="98" xfId="13" applyNumberFormat="1" applyFont="1" applyBorder="1" applyAlignment="1">
      <alignment horizontal="center"/>
    </xf>
    <xf numFmtId="164" fontId="11" fillId="0" borderId="98" xfId="12" applyFont="1" applyFill="1" applyBorder="1" applyAlignment="1">
      <alignment horizontal="center" vertical="center"/>
    </xf>
    <xf numFmtId="172" fontId="8" fillId="0" borderId="98" xfId="13" applyNumberFormat="1" applyFont="1" applyBorder="1" applyAlignment="1">
      <alignment horizontal="center"/>
    </xf>
    <xf numFmtId="17" fontId="11" fillId="0" borderId="98" xfId="12" applyNumberFormat="1" applyFont="1" applyFill="1" applyBorder="1" applyAlignment="1">
      <alignment horizontal="center" vertical="center"/>
    </xf>
    <xf numFmtId="173" fontId="8" fillId="0" borderId="98" xfId="13" applyNumberFormat="1" applyFont="1" applyBorder="1" applyAlignment="1">
      <alignment horizontal="center"/>
    </xf>
    <xf numFmtId="167" fontId="11" fillId="0" borderId="98" xfId="12" applyNumberFormat="1" applyFont="1" applyFill="1" applyBorder="1" applyAlignment="1">
      <alignment horizontal="center" vertical="center"/>
    </xf>
    <xf numFmtId="0" fontId="10" fillId="0" borderId="98" xfId="13" applyBorder="1" applyAlignment="1">
      <alignment horizontal="center"/>
    </xf>
    <xf numFmtId="171" fontId="9" fillId="0" borderId="98" xfId="1" applyNumberFormat="1" applyFont="1" applyBorder="1" applyAlignment="1">
      <alignment horizontal="left" vertical="center"/>
    </xf>
    <xf numFmtId="168" fontId="11" fillId="0" borderId="98" xfId="12" applyNumberFormat="1" applyFont="1" applyFill="1" applyBorder="1" applyAlignment="1">
      <alignment horizontal="center" vertical="center"/>
    </xf>
    <xf numFmtId="171" fontId="9" fillId="0" borderId="98" xfId="1" applyNumberFormat="1" applyFont="1" applyBorder="1" applyAlignment="1">
      <alignment vertical="center"/>
    </xf>
    <xf numFmtId="164" fontId="12" fillId="0" borderId="98" xfId="12" applyFont="1" applyFill="1" applyBorder="1" applyAlignment="1">
      <alignment vertical="center"/>
    </xf>
    <xf numFmtId="0" fontId="9" fillId="0" borderId="98" xfId="13" applyFont="1" applyBorder="1"/>
    <xf numFmtId="44" fontId="0" fillId="0" borderId="98" xfId="14" applyNumberFormat="1" applyFont="1" applyBorder="1" applyAlignment="1">
      <alignment horizontal="right"/>
    </xf>
    <xf numFmtId="44" fontId="0" fillId="3" borderId="98" xfId="14" applyNumberFormat="1" applyFont="1" applyFill="1" applyBorder="1" applyAlignment="1">
      <alignment horizontal="right"/>
    </xf>
    <xf numFmtId="44" fontId="9" fillId="0" borderId="98" xfId="1" applyFont="1" applyBorder="1" applyAlignment="1">
      <alignment vertical="center"/>
    </xf>
    <xf numFmtId="170" fontId="12" fillId="3" borderId="98" xfId="14" applyFont="1" applyFill="1" applyBorder="1" applyAlignment="1">
      <alignment vertical="center"/>
    </xf>
    <xf numFmtId="170" fontId="16" fillId="3" borderId="98" xfId="14" applyFont="1" applyFill="1" applyBorder="1" applyAlignment="1">
      <alignment vertical="center"/>
    </xf>
    <xf numFmtId="170" fontId="12" fillId="0" borderId="98" xfId="14" applyFont="1" applyFill="1" applyBorder="1" applyAlignment="1">
      <alignment vertical="center"/>
    </xf>
    <xf numFmtId="164" fontId="0" fillId="0" borderId="98" xfId="12" applyFont="1" applyFill="1" applyBorder="1" applyAlignment="1">
      <alignment vertical="center"/>
    </xf>
    <xf numFmtId="164" fontId="11" fillId="2" borderId="98" xfId="12" applyFont="1" applyFill="1" applyBorder="1" applyAlignment="1">
      <alignment horizontal="center" vertical="center"/>
    </xf>
    <xf numFmtId="164" fontId="0" fillId="0" borderId="98" xfId="12" applyFont="1" applyBorder="1" applyAlignment="1">
      <alignment horizontal="center" vertical="center" wrapText="1"/>
    </xf>
    <xf numFmtId="164" fontId="12" fillId="0" borderId="98" xfId="12" applyFont="1" applyBorder="1" applyAlignment="1">
      <alignment vertical="center"/>
    </xf>
    <xf numFmtId="164" fontId="12" fillId="0" borderId="98" xfId="12" applyFont="1" applyFill="1" applyBorder="1" applyAlignment="1">
      <alignment horizontal="center" vertical="center"/>
    </xf>
    <xf numFmtId="164" fontId="12" fillId="0" borderId="98" xfId="12" applyNumberFormat="1" applyFont="1" applyFill="1" applyBorder="1" applyAlignment="1">
      <alignment horizontal="center" vertical="center"/>
    </xf>
    <xf numFmtId="164" fontId="12" fillId="0" borderId="98" xfId="12" applyFont="1" applyBorder="1" applyAlignment="1">
      <alignment horizontal="center" vertical="center"/>
    </xf>
    <xf numFmtId="164" fontId="0" fillId="2" borderId="98" xfId="12" applyFont="1" applyFill="1" applyBorder="1" applyAlignment="1">
      <alignment horizontal="center" vertical="center" wrapText="1"/>
    </xf>
    <xf numFmtId="164" fontId="0" fillId="0" borderId="98" xfId="12" applyFont="1" applyBorder="1" applyAlignment="1">
      <alignment vertical="center" wrapText="1"/>
    </xf>
    <xf numFmtId="0" fontId="12" fillId="0" borderId="98" xfId="12" applyNumberFormat="1" applyFont="1" applyBorder="1" applyAlignment="1">
      <alignment horizontal="center" vertical="center"/>
    </xf>
    <xf numFmtId="0" fontId="12" fillId="0" borderId="98" xfId="12" applyNumberFormat="1" applyFont="1" applyBorder="1" applyAlignment="1">
      <alignment horizontal="center" vertical="top"/>
    </xf>
    <xf numFmtId="164" fontId="12" fillId="0" borderId="37" xfId="12" applyFont="1" applyBorder="1" applyAlignment="1">
      <alignment horizontal="center" vertical="center"/>
    </xf>
    <xf numFmtId="164" fontId="0" fillId="0" borderId="37" xfId="12" applyFont="1" applyBorder="1" applyAlignment="1">
      <alignment horizontal="center" vertical="center"/>
    </xf>
    <xf numFmtId="164" fontId="0" fillId="0" borderId="37" xfId="12" applyFont="1" applyBorder="1" applyAlignment="1">
      <alignment vertical="center"/>
    </xf>
    <xf numFmtId="164" fontId="0" fillId="0" borderId="119" xfId="12" applyFont="1" applyBorder="1" applyAlignment="1">
      <alignment vertical="center" wrapText="1"/>
    </xf>
    <xf numFmtId="164" fontId="0" fillId="0" borderId="119" xfId="12" applyFont="1" applyBorder="1" applyAlignment="1">
      <alignment vertical="center"/>
    </xf>
    <xf numFmtId="164" fontId="12" fillId="0" borderId="2" xfId="12" applyFont="1" applyBorder="1" applyAlignment="1">
      <alignment horizontal="center" vertical="center"/>
    </xf>
    <xf numFmtId="164" fontId="0" fillId="0" borderId="3" xfId="12" applyFont="1" applyBorder="1" applyAlignment="1">
      <alignment vertical="center"/>
    </xf>
    <xf numFmtId="0" fontId="0" fillId="0" borderId="13" xfId="0" applyFont="1" applyBorder="1" applyAlignment="1">
      <alignment horizontal="left"/>
    </xf>
    <xf numFmtId="0" fontId="0" fillId="0" borderId="111" xfId="0" applyFont="1" applyBorder="1" applyAlignment="1">
      <alignment horizontal="left"/>
    </xf>
    <xf numFmtId="0" fontId="0" fillId="0" borderId="112" xfId="0" applyFont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Border="1"/>
    <xf numFmtId="0" fontId="0" fillId="3" borderId="0" xfId="0" applyFont="1" applyFill="1" applyAlignment="1"/>
    <xf numFmtId="0" fontId="80" fillId="3" borderId="0" xfId="0" applyFont="1" applyFill="1"/>
    <xf numFmtId="0" fontId="0" fillId="0" borderId="44" xfId="0" applyFont="1" applyBorder="1"/>
    <xf numFmtId="0" fontId="0" fillId="0" borderId="11" xfId="0" applyFont="1" applyBorder="1"/>
    <xf numFmtId="0" fontId="0" fillId="3" borderId="11" xfId="0" applyFont="1" applyFill="1" applyBorder="1"/>
    <xf numFmtId="0" fontId="0" fillId="0" borderId="19" xfId="0" applyFont="1" applyBorder="1"/>
    <xf numFmtId="0" fontId="21" fillId="9" borderId="26" xfId="0" applyFont="1" applyFill="1" applyBorder="1" applyAlignment="1">
      <alignment horizontal="center" vertical="center"/>
    </xf>
    <xf numFmtId="0" fontId="0" fillId="39" borderId="47" xfId="0" applyFont="1" applyFill="1" applyBorder="1"/>
    <xf numFmtId="0" fontId="0" fillId="39" borderId="48" xfId="0" applyFont="1" applyFill="1" applyBorder="1"/>
    <xf numFmtId="0" fontId="21" fillId="9" borderId="48" xfId="0" applyFont="1" applyFill="1" applyBorder="1" applyAlignment="1">
      <alignment horizontal="center" vertical="center"/>
    </xf>
    <xf numFmtId="0" fontId="0" fillId="3" borderId="96" xfId="0" applyFont="1" applyFill="1" applyBorder="1" applyAlignment="1">
      <alignment horizontal="center" vertical="center"/>
    </xf>
    <xf numFmtId="0" fontId="0" fillId="5" borderId="47" xfId="0" applyFont="1" applyFill="1" applyBorder="1"/>
    <xf numFmtId="0" fontId="0" fillId="5" borderId="48" xfId="0" applyFont="1" applyFill="1" applyBorder="1"/>
    <xf numFmtId="0" fontId="0" fillId="0" borderId="69" xfId="0" applyFont="1" applyBorder="1"/>
    <xf numFmtId="0" fontId="0" fillId="38" borderId="47" xfId="0" applyFont="1" applyFill="1" applyBorder="1"/>
    <xf numFmtId="0" fontId="0" fillId="38" borderId="48" xfId="0" applyFont="1" applyFill="1" applyBorder="1"/>
    <xf numFmtId="0" fontId="0" fillId="38" borderId="49" xfId="0" applyFont="1" applyFill="1" applyBorder="1"/>
    <xf numFmtId="0" fontId="0" fillId="0" borderId="7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22" xfId="0" applyFont="1" applyBorder="1" applyAlignment="1">
      <alignment horizontal="center" vertical="center"/>
    </xf>
    <xf numFmtId="0" fontId="0" fillId="0" borderId="9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2" xfId="0" applyFont="1" applyBorder="1"/>
    <xf numFmtId="0" fontId="14" fillId="0" borderId="107" xfId="0" applyFont="1" applyBorder="1" applyAlignment="1">
      <alignment vertical="center"/>
    </xf>
    <xf numFmtId="0" fontId="17" fillId="3" borderId="116" xfId="9" applyNumberFormat="1" applyFont="1" applyFill="1" applyBorder="1" applyAlignment="1">
      <alignment horizontal="center" vertical="center" wrapText="1"/>
    </xf>
    <xf numFmtId="49" fontId="17" fillId="3" borderId="19" xfId="9" applyNumberFormat="1" applyFont="1" applyFill="1" applyBorder="1" applyAlignment="1">
      <alignment horizontal="center" vertical="center" wrapText="1"/>
    </xf>
    <xf numFmtId="49" fontId="17" fillId="3" borderId="111" xfId="9" applyNumberFormat="1" applyFont="1" applyFill="1" applyBorder="1" applyAlignment="1">
      <alignment horizontal="center" vertical="center" wrapText="1"/>
    </xf>
    <xf numFmtId="0" fontId="0" fillId="0" borderId="118" xfId="0" applyFont="1" applyBorder="1" applyAlignment="1">
      <alignment horizontal="center" vertical="center"/>
    </xf>
    <xf numFmtId="0" fontId="0" fillId="0" borderId="107" xfId="0" applyFont="1" applyFill="1" applyBorder="1"/>
    <xf numFmtId="0" fontId="0" fillId="0" borderId="107" xfId="0" applyFont="1" applyBorder="1" applyAlignment="1">
      <alignment horizontal="center"/>
    </xf>
    <xf numFmtId="0" fontId="0" fillId="3" borderId="107" xfId="0" applyFont="1" applyFill="1" applyBorder="1" applyAlignment="1">
      <alignment horizontal="center"/>
    </xf>
    <xf numFmtId="0" fontId="21" fillId="38" borderId="107" xfId="0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center"/>
    </xf>
    <xf numFmtId="0" fontId="0" fillId="7" borderId="107" xfId="0" applyFont="1" applyFill="1" applyBorder="1" applyAlignment="1">
      <alignment horizontal="center"/>
    </xf>
    <xf numFmtId="0" fontId="0" fillId="0" borderId="107" xfId="0" applyNumberFormat="1" applyFont="1" applyFill="1" applyBorder="1" applyAlignment="1">
      <alignment horizontal="center" vertical="center"/>
    </xf>
    <xf numFmtId="44" fontId="14" fillId="0" borderId="25" xfId="0" applyNumberFormat="1" applyFont="1" applyBorder="1" applyAlignment="1">
      <alignment vertical="center"/>
    </xf>
    <xf numFmtId="174" fontId="17" fillId="3" borderId="37" xfId="9" applyNumberFormat="1" applyFont="1" applyFill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17" fillId="3" borderId="101" xfId="1" applyFont="1" applyFill="1" applyBorder="1" applyAlignment="1">
      <alignment vertical="center"/>
    </xf>
    <xf numFmtId="0" fontId="0" fillId="40" borderId="37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0" fillId="0" borderId="16" xfId="0" applyFont="1" applyBorder="1"/>
    <xf numFmtId="0" fontId="0" fillId="0" borderId="26" xfId="0" applyFont="1" applyBorder="1" applyAlignment="1">
      <alignment horizontal="center" vertical="center"/>
    </xf>
    <xf numFmtId="0" fontId="0" fillId="37" borderId="48" xfId="0" applyFont="1" applyFill="1" applyBorder="1" applyAlignment="1"/>
    <xf numFmtId="0" fontId="0" fillId="37" borderId="49" xfId="0" applyFont="1" applyFill="1" applyBorder="1" applyAlignment="1"/>
    <xf numFmtId="0" fontId="14" fillId="0" borderId="124" xfId="0" applyFont="1" applyBorder="1" applyAlignment="1">
      <alignment vertical="center"/>
    </xf>
    <xf numFmtId="0" fontId="14" fillId="0" borderId="115" xfId="0" applyFont="1" applyBorder="1" applyAlignment="1">
      <alignment vertical="center"/>
    </xf>
    <xf numFmtId="0" fontId="14" fillId="0" borderId="126" xfId="0" applyFont="1" applyBorder="1" applyAlignment="1">
      <alignment horizontal="right" vertical="center"/>
    </xf>
    <xf numFmtId="44" fontId="19" fillId="3" borderId="109" xfId="1" applyFont="1" applyFill="1" applyBorder="1" applyAlignment="1">
      <alignment vertical="center"/>
    </xf>
    <xf numFmtId="0" fontId="14" fillId="5" borderId="48" xfId="0" applyFont="1" applyFill="1" applyBorder="1" applyAlignment="1">
      <alignment vertical="center"/>
    </xf>
    <xf numFmtId="0" fontId="14" fillId="5" borderId="49" xfId="0" applyFont="1" applyFill="1" applyBorder="1" applyAlignment="1">
      <alignment vertical="center"/>
    </xf>
    <xf numFmtId="0" fontId="0" fillId="9" borderId="47" xfId="0" applyFont="1" applyFill="1" applyBorder="1"/>
    <xf numFmtId="0" fontId="0" fillId="9" borderId="48" xfId="0" applyFont="1" applyFill="1" applyBorder="1"/>
    <xf numFmtId="0" fontId="14" fillId="9" borderId="48" xfId="0" applyFont="1" applyFill="1" applyBorder="1" applyAlignment="1">
      <alignment vertical="center"/>
    </xf>
    <xf numFmtId="0" fontId="14" fillId="9" borderId="49" xfId="0" applyFont="1" applyFill="1" applyBorder="1" applyAlignment="1">
      <alignment vertical="center"/>
    </xf>
    <xf numFmtId="0" fontId="14" fillId="0" borderId="108" xfId="0" applyFont="1" applyBorder="1" applyAlignment="1">
      <alignment horizontal="left" vertical="center"/>
    </xf>
    <xf numFmtId="0" fontId="14" fillId="0" borderId="115" xfId="0" applyFont="1" applyBorder="1" applyAlignment="1">
      <alignment horizontal="left" vertical="center"/>
    </xf>
    <xf numFmtId="49" fontId="17" fillId="3" borderId="119" xfId="9" applyNumberFormat="1" applyFont="1" applyFill="1" applyBorder="1" applyAlignment="1">
      <alignment horizontal="left" vertical="center" wrapText="1"/>
    </xf>
    <xf numFmtId="0" fontId="17" fillId="3" borderId="119" xfId="9" applyNumberFormat="1" applyFont="1" applyFill="1" applyBorder="1" applyAlignment="1">
      <alignment horizontal="center" vertical="center" wrapText="1"/>
    </xf>
    <xf numFmtId="0" fontId="17" fillId="3" borderId="115" xfId="1" applyNumberFormat="1" applyFont="1" applyFill="1" applyBorder="1" applyAlignment="1">
      <alignment horizontal="left" vertical="center"/>
    </xf>
    <xf numFmtId="0" fontId="17" fillId="3" borderId="119" xfId="1" applyNumberFormat="1" applyFont="1" applyFill="1" applyBorder="1" applyAlignment="1">
      <alignment horizontal="center" vertical="center"/>
    </xf>
    <xf numFmtId="49" fontId="17" fillId="3" borderId="119" xfId="1" applyNumberFormat="1" applyFont="1" applyFill="1" applyBorder="1" applyAlignment="1">
      <alignment horizontal="center" vertical="center"/>
    </xf>
    <xf numFmtId="174" fontId="17" fillId="3" borderId="119" xfId="9" applyNumberFormat="1" applyFont="1" applyFill="1" applyBorder="1" applyAlignment="1">
      <alignment horizontal="center" vertical="center"/>
    </xf>
    <xf numFmtId="44" fontId="17" fillId="3" borderId="109" xfId="1" applyFont="1" applyFill="1" applyBorder="1" applyAlignment="1">
      <alignment vertical="center"/>
    </xf>
    <xf numFmtId="0" fontId="14" fillId="38" borderId="48" xfId="0" applyFont="1" applyFill="1" applyBorder="1" applyAlignment="1">
      <alignment vertical="center"/>
    </xf>
    <xf numFmtId="0" fontId="14" fillId="38" borderId="49" xfId="0" applyFont="1" applyFill="1" applyBorder="1" applyAlignment="1">
      <alignment vertical="center"/>
    </xf>
    <xf numFmtId="0" fontId="0" fillId="37" borderId="47" xfId="0" applyFont="1" applyFill="1" applyBorder="1" applyAlignment="1"/>
    <xf numFmtId="0" fontId="14" fillId="37" borderId="48" xfId="0" applyFont="1" applyFill="1" applyBorder="1" applyAlignment="1">
      <alignment vertical="center"/>
    </xf>
    <xf numFmtId="0" fontId="14" fillId="37" borderId="49" xfId="0" applyFont="1" applyFill="1" applyBorder="1" applyAlignment="1">
      <alignment vertical="center"/>
    </xf>
    <xf numFmtId="0" fontId="0" fillId="0" borderId="54" xfId="0" applyFont="1" applyBorder="1"/>
    <xf numFmtId="0" fontId="0" fillId="0" borderId="15" xfId="0" applyFont="1" applyBorder="1"/>
    <xf numFmtId="0" fontId="0" fillId="0" borderId="4" xfId="0" applyFont="1" applyBorder="1"/>
    <xf numFmtId="0" fontId="0" fillId="39" borderId="47" xfId="0" applyFont="1" applyFill="1" applyBorder="1" applyAlignment="1">
      <alignment horizontal="center" vertical="center"/>
    </xf>
    <xf numFmtId="0" fontId="0" fillId="39" borderId="49" xfId="0" applyFont="1" applyFill="1" applyBorder="1" applyAlignment="1">
      <alignment horizontal="center" vertical="center"/>
    </xf>
    <xf numFmtId="0" fontId="0" fillId="6" borderId="47" xfId="0" applyFont="1" applyFill="1" applyBorder="1"/>
    <xf numFmtId="0" fontId="0" fillId="6" borderId="48" xfId="0" applyFont="1" applyFill="1" applyBorder="1"/>
    <xf numFmtId="0" fontId="14" fillId="6" borderId="47" xfId="0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7" fillId="3" borderId="6" xfId="9" applyNumberFormat="1" applyFont="1" applyFill="1" applyBorder="1" applyAlignment="1">
      <alignment horizontal="center" vertical="center" wrapText="1"/>
    </xf>
    <xf numFmtId="49" fontId="17" fillId="3" borderId="6" xfId="9" applyNumberFormat="1" applyFont="1" applyFill="1" applyBorder="1" applyAlignment="1">
      <alignment horizontal="center" vertical="center" wrapText="1"/>
    </xf>
    <xf numFmtId="49" fontId="17" fillId="3" borderId="3" xfId="9" applyNumberFormat="1" applyFont="1" applyFill="1" applyBorder="1" applyAlignment="1">
      <alignment horizontal="center" vertical="center" wrapText="1"/>
    </xf>
    <xf numFmtId="0" fontId="80" fillId="0" borderId="16" xfId="0" applyFont="1" applyBorder="1"/>
    <xf numFmtId="0" fontId="80" fillId="0" borderId="15" xfId="0" applyFont="1" applyBorder="1"/>
    <xf numFmtId="0" fontId="0" fillId="0" borderId="16" xfId="0" applyFont="1" applyFill="1" applyBorder="1"/>
    <xf numFmtId="0" fontId="0" fillId="0" borderId="15" xfId="0" applyFont="1" applyFill="1" applyBorder="1"/>
    <xf numFmtId="44" fontId="19" fillId="3" borderId="125" xfId="1" applyFont="1" applyFill="1" applyBorder="1" applyAlignment="1">
      <alignment horizontal="center" vertical="center"/>
    </xf>
    <xf numFmtId="0" fontId="59" fillId="6" borderId="47" xfId="0" applyFont="1" applyFill="1" applyBorder="1" applyAlignment="1">
      <alignment horizontal="left" vertical="center"/>
    </xf>
    <xf numFmtId="0" fontId="59" fillId="6" borderId="48" xfId="0" applyFont="1" applyFill="1" applyBorder="1" applyAlignment="1">
      <alignment horizontal="left" vertical="center"/>
    </xf>
    <xf numFmtId="0" fontId="59" fillId="6" borderId="49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center" vertical="center"/>
    </xf>
    <xf numFmtId="0" fontId="0" fillId="0" borderId="51" xfId="0" applyFont="1" applyBorder="1"/>
    <xf numFmtId="0" fontId="0" fillId="37" borderId="26" xfId="0" applyFont="1" applyFill="1" applyBorder="1" applyAlignment="1"/>
    <xf numFmtId="0" fontId="0" fillId="3" borderId="5" xfId="0" applyFont="1" applyFill="1" applyBorder="1"/>
    <xf numFmtId="0" fontId="0" fillId="3" borderId="41" xfId="0" applyFont="1" applyFill="1" applyBorder="1"/>
    <xf numFmtId="0" fontId="14" fillId="3" borderId="47" xfId="0" applyFont="1" applyFill="1" applyBorder="1" applyAlignment="1">
      <alignment horizontal="center" vertical="center"/>
    </xf>
    <xf numFmtId="0" fontId="14" fillId="37" borderId="26" xfId="0" applyFont="1" applyFill="1" applyBorder="1" applyAlignment="1">
      <alignment horizontal="center" vertical="center"/>
    </xf>
    <xf numFmtId="0" fontId="0" fillId="0" borderId="111" xfId="0" applyFont="1" applyBorder="1"/>
    <xf numFmtId="0" fontId="0" fillId="0" borderId="118" xfId="0" applyFont="1" applyBorder="1"/>
    <xf numFmtId="0" fontId="0" fillId="0" borderId="19" xfId="0" applyFont="1" applyFill="1" applyBorder="1" applyAlignment="1">
      <alignment horizontal="left" vertical="center"/>
    </xf>
    <xf numFmtId="0" fontId="0" fillId="3" borderId="19" xfId="0" applyFont="1" applyFill="1" applyBorder="1"/>
    <xf numFmtId="0" fontId="0" fillId="3" borderId="111" xfId="0" applyFont="1" applyFill="1" applyBorder="1"/>
    <xf numFmtId="0" fontId="14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0" fontId="0" fillId="6" borderId="12" xfId="0" applyFont="1" applyFill="1" applyBorder="1"/>
    <xf numFmtId="0" fontId="0" fillId="6" borderId="49" xfId="0" applyFont="1" applyFill="1" applyBorder="1"/>
    <xf numFmtId="0" fontId="0" fillId="41" borderId="107" xfId="0" applyFont="1" applyFill="1" applyBorder="1" applyAlignment="1">
      <alignment horizontal="center" vertical="center"/>
    </xf>
    <xf numFmtId="0" fontId="0" fillId="41" borderId="107" xfId="0" applyFont="1" applyFill="1" applyBorder="1"/>
    <xf numFmtId="0" fontId="0" fillId="41" borderId="122" xfId="0" applyFont="1" applyFill="1" applyBorder="1" applyAlignment="1">
      <alignment horizontal="center" vertical="center"/>
    </xf>
    <xf numFmtId="0" fontId="0" fillId="41" borderId="122" xfId="0" applyFont="1" applyFill="1" applyBorder="1"/>
    <xf numFmtId="0" fontId="0" fillId="41" borderId="37" xfId="0" applyFont="1" applyFill="1" applyBorder="1"/>
    <xf numFmtId="0" fontId="0" fillId="41" borderId="9" xfId="0" applyFont="1" applyFill="1" applyBorder="1"/>
    <xf numFmtId="0" fontId="0" fillId="41" borderId="8" xfId="0" applyFont="1" applyFill="1" applyBorder="1" applyAlignment="1">
      <alignment horizontal="center" vertical="center"/>
    </xf>
    <xf numFmtId="0" fontId="0" fillId="41" borderId="2" xfId="0" applyFont="1" applyFill="1" applyBorder="1" applyAlignment="1">
      <alignment horizontal="center" vertical="center"/>
    </xf>
    <xf numFmtId="0" fontId="0" fillId="41" borderId="25" xfId="0" applyFont="1" applyFill="1" applyBorder="1" applyAlignment="1">
      <alignment horizontal="center" vertical="center"/>
    </xf>
    <xf numFmtId="0" fontId="0" fillId="0" borderId="115" xfId="0" applyFont="1" applyBorder="1"/>
    <xf numFmtId="0" fontId="0" fillId="6" borderId="19" xfId="0" applyFont="1" applyFill="1" applyBorder="1"/>
    <xf numFmtId="0" fontId="80" fillId="0" borderId="5" xfId="0" applyFont="1" applyBorder="1"/>
    <xf numFmtId="0" fontId="80" fillId="0" borderId="96" xfId="0" applyFont="1" applyBorder="1" applyAlignment="1">
      <alignment horizontal="center" vertical="center"/>
    </xf>
    <xf numFmtId="0" fontId="14" fillId="6" borderId="47" xfId="0" applyFont="1" applyFill="1" applyBorder="1" applyAlignment="1">
      <alignment horizontal="center" vertical="center"/>
    </xf>
    <xf numFmtId="0" fontId="0" fillId="41" borderId="77" xfId="0" applyFont="1" applyFill="1" applyBorder="1" applyAlignment="1">
      <alignment horizontal="center" vertical="center"/>
    </xf>
    <xf numFmtId="0" fontId="0" fillId="0" borderId="122" xfId="0" applyFont="1" applyFill="1" applyBorder="1" applyAlignment="1">
      <alignment horizontal="center" vertical="center"/>
    </xf>
    <xf numFmtId="0" fontId="0" fillId="35" borderId="39" xfId="0" applyFont="1" applyFill="1" applyBorder="1"/>
    <xf numFmtId="0" fontId="0" fillId="35" borderId="51" xfId="0" applyFont="1" applyFill="1" applyBorder="1"/>
    <xf numFmtId="0" fontId="22" fillId="35" borderId="51" xfId="0" applyFont="1" applyFill="1" applyBorder="1" applyAlignment="1">
      <alignment horizontal="center" vertical="center"/>
    </xf>
    <xf numFmtId="0" fontId="0" fillId="35" borderId="54" xfId="0" applyFont="1" applyFill="1" applyBorder="1"/>
    <xf numFmtId="0" fontId="0" fillId="35" borderId="4" xfId="0" applyFont="1" applyFill="1" applyBorder="1"/>
    <xf numFmtId="0" fontId="0" fillId="35" borderId="5" xfId="0" applyFont="1" applyFill="1" applyBorder="1"/>
    <xf numFmtId="0" fontId="22" fillId="35" borderId="5" xfId="0" applyFont="1" applyFill="1" applyBorder="1" applyAlignment="1">
      <alignment horizontal="center" vertical="center"/>
    </xf>
    <xf numFmtId="0" fontId="0" fillId="35" borderId="41" xfId="0" applyFont="1" applyFill="1" applyBorder="1"/>
    <xf numFmtId="0" fontId="17" fillId="0" borderId="112" xfId="0" applyFont="1" applyBorder="1" applyAlignment="1">
      <alignment horizontal="left" vertical="center" wrapText="1"/>
    </xf>
    <xf numFmtId="0" fontId="19" fillId="0" borderId="70" xfId="0" quotePrefix="1" applyFont="1" applyBorder="1" applyAlignment="1">
      <alignment horizontal="center" vertical="center"/>
    </xf>
    <xf numFmtId="0" fontId="19" fillId="0" borderId="59" xfId="0" quotePrefix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3" borderId="34" xfId="0" applyFont="1" applyFill="1" applyBorder="1" applyAlignment="1">
      <alignment horizontal="center" vertical="center"/>
    </xf>
    <xf numFmtId="0" fontId="14" fillId="38" borderId="26" xfId="0" applyFont="1" applyFill="1" applyBorder="1" applyAlignment="1">
      <alignment horizontal="center" vertical="center"/>
    </xf>
    <xf numFmtId="0" fontId="0" fillId="3" borderId="15" xfId="0" applyFont="1" applyFill="1" applyBorder="1"/>
    <xf numFmtId="0" fontId="0" fillId="0" borderId="29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0" fillId="0" borderId="3" xfId="0" applyFont="1" applyBorder="1"/>
    <xf numFmtId="0" fontId="61" fillId="9" borderId="49" xfId="0" applyFont="1" applyFill="1" applyBorder="1"/>
    <xf numFmtId="0" fontId="0" fillId="0" borderId="2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0" fillId="6" borderId="26" xfId="0" applyFont="1" applyFill="1" applyBorder="1"/>
    <xf numFmtId="0" fontId="0" fillId="3" borderId="15" xfId="0" applyFont="1" applyFill="1" applyBorder="1" applyAlignment="1"/>
    <xf numFmtId="0" fontId="0" fillId="0" borderId="67" xfId="0" applyFont="1" applyBorder="1"/>
    <xf numFmtId="0" fontId="0" fillId="0" borderId="70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3" borderId="70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67" xfId="0" applyFont="1" applyFill="1" applyBorder="1" applyAlignment="1">
      <alignment horizontal="center" vertical="center"/>
    </xf>
    <xf numFmtId="0" fontId="0" fillId="3" borderId="59" xfId="0" applyFont="1" applyFill="1" applyBorder="1" applyAlignment="1">
      <alignment horizontal="center" vertical="center"/>
    </xf>
    <xf numFmtId="0" fontId="0" fillId="0" borderId="127" xfId="0" applyFont="1" applyBorder="1"/>
    <xf numFmtId="0" fontId="0" fillId="0" borderId="10" xfId="0" applyFont="1" applyBorder="1"/>
    <xf numFmtId="0" fontId="14" fillId="3" borderId="59" xfId="0" applyFont="1" applyFill="1" applyBorder="1" applyAlignment="1">
      <alignment horizontal="center" vertical="center"/>
    </xf>
    <xf numFmtId="9" fontId="19" fillId="0" borderId="107" xfId="6" applyNumberFormat="1" applyFont="1" applyBorder="1" applyAlignment="1">
      <alignment horizontal="center" vertical="center" wrapText="1"/>
    </xf>
    <xf numFmtId="9" fontId="19" fillId="35" borderId="107" xfId="6" applyNumberFormat="1" applyFont="1" applyFill="1" applyBorder="1" applyAlignment="1">
      <alignment horizontal="center" vertical="center" wrapText="1"/>
    </xf>
    <xf numFmtId="9" fontId="19" fillId="0" borderId="107" xfId="6" applyNumberFormat="1" applyFont="1" applyFill="1" applyBorder="1" applyAlignment="1">
      <alignment horizontal="center" vertical="center" wrapText="1"/>
    </xf>
    <xf numFmtId="0" fontId="19" fillId="0" borderId="10" xfId="0" quotePrefix="1" applyFont="1" applyBorder="1" applyAlignment="1">
      <alignment horizontal="center" vertical="center"/>
    </xf>
    <xf numFmtId="0" fontId="32" fillId="35" borderId="107" xfId="17" applyFont="1" applyFill="1" applyBorder="1" applyAlignment="1">
      <alignment vertical="center"/>
    </xf>
    <xf numFmtId="0" fontId="19" fillId="0" borderId="108" xfId="0" quotePrefix="1" applyFont="1" applyBorder="1" applyAlignment="1">
      <alignment horizontal="center" vertical="center"/>
    </xf>
    <xf numFmtId="0" fontId="17" fillId="0" borderId="109" xfId="0" applyFont="1" applyBorder="1" applyAlignment="1">
      <alignment horizontal="left" vertical="center" wrapText="1"/>
    </xf>
    <xf numFmtId="0" fontId="19" fillId="35" borderId="34" xfId="0" applyFont="1" applyFill="1" applyBorder="1" applyAlignment="1">
      <alignment horizontal="center" vertical="center"/>
    </xf>
    <xf numFmtId="0" fontId="19" fillId="35" borderId="101" xfId="0" applyFont="1" applyFill="1" applyBorder="1" applyAlignment="1">
      <alignment horizontal="center" vertical="center"/>
    </xf>
    <xf numFmtId="9" fontId="19" fillId="35" borderId="34" xfId="6" applyNumberFormat="1" applyFont="1" applyFill="1" applyBorder="1" applyAlignment="1">
      <alignment horizontal="center" vertical="center" wrapText="1"/>
    </xf>
    <xf numFmtId="9" fontId="19" fillId="35" borderId="98" xfId="17" applyNumberFormat="1" applyFont="1" applyFill="1" applyBorder="1" applyAlignment="1">
      <alignment horizontal="center" vertical="center"/>
    </xf>
    <xf numFmtId="0" fontId="17" fillId="35" borderId="98" xfId="17" applyFont="1" applyFill="1" applyBorder="1" applyAlignment="1">
      <alignment vertical="center"/>
    </xf>
    <xf numFmtId="166" fontId="19" fillId="35" borderId="49" xfId="6" applyNumberFormat="1" applyFont="1" applyFill="1" applyBorder="1" applyAlignment="1">
      <alignment horizontal="center" vertical="center" wrapText="1"/>
    </xf>
    <xf numFmtId="43" fontId="17" fillId="35" borderId="49" xfId="0" applyNumberFormat="1" applyFont="1" applyFill="1" applyBorder="1"/>
    <xf numFmtId="9" fontId="19" fillId="35" borderId="118" xfId="6" applyNumberFormat="1" applyFont="1" applyFill="1" applyBorder="1" applyAlignment="1">
      <alignment horizontal="center" vertical="center" wrapText="1"/>
    </xf>
    <xf numFmtId="0" fontId="9" fillId="47" borderId="0" xfId="20" applyFont="1" applyFill="1" applyAlignment="1">
      <alignment vertical="center"/>
    </xf>
    <xf numFmtId="0" fontId="19" fillId="47" borderId="34" xfId="0" applyFont="1" applyFill="1" applyBorder="1" applyAlignment="1">
      <alignment horizontal="center" vertical="center"/>
    </xf>
    <xf numFmtId="0" fontId="19" fillId="47" borderId="101" xfId="0" applyFont="1" applyFill="1" applyBorder="1" applyAlignment="1">
      <alignment horizontal="center" vertical="center"/>
    </xf>
    <xf numFmtId="9" fontId="19" fillId="47" borderId="34" xfId="6" applyNumberFormat="1" applyFont="1" applyFill="1" applyBorder="1" applyAlignment="1">
      <alignment horizontal="center" vertical="center" wrapText="1"/>
    </xf>
    <xf numFmtId="9" fontId="19" fillId="47" borderId="1" xfId="6" applyNumberFormat="1" applyFont="1" applyFill="1" applyBorder="1" applyAlignment="1">
      <alignment horizontal="center" vertical="center" wrapText="1"/>
    </xf>
    <xf numFmtId="9" fontId="19" fillId="47" borderId="98" xfId="6" applyNumberFormat="1" applyFont="1" applyFill="1" applyBorder="1" applyAlignment="1">
      <alignment horizontal="center" vertical="center" wrapText="1"/>
    </xf>
    <xf numFmtId="0" fontId="17" fillId="47" borderId="98" xfId="17" applyFont="1" applyFill="1" applyBorder="1" applyAlignment="1">
      <alignment vertical="center"/>
    </xf>
    <xf numFmtId="9" fontId="19" fillId="47" borderId="49" xfId="6" applyNumberFormat="1" applyFont="1" applyFill="1" applyBorder="1" applyAlignment="1">
      <alignment horizontal="center" vertical="center" wrapText="1"/>
    </xf>
    <xf numFmtId="43" fontId="17" fillId="47" borderId="49" xfId="0" applyNumberFormat="1" applyFont="1" applyFill="1" applyBorder="1"/>
    <xf numFmtId="0" fontId="9" fillId="47" borderId="0" xfId="17" applyFont="1" applyFill="1" applyAlignment="1">
      <alignment vertical="center"/>
    </xf>
    <xf numFmtId="0" fontId="55" fillId="47" borderId="0" xfId="82" applyFont="1" applyFill="1" applyAlignment="1">
      <alignment horizontal="center" vertical="center" wrapText="1"/>
    </xf>
    <xf numFmtId="0" fontId="32" fillId="47" borderId="0" xfId="17" applyFont="1" applyFill="1" applyAlignment="1">
      <alignment vertical="center"/>
    </xf>
    <xf numFmtId="0" fontId="32" fillId="47" borderId="5" xfId="17" applyFont="1" applyFill="1" applyBorder="1" applyAlignment="1">
      <alignment vertical="center"/>
    </xf>
    <xf numFmtId="0" fontId="33" fillId="47" borderId="26" xfId="0" applyFont="1" applyFill="1" applyBorder="1" applyAlignment="1">
      <alignment horizontal="center" vertical="center"/>
    </xf>
    <xf numFmtId="0" fontId="33" fillId="35" borderId="26" xfId="0" applyFont="1" applyFill="1" applyBorder="1" applyAlignment="1">
      <alignment horizontal="center" vertical="center"/>
    </xf>
    <xf numFmtId="0" fontId="9" fillId="3" borderId="0" xfId="17" applyFont="1" applyFill="1" applyAlignment="1">
      <alignment vertical="center"/>
    </xf>
    <xf numFmtId="0" fontId="17" fillId="3" borderId="111" xfId="0" applyFont="1" applyFill="1" applyBorder="1" applyAlignment="1">
      <alignment horizontal="left" vertical="center" wrapText="1"/>
    </xf>
    <xf numFmtId="0" fontId="32" fillId="3" borderId="115" xfId="0" applyFont="1" applyFill="1" applyBorder="1" applyAlignment="1">
      <alignment vertical="center"/>
    </xf>
    <xf numFmtId="0" fontId="32" fillId="3" borderId="111" xfId="0" applyFont="1" applyFill="1" applyBorder="1" applyAlignment="1">
      <alignment vertical="center"/>
    </xf>
    <xf numFmtId="0" fontId="9" fillId="3" borderId="0" xfId="20" applyFont="1" applyFill="1" applyAlignment="1">
      <alignment vertical="center"/>
    </xf>
    <xf numFmtId="0" fontId="9" fillId="3" borderId="0" xfId="20" applyFont="1" applyFill="1" applyAlignment="1">
      <alignment horizontal="center" vertical="center"/>
    </xf>
    <xf numFmtId="0" fontId="32" fillId="3" borderId="49" xfId="0" applyFont="1" applyFill="1" applyBorder="1" applyAlignment="1">
      <alignment vertical="center"/>
    </xf>
    <xf numFmtId="9" fontId="19" fillId="3" borderId="34" xfId="6" applyNumberFormat="1" applyFont="1" applyFill="1" applyBorder="1" applyAlignment="1">
      <alignment horizontal="center" vertical="center" wrapText="1"/>
    </xf>
    <xf numFmtId="43" fontId="17" fillId="3" borderId="49" xfId="0" applyNumberFormat="1" applyFont="1" applyFill="1" applyBorder="1"/>
    <xf numFmtId="0" fontId="55" fillId="3" borderId="0" xfId="82" applyFont="1" applyFill="1" applyAlignment="1">
      <alignment horizontal="center" vertical="center" wrapText="1"/>
    </xf>
    <xf numFmtId="0" fontId="32" fillId="3" borderId="112" xfId="0" applyFont="1" applyFill="1" applyBorder="1" applyAlignment="1">
      <alignment vertical="center"/>
    </xf>
    <xf numFmtId="0" fontId="9" fillId="0" borderId="47" xfId="20" applyFont="1" applyBorder="1" applyAlignment="1">
      <alignment horizontal="center" vertical="center"/>
    </xf>
    <xf numFmtId="0" fontId="9" fillId="0" borderId="48" xfId="2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9" fontId="19" fillId="35" borderId="2" xfId="6" applyNumberFormat="1" applyFont="1" applyFill="1" applyBorder="1" applyAlignment="1">
      <alignment horizontal="center" vertical="center" wrapText="1"/>
    </xf>
    <xf numFmtId="0" fontId="19" fillId="0" borderId="96" xfId="0" applyFont="1" applyBorder="1" applyAlignment="1">
      <alignment horizontal="center" vertical="center"/>
    </xf>
    <xf numFmtId="9" fontId="19" fillId="47" borderId="107" xfId="6" applyNumberFormat="1" applyFont="1" applyFill="1" applyBorder="1" applyAlignment="1">
      <alignment horizontal="center" vertical="center" wrapText="1"/>
    </xf>
    <xf numFmtId="9" fontId="19" fillId="3" borderId="107" xfId="6" applyNumberFormat="1" applyFont="1" applyFill="1" applyBorder="1" applyAlignment="1">
      <alignment horizontal="center" vertical="center" wrapText="1"/>
    </xf>
    <xf numFmtId="9" fontId="19" fillId="0" borderId="3" xfId="6" applyNumberFormat="1" applyFont="1" applyFill="1" applyBorder="1" applyAlignment="1">
      <alignment horizontal="center" vertical="center" wrapText="1"/>
    </xf>
    <xf numFmtId="9" fontId="19" fillId="35" borderId="98" xfId="6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left" vertical="center" wrapText="1"/>
    </xf>
    <xf numFmtId="0" fontId="19" fillId="3" borderId="34" xfId="0" applyFont="1" applyFill="1" applyBorder="1" applyAlignment="1">
      <alignment horizontal="center" vertical="center"/>
    </xf>
    <xf numFmtId="9" fontId="19" fillId="3" borderId="2" xfId="6" applyNumberFormat="1" applyFont="1" applyFill="1" applyBorder="1" applyAlignment="1">
      <alignment horizontal="center" vertical="center" wrapText="1"/>
    </xf>
    <xf numFmtId="0" fontId="32" fillId="0" borderId="107" xfId="17" applyFont="1" applyBorder="1" applyAlignment="1">
      <alignment vertical="center"/>
    </xf>
    <xf numFmtId="0" fontId="19" fillId="3" borderId="70" xfId="0" quotePrefix="1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left" vertical="center" wrapText="1"/>
    </xf>
    <xf numFmtId="0" fontId="19" fillId="3" borderId="21" xfId="17" applyFont="1" applyFill="1" applyBorder="1" applyAlignment="1">
      <alignment horizontal="center" vertical="center"/>
    </xf>
    <xf numFmtId="0" fontId="19" fillId="35" borderId="21" xfId="17" applyFont="1" applyFill="1" applyBorder="1" applyAlignment="1">
      <alignment horizontal="center" vertical="center"/>
    </xf>
    <xf numFmtId="9" fontId="19" fillId="48" borderId="98" xfId="6" applyNumberFormat="1" applyFont="1" applyFill="1" applyBorder="1" applyAlignment="1">
      <alignment horizontal="center" vertical="center" wrapText="1"/>
    </xf>
    <xf numFmtId="0" fontId="19" fillId="49" borderId="70" xfId="0" quotePrefix="1" applyFont="1" applyFill="1" applyBorder="1" applyAlignment="1">
      <alignment horizontal="center" vertical="center"/>
    </xf>
    <xf numFmtId="0" fontId="17" fillId="49" borderId="112" xfId="0" applyFont="1" applyFill="1" applyBorder="1" applyAlignment="1">
      <alignment horizontal="left" vertical="center" wrapText="1"/>
    </xf>
    <xf numFmtId="9" fontId="19" fillId="49" borderId="118" xfId="6" applyNumberFormat="1" applyFont="1" applyFill="1" applyBorder="1" applyAlignment="1">
      <alignment horizontal="center" vertical="center" wrapText="1"/>
    </xf>
    <xf numFmtId="9" fontId="19" fillId="49" borderId="98" xfId="6" applyNumberFormat="1" applyFont="1" applyFill="1" applyBorder="1" applyAlignment="1">
      <alignment horizontal="center" vertical="center" wrapText="1"/>
    </xf>
    <xf numFmtId="9" fontId="19" fillId="49" borderId="1" xfId="6" applyNumberFormat="1" applyFont="1" applyFill="1" applyBorder="1" applyAlignment="1">
      <alignment horizontal="center" vertical="center" wrapText="1"/>
    </xf>
    <xf numFmtId="0" fontId="17" fillId="49" borderId="0" xfId="17" applyFont="1" applyFill="1" applyAlignment="1">
      <alignment vertical="center"/>
    </xf>
    <xf numFmtId="0" fontId="33" fillId="48" borderId="26" xfId="0" applyFont="1" applyFill="1" applyBorder="1" applyAlignment="1">
      <alignment horizontal="center" vertical="center"/>
    </xf>
    <xf numFmtId="0" fontId="32" fillId="48" borderId="5" xfId="17" applyFont="1" applyFill="1" applyBorder="1" applyAlignment="1">
      <alignment vertical="center"/>
    </xf>
    <xf numFmtId="0" fontId="19" fillId="48" borderId="34" xfId="0" applyFont="1" applyFill="1" applyBorder="1" applyAlignment="1">
      <alignment horizontal="center" vertical="center"/>
    </xf>
    <xf numFmtId="0" fontId="19" fillId="48" borderId="101" xfId="0" applyFont="1" applyFill="1" applyBorder="1" applyAlignment="1">
      <alignment horizontal="center" vertical="center"/>
    </xf>
    <xf numFmtId="9" fontId="19" fillId="48" borderId="34" xfId="6" applyNumberFormat="1" applyFont="1" applyFill="1" applyBorder="1" applyAlignment="1">
      <alignment horizontal="center" vertical="center" wrapText="1"/>
    </xf>
    <xf numFmtId="9" fontId="19" fillId="48" borderId="107" xfId="6" applyNumberFormat="1" applyFont="1" applyFill="1" applyBorder="1" applyAlignment="1">
      <alignment horizontal="center" vertical="center" wrapText="1"/>
    </xf>
    <xf numFmtId="43" fontId="17" fillId="48" borderId="41" xfId="0" applyNumberFormat="1" applyFont="1" applyFill="1" applyBorder="1"/>
    <xf numFmtId="43" fontId="17" fillId="48" borderId="49" xfId="0" applyNumberFormat="1" applyFont="1" applyFill="1" applyBorder="1"/>
    <xf numFmtId="0" fontId="32" fillId="37" borderId="5" xfId="17" applyFont="1" applyFill="1" applyBorder="1" applyAlignment="1">
      <alignment vertical="center"/>
    </xf>
    <xf numFmtId="0" fontId="19" fillId="37" borderId="34" xfId="0" applyFont="1" applyFill="1" applyBorder="1" applyAlignment="1">
      <alignment horizontal="center" vertical="center"/>
    </xf>
    <xf numFmtId="0" fontId="19" fillId="37" borderId="101" xfId="0" applyFont="1" applyFill="1" applyBorder="1" applyAlignment="1">
      <alignment horizontal="center" vertical="center"/>
    </xf>
    <xf numFmtId="9" fontId="19" fillId="37" borderId="34" xfId="6" applyNumberFormat="1" applyFont="1" applyFill="1" applyBorder="1" applyAlignment="1">
      <alignment horizontal="center" vertical="center" wrapText="1"/>
    </xf>
    <xf numFmtId="9" fontId="19" fillId="37" borderId="107" xfId="6" applyNumberFormat="1" applyFont="1" applyFill="1" applyBorder="1" applyAlignment="1">
      <alignment horizontal="center" vertical="center" wrapText="1"/>
    </xf>
    <xf numFmtId="9" fontId="19" fillId="37" borderId="98" xfId="6" applyNumberFormat="1" applyFont="1" applyFill="1" applyBorder="1" applyAlignment="1">
      <alignment horizontal="center" vertical="center" wrapText="1"/>
    </xf>
    <xf numFmtId="0" fontId="21" fillId="45" borderId="33" xfId="0" applyFont="1" applyFill="1" applyBorder="1" applyAlignment="1">
      <alignment horizontal="center" vertical="center"/>
    </xf>
    <xf numFmtId="0" fontId="21" fillId="45" borderId="34" xfId="0" applyFont="1" applyFill="1" applyBorder="1" applyAlignment="1">
      <alignment horizontal="center" vertical="center"/>
    </xf>
    <xf numFmtId="0" fontId="21" fillId="45" borderId="107" xfId="0" applyFont="1" applyFill="1" applyBorder="1" applyAlignment="1">
      <alignment horizontal="center" vertical="center"/>
    </xf>
    <xf numFmtId="0" fontId="59" fillId="3" borderId="13" xfId="0" applyFont="1" applyFill="1" applyBorder="1" applyAlignment="1">
      <alignment horizontal="center" vertical="center"/>
    </xf>
    <xf numFmtId="0" fontId="80" fillId="3" borderId="13" xfId="0" applyFont="1" applyFill="1" applyBorder="1" applyAlignment="1">
      <alignment horizontal="center" vertical="center"/>
    </xf>
    <xf numFmtId="0" fontId="59" fillId="6" borderId="13" xfId="0" applyFont="1" applyFill="1" applyBorder="1" applyAlignment="1">
      <alignment horizontal="center" vertical="center"/>
    </xf>
    <xf numFmtId="43" fontId="17" fillId="3" borderId="26" xfId="0" applyNumberFormat="1" applyFont="1" applyFill="1" applyBorder="1"/>
    <xf numFmtId="9" fontId="19" fillId="37" borderId="119" xfId="6" applyNumberFormat="1" applyFont="1" applyFill="1" applyBorder="1" applyAlignment="1">
      <alignment horizontal="center" vertical="center" wrapText="1"/>
    </xf>
    <xf numFmtId="0" fontId="32" fillId="35" borderId="5" xfId="0" applyFont="1" applyFill="1" applyBorder="1"/>
    <xf numFmtId="9" fontId="19" fillId="47" borderId="2" xfId="6" applyNumberFormat="1" applyFont="1" applyFill="1" applyBorder="1" applyAlignment="1">
      <alignment horizontal="center" vertical="center" wrapText="1"/>
    </xf>
    <xf numFmtId="9" fontId="19" fillId="47" borderId="37" xfId="6" applyNumberFormat="1" applyFont="1" applyFill="1" applyBorder="1" applyAlignment="1">
      <alignment horizontal="center" vertical="center" wrapText="1"/>
    </xf>
    <xf numFmtId="9" fontId="19" fillId="48" borderId="119" xfId="6" applyNumberFormat="1" applyFont="1" applyFill="1" applyBorder="1" applyAlignment="1">
      <alignment horizontal="center" vertical="center" wrapText="1"/>
    </xf>
    <xf numFmtId="9" fontId="19" fillId="48" borderId="59" xfId="6" applyNumberFormat="1" applyFont="1" applyFill="1" applyBorder="1" applyAlignment="1">
      <alignment horizontal="center" vertical="center" wrapText="1"/>
    </xf>
    <xf numFmtId="9" fontId="19" fillId="0" borderId="54" xfId="6" applyNumberFormat="1" applyFont="1" applyBorder="1" applyAlignment="1">
      <alignment horizontal="center" vertical="center" wrapText="1"/>
    </xf>
    <xf numFmtId="43" fontId="17" fillId="37" borderId="26" xfId="0" applyNumberFormat="1" applyFont="1" applyFill="1" applyBorder="1"/>
    <xf numFmtId="9" fontId="19" fillId="0" borderId="4" xfId="6" applyNumberFormat="1" applyFont="1" applyFill="1" applyBorder="1" applyAlignment="1">
      <alignment horizontal="center" vertical="center" wrapText="1"/>
    </xf>
    <xf numFmtId="9" fontId="19" fillId="37" borderId="26" xfId="6" applyNumberFormat="1" applyFont="1" applyFill="1" applyBorder="1" applyAlignment="1">
      <alignment horizontal="center" vertical="center" wrapText="1"/>
    </xf>
    <xf numFmtId="0" fontId="58" fillId="37" borderId="26" xfId="0" applyFont="1" applyFill="1" applyBorder="1" applyAlignment="1">
      <alignment horizontal="center" vertical="center"/>
    </xf>
    <xf numFmtId="0" fontId="58" fillId="0" borderId="26" xfId="0" applyFont="1" applyFill="1" applyBorder="1" applyAlignment="1">
      <alignment horizontal="center" vertical="center"/>
    </xf>
    <xf numFmtId="0" fontId="57" fillId="3" borderId="26" xfId="0" applyFont="1" applyFill="1" applyBorder="1" applyAlignment="1">
      <alignment horizontal="center" vertical="center"/>
    </xf>
    <xf numFmtId="0" fontId="57" fillId="3" borderId="51" xfId="0" applyFont="1" applyFill="1" applyBorder="1" applyAlignment="1">
      <alignment horizontal="center" vertical="center"/>
    </xf>
    <xf numFmtId="0" fontId="57" fillId="48" borderId="26" xfId="0" applyFont="1" applyFill="1" applyBorder="1" applyAlignment="1">
      <alignment horizontal="center" vertical="center"/>
    </xf>
    <xf numFmtId="0" fontId="57" fillId="3" borderId="56" xfId="0" applyFont="1" applyFill="1" applyBorder="1" applyAlignment="1">
      <alignment horizontal="center" vertical="center"/>
    </xf>
    <xf numFmtId="0" fontId="57" fillId="3" borderId="5" xfId="0" applyFont="1" applyFill="1" applyBorder="1" applyAlignment="1">
      <alignment horizontal="center" vertical="center"/>
    </xf>
    <xf numFmtId="0" fontId="57" fillId="3" borderId="0" xfId="0" applyFont="1" applyFill="1" applyBorder="1" applyAlignment="1">
      <alignment horizontal="center" vertical="center"/>
    </xf>
    <xf numFmtId="0" fontId="57" fillId="37" borderId="26" xfId="0" applyFont="1" applyFill="1" applyBorder="1" applyAlignment="1">
      <alignment horizontal="center" vertical="center"/>
    </xf>
    <xf numFmtId="0" fontId="58" fillId="35" borderId="26" xfId="0" applyFont="1" applyFill="1" applyBorder="1" applyAlignment="1">
      <alignment horizontal="center" vertical="center"/>
    </xf>
    <xf numFmtId="0" fontId="58" fillId="3" borderId="68" xfId="0" applyFont="1" applyFill="1" applyBorder="1" applyAlignment="1">
      <alignment horizontal="center" vertical="center"/>
    </xf>
    <xf numFmtId="0" fontId="58" fillId="0" borderId="48" xfId="0" applyFont="1" applyFill="1" applyBorder="1" applyAlignment="1">
      <alignment horizontal="center" vertical="center"/>
    </xf>
    <xf numFmtId="0" fontId="58" fillId="3" borderId="26" xfId="0" applyFont="1" applyFill="1" applyBorder="1" applyAlignment="1">
      <alignment horizontal="center" vertical="center"/>
    </xf>
    <xf numFmtId="0" fontId="32" fillId="3" borderId="53" xfId="0" applyFont="1" applyFill="1" applyBorder="1"/>
    <xf numFmtId="0" fontId="32" fillId="35" borderId="52" xfId="0" applyFont="1" applyFill="1" applyBorder="1"/>
    <xf numFmtId="0" fontId="32" fillId="0" borderId="26" xfId="0" applyFont="1" applyFill="1" applyBorder="1"/>
    <xf numFmtId="0" fontId="32" fillId="3" borderId="26" xfId="0" applyFont="1" applyFill="1" applyBorder="1"/>
    <xf numFmtId="0" fontId="32" fillId="0" borderId="53" xfId="0" applyFont="1" applyFill="1" applyBorder="1"/>
    <xf numFmtId="0" fontId="58" fillId="47" borderId="26" xfId="0" applyFont="1" applyFill="1" applyBorder="1" applyAlignment="1">
      <alignment horizontal="center" vertical="center"/>
    </xf>
    <xf numFmtId="0" fontId="57" fillId="0" borderId="51" xfId="0" applyFont="1" applyFill="1" applyBorder="1" applyAlignment="1">
      <alignment horizontal="center" vertical="center"/>
    </xf>
    <xf numFmtId="0" fontId="57" fillId="47" borderId="26" xfId="0" applyFont="1" applyFill="1" applyBorder="1" applyAlignment="1">
      <alignment horizontal="center" vertical="center"/>
    </xf>
    <xf numFmtId="0" fontId="58" fillId="3" borderId="48" xfId="0" applyFont="1" applyFill="1" applyBorder="1" applyAlignment="1">
      <alignment horizontal="center" vertical="center"/>
    </xf>
    <xf numFmtId="0" fontId="58" fillId="48" borderId="48" xfId="0" applyFont="1" applyFill="1" applyBorder="1" applyAlignment="1">
      <alignment horizontal="center" vertical="center"/>
    </xf>
    <xf numFmtId="9" fontId="19" fillId="48" borderId="2" xfId="6" applyNumberFormat="1" applyFont="1" applyFill="1" applyBorder="1" applyAlignment="1">
      <alignment horizontal="center" vertical="center" wrapText="1"/>
    </xf>
    <xf numFmtId="0" fontId="0" fillId="0" borderId="109" xfId="0" applyFont="1" applyFill="1" applyBorder="1" applyAlignment="1">
      <alignment horizontal="center" vertical="center"/>
    </xf>
    <xf numFmtId="0" fontId="20" fillId="0" borderId="107" xfId="13" applyFont="1" applyBorder="1" applyAlignment="1">
      <alignment horizontal="center" vertical="center"/>
    </xf>
    <xf numFmtId="0" fontId="20" fillId="46" borderId="107" xfId="13" applyFont="1" applyFill="1" applyBorder="1" applyAlignment="1">
      <alignment horizontal="center" vertical="center"/>
    </xf>
    <xf numFmtId="0" fontId="20" fillId="40" borderId="107" xfId="13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/>
    </xf>
    <xf numFmtId="0" fontId="0" fillId="0" borderId="114" xfId="0" applyFont="1" applyFill="1" applyBorder="1" applyAlignment="1">
      <alignment vertical="center"/>
    </xf>
    <xf numFmtId="0" fontId="0" fillId="0" borderId="111" xfId="0" applyFont="1" applyFill="1" applyBorder="1" applyAlignment="1">
      <alignment vertical="center"/>
    </xf>
    <xf numFmtId="0" fontId="0" fillId="0" borderId="112" xfId="0" applyFont="1" applyFill="1" applyBorder="1" applyAlignment="1">
      <alignment vertical="center"/>
    </xf>
    <xf numFmtId="0" fontId="0" fillId="38" borderId="28" xfId="0" applyFont="1" applyFill="1" applyBorder="1" applyAlignment="1">
      <alignment horizontal="center" vertical="center"/>
    </xf>
    <xf numFmtId="0" fontId="80" fillId="38" borderId="99" xfId="0" applyFont="1" applyFill="1" applyBorder="1" applyAlignment="1">
      <alignment horizontal="center" vertical="center"/>
    </xf>
    <xf numFmtId="0" fontId="14" fillId="38" borderId="121" xfId="0" applyFont="1" applyFill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108" xfId="0" applyFont="1" applyBorder="1" applyAlignment="1">
      <alignment horizontal="center" vertical="center"/>
    </xf>
    <xf numFmtId="0" fontId="0" fillId="0" borderId="121" xfId="0" applyFont="1" applyBorder="1" applyAlignment="1">
      <alignment horizontal="center"/>
    </xf>
    <xf numFmtId="0" fontId="0" fillId="3" borderId="121" xfId="0" applyFont="1" applyFill="1" applyBorder="1" applyAlignment="1">
      <alignment horizontal="center"/>
    </xf>
    <xf numFmtId="0" fontId="0" fillId="38" borderId="9" xfId="0" applyFont="1" applyFill="1" applyBorder="1" applyAlignment="1">
      <alignment horizontal="center"/>
    </xf>
    <xf numFmtId="0" fontId="21" fillId="45" borderId="120" xfId="0" applyFont="1" applyFill="1" applyBorder="1" applyAlignment="1">
      <alignment horizontal="center" vertical="center"/>
    </xf>
    <xf numFmtId="0" fontId="19" fillId="3" borderId="112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vertical="center"/>
    </xf>
    <xf numFmtId="0" fontId="22" fillId="0" borderId="39" xfId="0" applyFont="1" applyBorder="1" applyAlignment="1">
      <alignment horizontal="left" vertical="center"/>
    </xf>
    <xf numFmtId="0" fontId="22" fillId="0" borderId="51" xfId="0" applyFont="1" applyBorder="1"/>
    <xf numFmtId="0" fontId="14" fillId="7" borderId="71" xfId="0" applyFont="1" applyFill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22" fillId="0" borderId="51" xfId="0" applyFont="1" applyFill="1" applyBorder="1"/>
    <xf numFmtId="0" fontId="14" fillId="46" borderId="47" xfId="0" applyFont="1" applyFill="1" applyBorder="1" applyAlignment="1">
      <alignment horizontal="center" vertical="center"/>
    </xf>
    <xf numFmtId="0" fontId="14" fillId="7" borderId="47" xfId="0" applyFont="1" applyFill="1" applyBorder="1" applyAlignment="1">
      <alignment horizontal="center" vertical="center"/>
    </xf>
    <xf numFmtId="0" fontId="0" fillId="0" borderId="109" xfId="0" quotePrefix="1" applyFont="1" applyBorder="1" applyAlignment="1">
      <alignment horizontal="center"/>
    </xf>
    <xf numFmtId="0" fontId="0" fillId="0" borderId="76" xfId="0" quotePrefix="1" applyFont="1" applyBorder="1" applyAlignment="1">
      <alignment horizontal="center"/>
    </xf>
    <xf numFmtId="0" fontId="14" fillId="7" borderId="96" xfId="0" applyFont="1" applyFill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5" fillId="35" borderId="47" xfId="5" applyFont="1" applyFill="1" applyBorder="1" applyAlignment="1">
      <alignment horizontal="center" vertical="center" wrapText="1"/>
    </xf>
    <xf numFmtId="0" fontId="25" fillId="35" borderId="48" xfId="5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wrapText="1"/>
    </xf>
    <xf numFmtId="0" fontId="82" fillId="3" borderId="4" xfId="0" applyFont="1" applyFill="1" applyBorder="1" applyAlignment="1">
      <alignment horizontal="center" vertical="top" wrapText="1"/>
    </xf>
    <xf numFmtId="17" fontId="23" fillId="3" borderId="39" xfId="0" quotePrefix="1" applyNumberFormat="1" applyFont="1" applyFill="1" applyBorder="1" applyAlignment="1">
      <alignment horizontal="center" wrapText="1"/>
    </xf>
    <xf numFmtId="0" fontId="32" fillId="0" borderId="4" xfId="17" applyFont="1" applyBorder="1" applyAlignment="1">
      <alignment horizontal="center" vertical="center"/>
    </xf>
    <xf numFmtId="0" fontId="33" fillId="3" borderId="111" xfId="0" applyFont="1" applyFill="1" applyBorder="1" applyAlignment="1">
      <alignment horizontal="left" vertical="center" wrapText="1"/>
    </xf>
    <xf numFmtId="0" fontId="33" fillId="3" borderId="112" xfId="0" applyFont="1" applyFill="1" applyBorder="1" applyAlignment="1">
      <alignment horizontal="left" vertical="center" wrapText="1"/>
    </xf>
    <xf numFmtId="0" fontId="0" fillId="51" borderId="47" xfId="0" applyFont="1" applyFill="1" applyBorder="1"/>
    <xf numFmtId="0" fontId="0" fillId="51" borderId="48" xfId="0" applyFont="1" applyFill="1" applyBorder="1"/>
    <xf numFmtId="0" fontId="14" fillId="51" borderId="48" xfId="0" applyFont="1" applyFill="1" applyBorder="1" applyAlignment="1">
      <alignment vertical="center"/>
    </xf>
    <xf numFmtId="0" fontId="14" fillId="51" borderId="49" xfId="0" applyFont="1" applyFill="1" applyBorder="1" applyAlignment="1">
      <alignment vertical="center"/>
    </xf>
    <xf numFmtId="0" fontId="0" fillId="51" borderId="0" xfId="0" applyFont="1" applyFill="1"/>
    <xf numFmtId="0" fontId="0" fillId="51" borderId="1" xfId="0" applyFont="1" applyFill="1" applyBorder="1" applyAlignment="1">
      <alignment horizontal="center" vertical="center"/>
    </xf>
    <xf numFmtId="0" fontId="59" fillId="51" borderId="13" xfId="0" applyFont="1" applyFill="1" applyBorder="1" applyAlignment="1">
      <alignment horizontal="center" vertical="center"/>
    </xf>
    <xf numFmtId="0" fontId="0" fillId="51" borderId="107" xfId="0" applyFont="1" applyFill="1" applyBorder="1" applyAlignment="1">
      <alignment horizontal="center" vertical="center"/>
    </xf>
    <xf numFmtId="0" fontId="0" fillId="51" borderId="0" xfId="0" applyFont="1" applyFill="1" applyBorder="1"/>
    <xf numFmtId="43" fontId="0" fillId="51" borderId="0" xfId="9" applyFont="1" applyFill="1"/>
    <xf numFmtId="43" fontId="0" fillId="51" borderId="0" xfId="9" applyFont="1" applyFill="1" applyBorder="1"/>
    <xf numFmtId="0" fontId="14" fillId="51" borderId="26" xfId="0" applyFont="1" applyFill="1" applyBorder="1" applyAlignment="1">
      <alignment horizontal="center" vertical="center"/>
    </xf>
    <xf numFmtId="0" fontId="0" fillId="51" borderId="11" xfId="0" applyFont="1" applyFill="1" applyBorder="1"/>
    <xf numFmtId="0" fontId="17" fillId="3" borderId="111" xfId="0" applyFont="1" applyFill="1" applyBorder="1" applyAlignment="1">
      <alignment horizontal="left" vertical="center"/>
    </xf>
    <xf numFmtId="0" fontId="34" fillId="3" borderId="110" xfId="0" applyFont="1" applyFill="1" applyBorder="1" applyAlignment="1">
      <alignment horizontal="center" vertical="center"/>
    </xf>
    <xf numFmtId="0" fontId="19" fillId="3" borderId="71" xfId="0" applyFont="1" applyFill="1" applyBorder="1" applyAlignment="1">
      <alignment horizontal="center" vertical="center"/>
    </xf>
    <xf numFmtId="4" fontId="34" fillId="3" borderId="118" xfId="0" applyNumberFormat="1" applyFont="1" applyFill="1" applyBorder="1" applyAlignment="1">
      <alignment horizontal="right" vertical="center"/>
    </xf>
    <xf numFmtId="4" fontId="34" fillId="3" borderId="107" xfId="0" applyNumberFormat="1" applyFont="1" applyFill="1" applyBorder="1" applyAlignment="1">
      <alignment horizontal="right" vertical="center"/>
    </xf>
    <xf numFmtId="0" fontId="19" fillId="3" borderId="72" xfId="0" applyFont="1" applyFill="1" applyBorder="1" applyAlignment="1">
      <alignment horizontal="center" vertical="center"/>
    </xf>
    <xf numFmtId="0" fontId="32" fillId="0" borderId="110" xfId="17" applyFont="1" applyBorder="1" applyAlignment="1">
      <alignment vertical="center"/>
    </xf>
    <xf numFmtId="0" fontId="34" fillId="3" borderId="118" xfId="0" applyFont="1" applyFill="1" applyBorder="1" applyAlignment="1">
      <alignment horizontal="center" vertical="center" wrapText="1"/>
    </xf>
    <xf numFmtId="0" fontId="19" fillId="3" borderId="101" xfId="0" applyFont="1" applyFill="1" applyBorder="1" applyAlignment="1">
      <alignment horizontal="center" vertical="center" wrapText="1"/>
    </xf>
    <xf numFmtId="0" fontId="34" fillId="3" borderId="122" xfId="0" applyFont="1" applyFill="1" applyBorder="1" applyAlignment="1">
      <alignment horizontal="center" vertical="center" wrapText="1"/>
    </xf>
    <xf numFmtId="2" fontId="33" fillId="3" borderId="107" xfId="0" applyNumberFormat="1" applyFont="1" applyFill="1" applyBorder="1" applyAlignment="1">
      <alignment horizontal="right" vertical="center"/>
    </xf>
    <xf numFmtId="0" fontId="32" fillId="0" borderId="8" xfId="17" applyFont="1" applyBorder="1" applyAlignment="1">
      <alignment vertical="center"/>
    </xf>
    <xf numFmtId="0" fontId="32" fillId="0" borderId="122" xfId="17" applyFont="1" applyBorder="1" applyAlignment="1">
      <alignment vertical="center"/>
    </xf>
    <xf numFmtId="4" fontId="34" fillId="3" borderId="122" xfId="0" applyNumberFormat="1" applyFont="1" applyFill="1" applyBorder="1" applyAlignment="1">
      <alignment horizontal="right" vertical="center"/>
    </xf>
    <xf numFmtId="0" fontId="34" fillId="3" borderId="107" xfId="0" applyFont="1" applyFill="1" applyBorder="1" applyAlignment="1">
      <alignment horizontal="center" vertical="center"/>
    </xf>
    <xf numFmtId="0" fontId="23" fillId="3" borderId="46" xfId="0" applyFont="1" applyFill="1" applyBorder="1" applyAlignment="1">
      <alignment vertical="center"/>
    </xf>
    <xf numFmtId="0" fontId="17" fillId="3" borderId="112" xfId="0" applyFont="1" applyFill="1" applyBorder="1" applyAlignment="1">
      <alignment horizontal="left" vertical="center"/>
    </xf>
    <xf numFmtId="0" fontId="3" fillId="3" borderId="111" xfId="0" applyFont="1" applyFill="1" applyBorder="1" applyAlignment="1">
      <alignment vertical="center"/>
    </xf>
    <xf numFmtId="0" fontId="3" fillId="3" borderId="112" xfId="0" applyFont="1" applyFill="1" applyBorder="1" applyAlignment="1">
      <alignment vertical="center"/>
    </xf>
    <xf numFmtId="4" fontId="35" fillId="3" borderId="2" xfId="0" applyNumberFormat="1" applyFont="1" applyFill="1" applyBorder="1" applyAlignment="1">
      <alignment horizontal="right" vertical="center"/>
    </xf>
    <xf numFmtId="1" fontId="23" fillId="3" borderId="107" xfId="0" applyNumberFormat="1" applyFont="1" applyFill="1" applyBorder="1" applyAlignment="1">
      <alignment horizontal="center" vertical="center"/>
    </xf>
    <xf numFmtId="1" fontId="23" fillId="3" borderId="37" xfId="0" applyNumberFormat="1" applyFont="1" applyFill="1" applyBorder="1" applyAlignment="1">
      <alignment horizontal="center" vertical="center"/>
    </xf>
    <xf numFmtId="0" fontId="19" fillId="50" borderId="72" xfId="0" applyFont="1" applyFill="1" applyBorder="1" applyAlignment="1">
      <alignment horizontal="center" vertical="center"/>
    </xf>
    <xf numFmtId="0" fontId="19" fillId="50" borderId="110" xfId="0" applyFont="1" applyFill="1" applyBorder="1" applyAlignment="1">
      <alignment horizontal="center" vertical="center"/>
    </xf>
    <xf numFmtId="4" fontId="34" fillId="3" borderId="119" xfId="0" applyNumberFormat="1" applyFont="1" applyFill="1" applyBorder="1" applyAlignment="1">
      <alignment horizontal="right" vertical="center"/>
    </xf>
    <xf numFmtId="0" fontId="34" fillId="3" borderId="108" xfId="0" applyFont="1" applyFill="1" applyBorder="1" applyAlignment="1">
      <alignment vertical="center"/>
    </xf>
    <xf numFmtId="0" fontId="34" fillId="3" borderId="119" xfId="0" applyFont="1" applyFill="1" applyBorder="1" applyAlignment="1">
      <alignment vertical="center"/>
    </xf>
    <xf numFmtId="0" fontId="34" fillId="3" borderId="116" xfId="0" applyFont="1" applyFill="1" applyBorder="1" applyAlignment="1">
      <alignment horizontal="center" vertical="center"/>
    </xf>
    <xf numFmtId="4" fontId="34" fillId="3" borderId="108" xfId="0" applyNumberFormat="1" applyFont="1" applyFill="1" applyBorder="1" applyAlignment="1">
      <alignment horizontal="right" vertical="center"/>
    </xf>
    <xf numFmtId="2" fontId="33" fillId="3" borderId="119" xfId="0" applyNumberFormat="1" applyFont="1" applyFill="1" applyBorder="1" applyAlignment="1">
      <alignment horizontal="right" vertical="center"/>
    </xf>
    <xf numFmtId="4" fontId="34" fillId="3" borderId="109" xfId="0" applyNumberFormat="1" applyFont="1" applyFill="1" applyBorder="1" applyAlignment="1">
      <alignment horizontal="right" vertical="center"/>
    </xf>
    <xf numFmtId="1" fontId="23" fillId="3" borderId="119" xfId="0" applyNumberFormat="1" applyFont="1" applyFill="1" applyBorder="1" applyAlignment="1">
      <alignment horizontal="center" vertical="center"/>
    </xf>
    <xf numFmtId="4" fontId="34" fillId="3" borderId="126" xfId="0" applyNumberFormat="1" applyFont="1" applyFill="1" applyBorder="1" applyAlignment="1">
      <alignment horizontal="right" vertical="center"/>
    </xf>
    <xf numFmtId="4" fontId="19" fillId="3" borderId="62" xfId="0" applyNumberFormat="1" applyFont="1" applyFill="1" applyBorder="1" applyAlignment="1">
      <alignment vertical="center"/>
    </xf>
    <xf numFmtId="0" fontId="32" fillId="12" borderId="0" xfId="17" applyFont="1" applyFill="1" applyBorder="1" applyAlignment="1">
      <alignment horizontal="center" vertical="center"/>
    </xf>
    <xf numFmtId="0" fontId="12" fillId="52" borderId="0" xfId="20" applyFont="1" applyFill="1" applyAlignment="1">
      <alignment horizontal="center" vertical="center"/>
    </xf>
    <xf numFmtId="0" fontId="23" fillId="3" borderId="16" xfId="0" applyFont="1" applyFill="1" applyBorder="1" applyAlignment="1">
      <alignment horizontal="center" vertical="top" wrapText="1"/>
    </xf>
    <xf numFmtId="0" fontId="9" fillId="35" borderId="49" xfId="20" applyFont="1" applyFill="1" applyBorder="1" applyAlignment="1">
      <alignment horizontal="center" vertical="center"/>
    </xf>
    <xf numFmtId="0" fontId="9" fillId="0" borderId="49" xfId="20" applyFont="1" applyBorder="1" applyAlignment="1">
      <alignment horizontal="center" vertical="center"/>
    </xf>
    <xf numFmtId="0" fontId="19" fillId="3" borderId="51" xfId="0" applyFont="1" applyFill="1" applyBorder="1" applyAlignment="1">
      <alignment horizontal="center" vertical="center" wrapText="1"/>
    </xf>
    <xf numFmtId="0" fontId="19" fillId="3" borderId="5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3" fillId="3" borderId="32" xfId="17" applyFont="1" applyFill="1" applyBorder="1" applyAlignment="1">
      <alignment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57" xfId="0" applyFont="1" applyFill="1" applyBorder="1" applyAlignment="1">
      <alignment horizontal="left" vertical="center"/>
    </xf>
    <xf numFmtId="4" fontId="19" fillId="3" borderId="47" xfId="0" applyNumberFormat="1" applyFont="1" applyFill="1" applyBorder="1" applyAlignment="1">
      <alignment vertical="center"/>
    </xf>
    <xf numFmtId="0" fontId="34" fillId="3" borderId="77" xfId="0" applyFont="1" applyFill="1" applyBorder="1" applyAlignment="1">
      <alignment vertical="center"/>
    </xf>
    <xf numFmtId="0" fontId="34" fillId="3" borderId="2" xfId="0" applyFont="1" applyFill="1" applyBorder="1" applyAlignment="1">
      <alignment vertical="center"/>
    </xf>
    <xf numFmtId="0" fontId="19" fillId="50" borderId="71" xfId="0" applyFont="1" applyFill="1" applyBorder="1" applyAlignment="1">
      <alignment horizontal="center" vertical="center"/>
    </xf>
    <xf numFmtId="0" fontId="19" fillId="3" borderId="68" xfId="0" applyFont="1" applyFill="1" applyBorder="1" applyAlignment="1">
      <alignment horizontal="center" vertical="center"/>
    </xf>
    <xf numFmtId="0" fontId="34" fillId="3" borderId="96" xfId="0" applyFont="1" applyFill="1" applyBorder="1" applyAlignment="1">
      <alignment vertical="center"/>
    </xf>
    <xf numFmtId="0" fontId="32" fillId="0" borderId="6" xfId="17" applyFont="1" applyBorder="1" applyAlignment="1">
      <alignment vertical="center"/>
    </xf>
    <xf numFmtId="0" fontId="32" fillId="0" borderId="77" xfId="17" applyFont="1" applyBorder="1" applyAlignment="1">
      <alignment vertical="center"/>
    </xf>
    <xf numFmtId="0" fontId="32" fillId="0" borderId="2" xfId="17" applyFont="1" applyBorder="1" applyAlignment="1">
      <alignment vertical="center"/>
    </xf>
    <xf numFmtId="0" fontId="32" fillId="0" borderId="25" xfId="17" applyFont="1" applyBorder="1" applyAlignment="1">
      <alignment vertical="center"/>
    </xf>
    <xf numFmtId="1" fontId="23" fillId="3" borderId="8" xfId="0" applyNumberFormat="1" applyFont="1" applyFill="1" applyBorder="1" applyAlignment="1">
      <alignment horizontal="center" vertical="center"/>
    </xf>
    <xf numFmtId="1" fontId="23" fillId="3" borderId="96" xfId="0" applyNumberFormat="1" applyFont="1" applyFill="1" applyBorder="1" applyAlignment="1">
      <alignment horizontal="center" vertical="center"/>
    </xf>
    <xf numFmtId="1" fontId="23" fillId="3" borderId="9" xfId="0" applyNumberFormat="1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left" vertical="center"/>
    </xf>
    <xf numFmtId="0" fontId="23" fillId="3" borderId="48" xfId="0" applyFont="1" applyFill="1" applyBorder="1" applyAlignment="1">
      <alignment horizontal="left" vertical="center"/>
    </xf>
    <xf numFmtId="0" fontId="25" fillId="35" borderId="39" xfId="5" applyFont="1" applyFill="1" applyBorder="1" applyAlignment="1">
      <alignment horizontal="center" vertical="center" wrapText="1"/>
    </xf>
    <xf numFmtId="0" fontId="25" fillId="35" borderId="51" xfId="5" applyFont="1" applyFill="1" applyBorder="1" applyAlignment="1">
      <alignment horizontal="center" vertical="center" wrapText="1"/>
    </xf>
    <xf numFmtId="0" fontId="25" fillId="35" borderId="54" xfId="5" applyFont="1" applyFill="1" applyBorder="1" applyAlignment="1">
      <alignment horizontal="center" vertical="center" wrapText="1"/>
    </xf>
    <xf numFmtId="17" fontId="23" fillId="3" borderId="39" xfId="0" quotePrefix="1" applyNumberFormat="1" applyFont="1" applyFill="1" applyBorder="1" applyAlignment="1">
      <alignment horizontal="center" wrapText="1"/>
    </xf>
    <xf numFmtId="17" fontId="23" fillId="3" borderId="51" xfId="0" quotePrefix="1" applyNumberFormat="1" applyFont="1" applyFill="1" applyBorder="1" applyAlignment="1">
      <alignment horizontal="center" wrapText="1"/>
    </xf>
    <xf numFmtId="17" fontId="23" fillId="3" borderId="54" xfId="0" quotePrefix="1" applyNumberFormat="1" applyFont="1" applyFill="1" applyBorder="1" applyAlignment="1">
      <alignment horizontal="center" wrapText="1"/>
    </xf>
    <xf numFmtId="0" fontId="19" fillId="3" borderId="39" xfId="0" applyFont="1" applyFill="1" applyBorder="1" applyAlignment="1">
      <alignment horizontal="center" wrapText="1"/>
    </xf>
    <xf numFmtId="0" fontId="19" fillId="3" borderId="51" xfId="0" applyFont="1" applyFill="1" applyBorder="1" applyAlignment="1">
      <alignment horizontal="center" wrapText="1"/>
    </xf>
    <xf numFmtId="0" fontId="19" fillId="3" borderId="54" xfId="0" applyFont="1" applyFill="1" applyBorder="1" applyAlignment="1">
      <alignment horizontal="center" wrapText="1"/>
    </xf>
    <xf numFmtId="0" fontId="23" fillId="3" borderId="47" xfId="0" applyFont="1" applyFill="1" applyBorder="1" applyAlignment="1">
      <alignment horizontal="center" vertical="center"/>
    </xf>
    <xf numFmtId="0" fontId="23" fillId="3" borderId="48" xfId="0" applyFont="1" applyFill="1" applyBorder="1" applyAlignment="1">
      <alignment horizontal="center" vertical="center"/>
    </xf>
    <xf numFmtId="0" fontId="23" fillId="3" borderId="49" xfId="0" applyFont="1" applyFill="1" applyBorder="1" applyAlignment="1">
      <alignment horizontal="center" vertical="center"/>
    </xf>
    <xf numFmtId="17" fontId="23" fillId="3" borderId="0" xfId="0" quotePrefix="1" applyNumberFormat="1" applyFont="1" applyFill="1" applyBorder="1" applyAlignment="1">
      <alignment horizontal="center" wrapText="1"/>
    </xf>
    <xf numFmtId="0" fontId="23" fillId="3" borderId="0" xfId="0" applyFont="1" applyFill="1" applyBorder="1" applyAlignment="1">
      <alignment horizontal="center" vertical="top" wrapText="1"/>
    </xf>
    <xf numFmtId="0" fontId="23" fillId="3" borderId="15" xfId="0" applyFont="1" applyFill="1" applyBorder="1" applyAlignment="1">
      <alignment horizontal="center" vertical="top" wrapText="1"/>
    </xf>
    <xf numFmtId="0" fontId="23" fillId="3" borderId="48" xfId="0" applyFont="1" applyFill="1" applyBorder="1" applyAlignment="1">
      <alignment horizontal="center" vertical="center"/>
    </xf>
    <xf numFmtId="4" fontId="19" fillId="3" borderId="48" xfId="0" applyNumberFormat="1" applyFont="1" applyFill="1" applyBorder="1" applyAlignment="1">
      <alignment horizontal="center" vertical="center"/>
    </xf>
    <xf numFmtId="4" fontId="19" fillId="3" borderId="55" xfId="0" applyNumberFormat="1" applyFont="1" applyFill="1" applyBorder="1" applyAlignment="1">
      <alignment horizontal="center" vertical="center"/>
    </xf>
    <xf numFmtId="4" fontId="19" fillId="3" borderId="68" xfId="0" applyNumberFormat="1" applyFont="1" applyFill="1" applyBorder="1" applyAlignment="1">
      <alignment horizontal="center" vertical="center"/>
    </xf>
    <xf numFmtId="0" fontId="19" fillId="3" borderId="71" xfId="0" applyFont="1" applyFill="1" applyBorder="1" applyAlignment="1">
      <alignment horizontal="center" vertical="center" wrapText="1"/>
    </xf>
    <xf numFmtId="4" fontId="35" fillId="3" borderId="6" xfId="0" applyNumberFormat="1" applyFont="1" applyFill="1" applyBorder="1" applyAlignment="1">
      <alignment horizontal="right" vertical="center"/>
    </xf>
    <xf numFmtId="4" fontId="34" fillId="3" borderId="110" xfId="0" applyNumberFormat="1" applyFont="1" applyFill="1" applyBorder="1" applyAlignment="1">
      <alignment horizontal="right" vertical="center"/>
    </xf>
    <xf numFmtId="4" fontId="34" fillId="3" borderId="116" xfId="0" applyNumberFormat="1" applyFont="1" applyFill="1" applyBorder="1" applyAlignment="1">
      <alignment horizontal="right" vertical="center"/>
    </xf>
    <xf numFmtId="1" fontId="23" fillId="3" borderId="122" xfId="0" applyNumberFormat="1" applyFont="1" applyFill="1" applyBorder="1" applyAlignment="1">
      <alignment horizontal="center" vertical="center"/>
    </xf>
    <xf numFmtId="4" fontId="35" fillId="3" borderId="96" xfId="0" applyNumberFormat="1" applyFont="1" applyFill="1" applyBorder="1" applyAlignment="1">
      <alignment horizontal="center" vertical="center"/>
    </xf>
    <xf numFmtId="2" fontId="33" fillId="3" borderId="37" xfId="0" applyNumberFormat="1" applyFont="1" applyFill="1" applyBorder="1" applyAlignment="1">
      <alignment horizontal="center" vertical="center"/>
    </xf>
    <xf numFmtId="4" fontId="35" fillId="3" borderId="9" xfId="0" applyNumberFormat="1" applyFont="1" applyFill="1" applyBorder="1" applyAlignment="1">
      <alignment horizontal="center" vertical="center"/>
    </xf>
    <xf numFmtId="4" fontId="19" fillId="3" borderId="50" xfId="0" applyNumberFormat="1" applyFont="1" applyFill="1" applyBorder="1" applyAlignment="1">
      <alignment vertical="center"/>
    </xf>
    <xf numFmtId="4" fontId="19" fillId="3" borderId="69" xfId="0" applyNumberFormat="1" applyFont="1" applyFill="1" applyBorder="1" applyAlignment="1">
      <alignment horizontal="center" vertical="center"/>
    </xf>
    <xf numFmtId="0" fontId="23" fillId="3" borderId="51" xfId="0" applyFont="1" applyFill="1" applyBorder="1" applyAlignment="1">
      <alignment vertical="center"/>
    </xf>
    <xf numFmtId="4" fontId="35" fillId="3" borderId="29" xfId="0" applyNumberFormat="1" applyFont="1" applyFill="1" applyBorder="1" applyAlignment="1">
      <alignment horizontal="right" vertical="center"/>
    </xf>
    <xf numFmtId="4" fontId="35" fillId="3" borderId="12" xfId="0" applyNumberFormat="1" applyFont="1" applyFill="1" applyBorder="1" applyAlignment="1">
      <alignment horizontal="right" vertical="center"/>
    </xf>
    <xf numFmtId="4" fontId="35" fillId="3" borderId="13" xfId="0" applyNumberFormat="1" applyFont="1" applyFill="1" applyBorder="1" applyAlignment="1">
      <alignment horizontal="right" vertical="center"/>
    </xf>
    <xf numFmtId="4" fontId="35" fillId="3" borderId="112" xfId="0" applyNumberFormat="1" applyFont="1" applyFill="1" applyBorder="1" applyAlignment="1">
      <alignment horizontal="right" vertical="center"/>
    </xf>
    <xf numFmtId="4" fontId="34" fillId="3" borderId="13" xfId="0" applyNumberFormat="1" applyFont="1" applyFill="1" applyBorder="1" applyAlignment="1">
      <alignment horizontal="right" vertical="center"/>
    </xf>
    <xf numFmtId="4" fontId="34" fillId="3" borderId="112" xfId="0" applyNumberFormat="1" applyFont="1" applyFill="1" applyBorder="1" applyAlignment="1">
      <alignment horizontal="right" vertical="center"/>
    </xf>
    <xf numFmtId="4" fontId="34" fillId="3" borderId="31" xfId="0" applyNumberFormat="1" applyFont="1" applyFill="1" applyBorder="1" applyAlignment="1">
      <alignment horizontal="right" vertical="center"/>
    </xf>
    <xf numFmtId="4" fontId="34" fillId="3" borderId="57" xfId="0" applyNumberFormat="1" applyFont="1" applyFill="1" applyBorder="1" applyAlignment="1">
      <alignment horizontal="right" vertical="center"/>
    </xf>
    <xf numFmtId="0" fontId="32" fillId="3" borderId="0" xfId="0" applyFont="1" applyFill="1" applyBorder="1"/>
    <xf numFmtId="17" fontId="23" fillId="3" borderId="16" xfId="0" quotePrefix="1" applyNumberFormat="1" applyFont="1" applyFill="1" applyBorder="1" applyAlignment="1">
      <alignment horizontal="center" wrapText="1"/>
    </xf>
    <xf numFmtId="17" fontId="23" fillId="3" borderId="15" xfId="0" quotePrefix="1" applyNumberFormat="1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vertical="top" wrapText="1"/>
    </xf>
    <xf numFmtId="4" fontId="19" fillId="3" borderId="4" xfId="0" applyNumberFormat="1" applyFont="1" applyFill="1" applyBorder="1" applyAlignment="1">
      <alignment vertical="center"/>
    </xf>
    <xf numFmtId="0" fontId="19" fillId="3" borderId="25" xfId="0" applyFont="1" applyFill="1" applyBorder="1" applyAlignment="1">
      <alignment horizontal="center" vertical="center"/>
    </xf>
    <xf numFmtId="1" fontId="23" fillId="3" borderId="77" xfId="0" applyNumberFormat="1" applyFont="1" applyFill="1" applyBorder="1" applyAlignment="1">
      <alignment horizontal="center" vertical="center"/>
    </xf>
    <xf numFmtId="1" fontId="23" fillId="3" borderId="25" xfId="0" applyNumberFormat="1" applyFont="1" applyFill="1" applyBorder="1" applyAlignment="1">
      <alignment horizontal="center" vertical="center"/>
    </xf>
    <xf numFmtId="0" fontId="34" fillId="3" borderId="37" xfId="9" applyNumberFormat="1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center" vertical="center"/>
    </xf>
    <xf numFmtId="4" fontId="35" fillId="3" borderId="107" xfId="0" applyNumberFormat="1" applyFont="1" applyFill="1" applyBorder="1" applyAlignment="1">
      <alignment horizontal="right" vertical="center"/>
    </xf>
    <xf numFmtId="4" fontId="34" fillId="3" borderId="37" xfId="0" applyNumberFormat="1" applyFont="1" applyFill="1" applyBorder="1" applyAlignment="1">
      <alignment horizontal="right" vertical="center"/>
    </xf>
    <xf numFmtId="4" fontId="19" fillId="3" borderId="64" xfId="0" applyNumberFormat="1" applyFont="1" applyFill="1" applyBorder="1" applyAlignment="1">
      <alignment horizontal="center" vertical="center"/>
    </xf>
    <xf numFmtId="4" fontId="19" fillId="3" borderId="49" xfId="0" applyNumberFormat="1" applyFont="1" applyFill="1" applyBorder="1" applyAlignment="1">
      <alignment horizontal="center" vertical="center"/>
    </xf>
    <xf numFmtId="4" fontId="19" fillId="3" borderId="41" xfId="0" applyNumberFormat="1" applyFont="1" applyFill="1" applyBorder="1" applyAlignment="1">
      <alignment horizontal="center" vertical="center"/>
    </xf>
    <xf numFmtId="43" fontId="35" fillId="0" borderId="2" xfId="9" applyFont="1" applyBorder="1" applyAlignment="1">
      <alignment horizontal="center" vertical="center"/>
    </xf>
    <xf numFmtId="4" fontId="35" fillId="3" borderId="118" xfId="0" applyNumberFormat="1" applyFont="1" applyFill="1" applyBorder="1" applyAlignment="1">
      <alignment horizontal="center" vertical="center"/>
    </xf>
    <xf numFmtId="4" fontId="35" fillId="3" borderId="122" xfId="0" applyNumberFormat="1" applyFont="1" applyFill="1" applyBorder="1" applyAlignment="1">
      <alignment horizontal="center" vertical="center"/>
    </xf>
    <xf numFmtId="43" fontId="35" fillId="0" borderId="37" xfId="9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32" fillId="0" borderId="49" xfId="17" applyFont="1" applyBorder="1" applyAlignment="1">
      <alignment horizontal="center" vertical="center"/>
    </xf>
    <xf numFmtId="0" fontId="17" fillId="3" borderId="51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/>
    </xf>
    <xf numFmtId="49" fontId="23" fillId="3" borderId="41" xfId="0" quotePrefix="1" applyNumberFormat="1" applyFont="1" applyFill="1" applyBorder="1" applyAlignment="1">
      <alignment horizontal="center" vertical="top" wrapText="1"/>
    </xf>
    <xf numFmtId="0" fontId="19" fillId="3" borderId="4" xfId="0" applyFont="1" applyFill="1" applyBorder="1" applyAlignment="1">
      <alignment horizontal="center" vertical="top" wrapText="1"/>
    </xf>
    <xf numFmtId="0" fontId="19" fillId="3" borderId="5" xfId="0" applyFont="1" applyFill="1" applyBorder="1" applyAlignment="1">
      <alignment horizontal="center" vertical="top" wrapText="1"/>
    </xf>
    <xf numFmtId="0" fontId="33" fillId="3" borderId="5" xfId="0" applyFont="1" applyFill="1" applyBorder="1" applyAlignment="1">
      <alignment horizontal="left" vertical="center" wrapText="1"/>
    </xf>
    <xf numFmtId="0" fontId="19" fillId="3" borderId="41" xfId="0" applyFont="1" applyFill="1" applyBorder="1" applyAlignment="1">
      <alignment horizontal="center" vertical="top" wrapText="1"/>
    </xf>
    <xf numFmtId="0" fontId="9" fillId="0" borderId="4" xfId="17" applyFont="1" applyBorder="1"/>
    <xf numFmtId="0" fontId="9" fillId="0" borderId="5" xfId="17" applyFont="1" applyBorder="1"/>
    <xf numFmtId="0" fontId="32" fillId="35" borderId="47" xfId="17" applyFont="1" applyFill="1" applyBorder="1" applyAlignment="1">
      <alignment horizontal="left" vertical="center"/>
    </xf>
    <xf numFmtId="0" fontId="32" fillId="35" borderId="49" xfId="17" applyFont="1" applyFill="1" applyBorder="1" applyAlignment="1">
      <alignment horizontal="left" vertical="center"/>
    </xf>
    <xf numFmtId="0" fontId="80" fillId="0" borderId="59" xfId="0" applyFont="1" applyBorder="1"/>
    <xf numFmtId="0" fontId="14" fillId="6" borderId="44" xfId="0" applyFont="1" applyFill="1" applyBorder="1" applyAlignment="1">
      <alignment horizontal="center" vertical="center"/>
    </xf>
    <xf numFmtId="0" fontId="80" fillId="3" borderId="15" xfId="0" applyFont="1" applyFill="1" applyBorder="1"/>
    <xf numFmtId="0" fontId="0" fillId="0" borderId="66" xfId="0" applyFont="1" applyBorder="1" applyAlignment="1">
      <alignment horizontal="center"/>
    </xf>
    <xf numFmtId="0" fontId="0" fillId="0" borderId="11" xfId="0" applyFont="1" applyFill="1" applyBorder="1"/>
    <xf numFmtId="0" fontId="0" fillId="0" borderId="59" xfId="0" applyFont="1" applyFill="1" applyBorder="1"/>
    <xf numFmtId="0" fontId="0" fillId="3" borderId="10" xfId="0" applyFont="1" applyFill="1" applyBorder="1"/>
    <xf numFmtId="0" fontId="0" fillId="3" borderId="67" xfId="0" applyFont="1" applyFill="1" applyBorder="1"/>
    <xf numFmtId="0" fontId="0" fillId="0" borderId="59" xfId="0" applyFont="1" applyBorder="1"/>
    <xf numFmtId="0" fontId="0" fillId="0" borderId="10" xfId="0" applyFont="1" applyBorder="1" applyAlignment="1">
      <alignment horizontal="center" vertical="center"/>
    </xf>
    <xf numFmtId="0" fontId="0" fillId="0" borderId="70" xfId="0" applyFont="1" applyBorder="1"/>
    <xf numFmtId="2" fontId="35" fillId="3" borderId="1" xfId="0" applyNumberFormat="1" applyFont="1" applyFill="1" applyBorder="1" applyAlignment="1">
      <alignment horizontal="right" vertical="center"/>
    </xf>
    <xf numFmtId="4" fontId="19" fillId="50" borderId="33" xfId="0" applyNumberFormat="1" applyFont="1" applyFill="1" applyBorder="1" applyAlignment="1">
      <alignment horizontal="center" vertical="center"/>
    </xf>
    <xf numFmtId="2" fontId="19" fillId="50" borderId="34" xfId="0" applyNumberFormat="1" applyFont="1" applyFill="1" applyBorder="1" applyAlignment="1">
      <alignment horizontal="center" vertical="center"/>
    </xf>
    <xf numFmtId="4" fontId="19" fillId="50" borderId="35" xfId="0" applyNumberFormat="1" applyFont="1" applyFill="1" applyBorder="1" applyAlignment="1">
      <alignment horizontal="center" vertical="center"/>
    </xf>
    <xf numFmtId="4" fontId="19" fillId="50" borderId="61" xfId="0" applyNumberFormat="1" applyFont="1" applyFill="1" applyBorder="1" applyAlignment="1">
      <alignment horizontal="center" vertical="center"/>
    </xf>
    <xf numFmtId="4" fontId="19" fillId="50" borderId="72" xfId="0" applyNumberFormat="1" applyFont="1" applyFill="1" applyBorder="1" applyAlignment="1">
      <alignment horizontal="center" vertical="center"/>
    </xf>
    <xf numFmtId="4" fontId="19" fillId="50" borderId="8" xfId="0" applyNumberFormat="1" applyFont="1" applyFill="1" applyBorder="1" applyAlignment="1">
      <alignment horizontal="center" vertical="center"/>
    </xf>
    <xf numFmtId="2" fontId="19" fillId="50" borderId="107" xfId="0" applyNumberFormat="1" applyFont="1" applyFill="1" applyBorder="1" applyAlignment="1">
      <alignment horizontal="center" vertical="center"/>
    </xf>
    <xf numFmtId="4" fontId="19" fillId="50" borderId="7" xfId="0" applyNumberFormat="1" applyFont="1" applyFill="1" applyBorder="1" applyAlignment="1">
      <alignment horizontal="center" vertical="center"/>
    </xf>
    <xf numFmtId="43" fontId="19" fillId="50" borderId="77" xfId="9" applyFont="1" applyFill="1" applyBorder="1" applyAlignment="1">
      <alignment horizontal="center" vertical="center"/>
    </xf>
    <xf numFmtId="4" fontId="19" fillId="50" borderId="25" xfId="0" applyNumberFormat="1" applyFont="1" applyFill="1" applyBorder="1" applyAlignment="1">
      <alignment horizontal="center" vertical="center"/>
    </xf>
    <xf numFmtId="4" fontId="19" fillId="50" borderId="118" xfId="0" applyNumberFormat="1" applyFont="1" applyFill="1" applyBorder="1" applyAlignment="1">
      <alignment horizontal="center" vertical="center"/>
    </xf>
    <xf numFmtId="4" fontId="19" fillId="50" borderId="110" xfId="0" applyNumberFormat="1" applyFont="1" applyFill="1" applyBorder="1" applyAlignment="1">
      <alignment horizontal="center" vertical="center"/>
    </xf>
    <xf numFmtId="4" fontId="19" fillId="50" borderId="77" xfId="0" applyNumberFormat="1" applyFont="1" applyFill="1" applyBorder="1" applyAlignment="1">
      <alignment horizontal="center" vertical="center"/>
    </xf>
    <xf numFmtId="4" fontId="19" fillId="50" borderId="96" xfId="0" applyNumberFormat="1" applyFont="1" applyFill="1" applyBorder="1" applyAlignment="1">
      <alignment horizontal="center" vertical="center"/>
    </xf>
    <xf numFmtId="2" fontId="19" fillId="50" borderId="37" xfId="0" applyNumberFormat="1" applyFont="1" applyFill="1" applyBorder="1" applyAlignment="1">
      <alignment horizontal="center" vertical="center"/>
    </xf>
    <xf numFmtId="4" fontId="19" fillId="50" borderId="9" xfId="0" applyNumberFormat="1" applyFont="1" applyFill="1" applyBorder="1" applyAlignment="1">
      <alignment horizontal="center" vertical="center"/>
    </xf>
    <xf numFmtId="4" fontId="19" fillId="50" borderId="101" xfId="0" applyNumberFormat="1" applyFont="1" applyFill="1" applyBorder="1" applyAlignment="1">
      <alignment horizontal="center" vertical="center"/>
    </xf>
    <xf numFmtId="4" fontId="19" fillId="50" borderId="71" xfId="0" applyNumberFormat="1" applyFont="1" applyFill="1" applyBorder="1" applyAlignment="1">
      <alignment horizontal="center" vertical="center"/>
    </xf>
    <xf numFmtId="4" fontId="19" fillId="50" borderId="38" xfId="0" applyNumberFormat="1" applyFont="1" applyFill="1" applyBorder="1" applyAlignment="1">
      <alignment horizontal="center" vertical="center"/>
    </xf>
    <xf numFmtId="4" fontId="19" fillId="50" borderId="76" xfId="0" applyNumberFormat="1" applyFont="1" applyFill="1" applyBorder="1" applyAlignment="1">
      <alignment horizontal="center" vertical="center"/>
    </xf>
    <xf numFmtId="4" fontId="19" fillId="3" borderId="63" xfId="0" applyNumberFormat="1" applyFont="1" applyFill="1" applyBorder="1" applyAlignment="1">
      <alignment horizontal="center" vertical="center"/>
    </xf>
    <xf numFmtId="2" fontId="19" fillId="3" borderId="64" xfId="0" applyNumberFormat="1" applyFont="1" applyFill="1" applyBorder="1" applyAlignment="1">
      <alignment horizontal="center" vertical="center"/>
    </xf>
    <xf numFmtId="1" fontId="19" fillId="3" borderId="64" xfId="0" applyNumberFormat="1" applyFont="1" applyFill="1" applyBorder="1" applyAlignment="1">
      <alignment horizontal="center" vertical="center"/>
    </xf>
    <xf numFmtId="4" fontId="19" fillId="3" borderId="62" xfId="0" applyNumberFormat="1" applyFont="1" applyFill="1" applyBorder="1" applyAlignment="1">
      <alignment horizontal="center" vertical="center"/>
    </xf>
    <xf numFmtId="4" fontId="19" fillId="50" borderId="58" xfId="0" applyNumberFormat="1" applyFont="1" applyFill="1" applyBorder="1" applyAlignment="1">
      <alignment horizontal="center" vertical="center"/>
    </xf>
    <xf numFmtId="4" fontId="19" fillId="50" borderId="50" xfId="0" applyNumberFormat="1" applyFont="1" applyFill="1" applyBorder="1" applyAlignment="1">
      <alignment horizontal="center" vertical="center"/>
    </xf>
    <xf numFmtId="4" fontId="19" fillId="3" borderId="33" xfId="0" applyNumberFormat="1" applyFont="1" applyFill="1" applyBorder="1" applyAlignment="1">
      <alignment horizontal="center" vertical="center"/>
    </xf>
    <xf numFmtId="4" fontId="19" fillId="3" borderId="35" xfId="0" applyNumberFormat="1" applyFont="1" applyFill="1" applyBorder="1" applyAlignment="1">
      <alignment horizontal="center" vertical="center"/>
    </xf>
    <xf numFmtId="4" fontId="19" fillId="3" borderId="61" xfId="0" applyNumberFormat="1" applyFont="1" applyFill="1" applyBorder="1" applyAlignment="1">
      <alignment horizontal="center" vertical="center"/>
    </xf>
    <xf numFmtId="4" fontId="19" fillId="3" borderId="72" xfId="0" applyNumberFormat="1" applyFont="1" applyFill="1" applyBorder="1" applyAlignment="1">
      <alignment horizontal="center" vertical="center"/>
    </xf>
    <xf numFmtId="4" fontId="19" fillId="3" borderId="96" xfId="0" applyNumberFormat="1" applyFont="1" applyFill="1" applyBorder="1" applyAlignment="1">
      <alignment horizontal="center" vertical="center"/>
    </xf>
    <xf numFmtId="4" fontId="19" fillId="3" borderId="9" xfId="0" applyNumberFormat="1" applyFont="1" applyFill="1" applyBorder="1" applyAlignment="1">
      <alignment horizontal="center" vertical="center"/>
    </xf>
    <xf numFmtId="4" fontId="19" fillId="3" borderId="101" xfId="0" applyNumberFormat="1" applyFont="1" applyFill="1" applyBorder="1" applyAlignment="1">
      <alignment horizontal="center" vertical="center"/>
    </xf>
    <xf numFmtId="4" fontId="19" fillId="3" borderId="71" xfId="0" applyNumberFormat="1" applyFont="1" applyFill="1" applyBorder="1" applyAlignment="1">
      <alignment horizontal="center" vertical="center"/>
    </xf>
    <xf numFmtId="4" fontId="19" fillId="3" borderId="50" xfId="0" applyNumberFormat="1" applyFont="1" applyFill="1" applyBorder="1" applyAlignment="1">
      <alignment horizontal="center" vertical="center"/>
    </xf>
    <xf numFmtId="4" fontId="19" fillId="3" borderId="25" xfId="0" applyNumberFormat="1" applyFont="1" applyFill="1" applyBorder="1" applyAlignment="1">
      <alignment horizontal="center" vertical="center"/>
    </xf>
    <xf numFmtId="4" fontId="19" fillId="3" borderId="58" xfId="0" applyNumberFormat="1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2" fontId="19" fillId="3" borderId="107" xfId="0" applyNumberFormat="1" applyFont="1" applyFill="1" applyBorder="1" applyAlignment="1">
      <alignment horizontal="center" vertical="center"/>
    </xf>
    <xf numFmtId="0" fontId="19" fillId="3" borderId="122" xfId="0" applyFont="1" applyFill="1" applyBorder="1" applyAlignment="1">
      <alignment horizontal="center" vertical="center" wrapText="1"/>
    </xf>
    <xf numFmtId="0" fontId="19" fillId="3" borderId="107" xfId="0" applyFont="1" applyFill="1" applyBorder="1" applyAlignment="1">
      <alignment horizontal="center" vertical="center"/>
    </xf>
    <xf numFmtId="0" fontId="19" fillId="3" borderId="118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10" xfId="0" applyFont="1" applyFill="1" applyBorder="1" applyAlignment="1">
      <alignment horizontal="center" vertical="center" wrapText="1"/>
    </xf>
    <xf numFmtId="0" fontId="19" fillId="50" borderId="33" xfId="0" applyFont="1" applyFill="1" applyBorder="1" applyAlignment="1">
      <alignment vertical="center"/>
    </xf>
    <xf numFmtId="0" fontId="19" fillId="50" borderId="8" xfId="0" applyFont="1" applyFill="1" applyBorder="1" applyAlignment="1">
      <alignment vertical="center"/>
    </xf>
    <xf numFmtId="0" fontId="19" fillId="50" borderId="96" xfId="0" applyFont="1" applyFill="1" applyBorder="1" applyAlignment="1">
      <alignment vertical="center"/>
    </xf>
    <xf numFmtId="0" fontId="19" fillId="3" borderId="63" xfId="0" applyFont="1" applyFill="1" applyBorder="1" applyAlignment="1">
      <alignment vertical="center"/>
    </xf>
    <xf numFmtId="0" fontId="19" fillId="3" borderId="33" xfId="0" applyFont="1" applyFill="1" applyBorder="1" applyAlignment="1">
      <alignment vertical="center"/>
    </xf>
    <xf numFmtId="0" fontId="19" fillId="3" borderId="96" xfId="0" applyFont="1" applyFill="1" applyBorder="1" applyAlignment="1">
      <alignment vertical="center"/>
    </xf>
    <xf numFmtId="0" fontId="19" fillId="50" borderId="34" xfId="0" applyFont="1" applyFill="1" applyBorder="1" applyAlignment="1">
      <alignment vertical="center"/>
    </xf>
    <xf numFmtId="0" fontId="19" fillId="50" borderId="107" xfId="0" applyFont="1" applyFill="1" applyBorder="1" applyAlignment="1">
      <alignment vertical="center"/>
    </xf>
    <xf numFmtId="0" fontId="19" fillId="50" borderId="37" xfId="0" applyFont="1" applyFill="1" applyBorder="1" applyAlignment="1">
      <alignment vertical="center"/>
    </xf>
    <xf numFmtId="0" fontId="19" fillId="3" borderId="64" xfId="0" applyFont="1" applyFill="1" applyBorder="1" applyAlignment="1">
      <alignment vertical="center"/>
    </xf>
    <xf numFmtId="0" fontId="19" fillId="3" borderId="34" xfId="0" applyFont="1" applyFill="1" applyBorder="1" applyAlignment="1">
      <alignment vertical="center"/>
    </xf>
    <xf numFmtId="0" fontId="19" fillId="3" borderId="37" xfId="0" applyFont="1" applyFill="1" applyBorder="1" applyAlignment="1">
      <alignment vertical="center"/>
    </xf>
    <xf numFmtId="0" fontId="1" fillId="3" borderId="3" xfId="17" applyFont="1" applyFill="1" applyBorder="1" applyAlignment="1">
      <alignment vertical="center"/>
    </xf>
    <xf numFmtId="0" fontId="23" fillId="3" borderId="39" xfId="0" applyFont="1" applyFill="1" applyBorder="1" applyAlignment="1">
      <alignment horizontal="center" wrapText="1"/>
    </xf>
    <xf numFmtId="0" fontId="23" fillId="3" borderId="51" xfId="0" applyFont="1" applyFill="1" applyBorder="1" applyAlignment="1">
      <alignment horizontal="center" wrapText="1"/>
    </xf>
    <xf numFmtId="0" fontId="23" fillId="3" borderId="54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vertical="center"/>
    </xf>
    <xf numFmtId="0" fontId="1" fillId="3" borderId="21" xfId="17" applyFont="1" applyFill="1" applyBorder="1" applyAlignment="1">
      <alignment vertical="center"/>
    </xf>
    <xf numFmtId="0" fontId="23" fillId="3" borderId="19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vertical="center" wrapText="1"/>
    </xf>
    <xf numFmtId="0" fontId="85" fillId="3" borderId="4" xfId="0" applyFont="1" applyFill="1" applyBorder="1" applyAlignment="1">
      <alignment horizontal="center" vertical="top" wrapText="1"/>
    </xf>
    <xf numFmtId="0" fontId="85" fillId="3" borderId="5" xfId="0" applyFont="1" applyFill="1" applyBorder="1" applyAlignment="1">
      <alignment horizontal="center" vertical="top" wrapText="1"/>
    </xf>
    <xf numFmtId="0" fontId="85" fillId="3" borderId="4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42" xfId="0" applyFont="1" applyFill="1" applyBorder="1" applyAlignment="1">
      <alignment vertical="center"/>
    </xf>
    <xf numFmtId="0" fontId="1" fillId="3" borderId="43" xfId="17" applyFont="1" applyFill="1" applyBorder="1" applyAlignment="1">
      <alignment vertical="center"/>
    </xf>
    <xf numFmtId="0" fontId="1" fillId="3" borderId="86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8" xfId="17" applyFont="1" applyFill="1" applyBorder="1" applyAlignment="1">
      <alignment vertical="center"/>
    </xf>
    <xf numFmtId="0" fontId="1" fillId="0" borderId="4" xfId="17" applyFont="1" applyBorder="1" applyAlignment="1">
      <alignment horizontal="center" vertical="center"/>
    </xf>
    <xf numFmtId="0" fontId="1" fillId="0" borderId="41" xfId="17" applyFont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top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4" fontId="17" fillId="3" borderId="63" xfId="0" applyNumberFormat="1" applyFont="1" applyFill="1" applyBorder="1" applyAlignment="1">
      <alignment vertical="center"/>
    </xf>
    <xf numFmtId="3" fontId="19" fillId="3" borderId="64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15" fillId="0" borderId="107" xfId="17" applyFont="1" applyBorder="1"/>
    <xf numFmtId="0" fontId="15" fillId="0" borderId="107" xfId="17" applyFont="1" applyFill="1" applyBorder="1"/>
    <xf numFmtId="0" fontId="15" fillId="0" borderId="107" xfId="17" applyFont="1" applyFill="1" applyBorder="1" applyAlignment="1">
      <alignment horizontal="center" vertical="center"/>
    </xf>
    <xf numFmtId="2" fontId="15" fillId="0" borderId="107" xfId="17" applyNumberFormat="1" applyFont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 wrapText="1"/>
    </xf>
    <xf numFmtId="0" fontId="33" fillId="3" borderId="128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15" fillId="0" borderId="122" xfId="17" applyFont="1" applyBorder="1"/>
    <xf numFmtId="0" fontId="15" fillId="0" borderId="120" xfId="17" applyFont="1" applyFill="1" applyBorder="1"/>
    <xf numFmtId="0" fontId="15" fillId="0" borderId="120" xfId="17" applyFont="1" applyFill="1" applyBorder="1" applyAlignment="1">
      <alignment horizontal="center" vertical="center"/>
    </xf>
    <xf numFmtId="4" fontId="2" fillId="0" borderId="122" xfId="0" applyNumberFormat="1" applyFont="1" applyFill="1" applyBorder="1" applyAlignment="1">
      <alignment horizontal="center" vertical="center"/>
    </xf>
    <xf numFmtId="0" fontId="33" fillId="3" borderId="129" xfId="0" applyFont="1" applyFill="1" applyBorder="1" applyAlignment="1">
      <alignment horizontal="center" vertical="center"/>
    </xf>
    <xf numFmtId="0" fontId="33" fillId="3" borderId="121" xfId="0" applyFont="1" applyFill="1" applyBorder="1" applyAlignment="1">
      <alignment horizontal="center" vertical="center"/>
    </xf>
    <xf numFmtId="0" fontId="33" fillId="3" borderId="113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14" xfId="0" applyFont="1" applyBorder="1" applyAlignment="1">
      <alignment horizontal="center" vertical="center"/>
    </xf>
    <xf numFmtId="0" fontId="80" fillId="0" borderId="130" xfId="0" applyFont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15" fillId="0" borderId="120" xfId="17" applyFont="1" applyBorder="1" applyAlignment="1">
      <alignment horizontal="center" vertical="center"/>
    </xf>
    <xf numFmtId="0" fontId="15" fillId="0" borderId="107" xfId="17" applyFont="1" applyBorder="1" applyAlignment="1">
      <alignment horizontal="center" vertical="center"/>
    </xf>
    <xf numFmtId="0" fontId="9" fillId="0" borderId="107" xfId="17" applyFont="1" applyFill="1" applyBorder="1"/>
    <xf numFmtId="0" fontId="9" fillId="0" borderId="107" xfId="17" applyFont="1" applyBorder="1"/>
    <xf numFmtId="4" fontId="25" fillId="0" borderId="59" xfId="17" applyNumberFormat="1" applyFont="1" applyBorder="1" applyAlignment="1">
      <alignment horizontal="center" vertical="center"/>
    </xf>
    <xf numFmtId="0" fontId="9" fillId="0" borderId="120" xfId="17" applyFont="1" applyFill="1" applyBorder="1"/>
    <xf numFmtId="0" fontId="9" fillId="0" borderId="122" xfId="17" applyFont="1" applyBorder="1"/>
    <xf numFmtId="0" fontId="9" fillId="0" borderId="120" xfId="17" applyFont="1" applyBorder="1"/>
    <xf numFmtId="0" fontId="9" fillId="0" borderId="129" xfId="17" applyFont="1" applyBorder="1"/>
    <xf numFmtId="0" fontId="9" fillId="0" borderId="121" xfId="17" applyFont="1" applyBorder="1"/>
    <xf numFmtId="0" fontId="9" fillId="0" borderId="113" xfId="17" applyFont="1" applyBorder="1"/>
    <xf numFmtId="0" fontId="9" fillId="0" borderId="64" xfId="17" applyFont="1" applyBorder="1"/>
    <xf numFmtId="0" fontId="17" fillId="3" borderId="97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center" wrapText="1"/>
    </xf>
    <xf numFmtId="0" fontId="17" fillId="3" borderId="56" xfId="0" applyFont="1" applyFill="1" applyBorder="1" applyAlignment="1">
      <alignment vertical="top" wrapText="1"/>
    </xf>
    <xf numFmtId="0" fontId="9" fillId="3" borderId="118" xfId="63" applyFont="1" applyFill="1" applyBorder="1" applyAlignment="1">
      <alignment vertical="center" wrapText="1"/>
    </xf>
    <xf numFmtId="0" fontId="9" fillId="0" borderId="44" xfId="20" applyFont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33" fillId="0" borderId="131" xfId="0" applyFont="1" applyBorder="1" applyAlignment="1">
      <alignment horizontal="center" vertical="center"/>
    </xf>
    <xf numFmtId="0" fontId="33" fillId="0" borderId="131" xfId="17" applyFont="1" applyBorder="1" applyAlignment="1">
      <alignment horizontal="center" vertical="center"/>
    </xf>
    <xf numFmtId="0" fontId="19" fillId="3" borderId="131" xfId="0" applyFont="1" applyFill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0" fontId="17" fillId="50" borderId="61" xfId="0" applyFont="1" applyFill="1" applyBorder="1" applyAlignment="1">
      <alignment vertical="center" wrapText="1"/>
    </xf>
    <xf numFmtId="0" fontId="19" fillId="50" borderId="46" xfId="0" applyFont="1" applyFill="1" applyBorder="1" applyAlignment="1">
      <alignment horizontal="center" vertical="center"/>
    </xf>
    <xf numFmtId="1" fontId="2" fillId="50" borderId="61" xfId="0" applyNumberFormat="1" applyFont="1" applyFill="1" applyBorder="1" applyAlignment="1">
      <alignment horizontal="center" vertical="center"/>
    </xf>
    <xf numFmtId="3" fontId="2" fillId="50" borderId="34" xfId="0" applyNumberFormat="1" applyFont="1" applyFill="1" applyBorder="1" applyAlignment="1">
      <alignment horizontal="center" vertical="center"/>
    </xf>
    <xf numFmtId="4" fontId="2" fillId="50" borderId="34" xfId="0" applyNumberFormat="1" applyFont="1" applyFill="1" applyBorder="1" applyAlignment="1">
      <alignment horizontal="right" vertical="center"/>
    </xf>
    <xf numFmtId="4" fontId="2" fillId="50" borderId="35" xfId="0" applyNumberFormat="1" applyFont="1" applyFill="1" applyBorder="1" applyAlignment="1">
      <alignment vertical="center"/>
    </xf>
    <xf numFmtId="0" fontId="8" fillId="50" borderId="131" xfId="17" applyFont="1" applyFill="1" applyBorder="1" applyAlignment="1">
      <alignment horizontal="center" vertical="center"/>
    </xf>
    <xf numFmtId="0" fontId="17" fillId="50" borderId="97" xfId="0" applyFont="1" applyFill="1" applyBorder="1" applyAlignment="1">
      <alignment vertical="top" wrapText="1"/>
    </xf>
    <xf numFmtId="0" fontId="17" fillId="50" borderId="58" xfId="0" applyFont="1" applyFill="1" applyBorder="1" applyAlignment="1">
      <alignment horizontal="left" vertical="top" wrapText="1"/>
    </xf>
    <xf numFmtId="0" fontId="19" fillId="50" borderId="41" xfId="0" applyFont="1" applyFill="1" applyBorder="1" applyAlignment="1">
      <alignment horizontal="center" vertical="center"/>
    </xf>
    <xf numFmtId="1" fontId="2" fillId="50" borderId="97" xfId="0" applyNumberFormat="1" applyFont="1" applyFill="1" applyBorder="1" applyAlignment="1">
      <alignment horizontal="center" vertical="center"/>
    </xf>
    <xf numFmtId="3" fontId="2" fillId="50" borderId="69" xfId="0" applyNumberFormat="1" applyFont="1" applyFill="1" applyBorder="1" applyAlignment="1">
      <alignment horizontal="center" vertical="center"/>
    </xf>
    <xf numFmtId="4" fontId="2" fillId="50" borderId="69" xfId="0" applyNumberFormat="1" applyFont="1" applyFill="1" applyBorder="1" applyAlignment="1">
      <alignment horizontal="right" vertical="center"/>
    </xf>
    <xf numFmtId="4" fontId="2" fillId="50" borderId="58" xfId="0" applyNumberFormat="1" applyFont="1" applyFill="1" applyBorder="1" applyAlignment="1">
      <alignment vertical="center"/>
    </xf>
    <xf numFmtId="0" fontId="17" fillId="50" borderId="3" xfId="0" applyFont="1" applyFill="1" applyBorder="1" applyAlignment="1">
      <alignment vertical="center" wrapText="1"/>
    </xf>
    <xf numFmtId="0" fontId="19" fillId="50" borderId="12" xfId="0" applyFont="1" applyFill="1" applyBorder="1" applyAlignment="1">
      <alignment horizontal="center" vertical="center"/>
    </xf>
    <xf numFmtId="1" fontId="2" fillId="50" borderId="3" xfId="0" applyNumberFormat="1" applyFont="1" applyFill="1" applyBorder="1" applyAlignment="1">
      <alignment horizontal="center" vertical="center"/>
    </xf>
    <xf numFmtId="3" fontId="2" fillId="50" borderId="2" xfId="0" applyNumberFormat="1" applyFont="1" applyFill="1" applyBorder="1" applyAlignment="1">
      <alignment horizontal="center" vertical="center"/>
    </xf>
    <xf numFmtId="4" fontId="2" fillId="50" borderId="2" xfId="0" applyNumberFormat="1" applyFont="1" applyFill="1" applyBorder="1" applyAlignment="1">
      <alignment horizontal="right" vertical="center"/>
    </xf>
    <xf numFmtId="4" fontId="2" fillId="50" borderId="25" xfId="0" applyNumberFormat="1" applyFont="1" applyFill="1" applyBorder="1" applyAlignment="1">
      <alignment vertical="center"/>
    </xf>
    <xf numFmtId="0" fontId="17" fillId="50" borderId="3" xfId="0" applyFont="1" applyFill="1" applyBorder="1" applyAlignment="1">
      <alignment vertical="top" wrapText="1"/>
    </xf>
    <xf numFmtId="0" fontId="17" fillId="50" borderId="25" xfId="0" applyFont="1" applyFill="1" applyBorder="1" applyAlignment="1">
      <alignment horizontal="left" vertical="top" wrapText="1"/>
    </xf>
    <xf numFmtId="0" fontId="17" fillId="50" borderId="118" xfId="0" applyFont="1" applyFill="1" applyBorder="1" applyAlignment="1">
      <alignment vertical="center" wrapText="1"/>
    </xf>
    <xf numFmtId="0" fontId="17" fillId="50" borderId="56" xfId="0" applyFont="1" applyFill="1" applyBorder="1" applyAlignment="1">
      <alignment vertical="top" wrapText="1"/>
    </xf>
    <xf numFmtId="0" fontId="17" fillId="50" borderId="76" xfId="0" applyFont="1" applyFill="1" applyBorder="1" applyAlignment="1">
      <alignment horizontal="left" vertical="top" wrapText="1"/>
    </xf>
    <xf numFmtId="0" fontId="17" fillId="50" borderId="118" xfId="0" applyFont="1" applyFill="1" applyBorder="1" applyAlignment="1">
      <alignment horizontal="left" vertical="center" wrapText="1"/>
    </xf>
    <xf numFmtId="0" fontId="32" fillId="50" borderId="97" xfId="17" applyFont="1" applyFill="1" applyBorder="1" applyAlignment="1">
      <alignment vertical="center"/>
    </xf>
    <xf numFmtId="0" fontId="32" fillId="50" borderId="41" xfId="17" applyFont="1" applyFill="1" applyBorder="1" applyAlignment="1">
      <alignment vertical="center"/>
    </xf>
    <xf numFmtId="0" fontId="17" fillId="50" borderId="56" xfId="0" applyFont="1" applyFill="1" applyBorder="1" applyAlignment="1">
      <alignment vertical="center" wrapText="1"/>
    </xf>
    <xf numFmtId="0" fontId="17" fillId="50" borderId="126" xfId="0" applyFont="1" applyFill="1" applyBorder="1" applyAlignment="1">
      <alignment vertical="top" wrapText="1"/>
    </xf>
    <xf numFmtId="0" fontId="17" fillId="50" borderId="109" xfId="0" applyFont="1" applyFill="1" applyBorder="1" applyAlignment="1">
      <alignment horizontal="left" vertical="top" wrapText="1"/>
    </xf>
    <xf numFmtId="0" fontId="17" fillId="50" borderId="35" xfId="0" applyFont="1" applyFill="1" applyBorder="1" applyAlignment="1">
      <alignment horizontal="left" vertical="center" wrapText="1"/>
    </xf>
    <xf numFmtId="0" fontId="33" fillId="50" borderId="131" xfId="0" applyFont="1" applyFill="1" applyBorder="1" applyAlignment="1">
      <alignment horizontal="center" vertical="center"/>
    </xf>
    <xf numFmtId="0" fontId="17" fillId="50" borderId="12" xfId="0" applyFont="1" applyFill="1" applyBorder="1" applyAlignment="1">
      <alignment vertical="center" wrapText="1"/>
    </xf>
    <xf numFmtId="1" fontId="2" fillId="3" borderId="56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4" fontId="2" fillId="3" borderId="28" xfId="0" applyNumberFormat="1" applyFont="1" applyFill="1" applyBorder="1" applyAlignment="1">
      <alignment horizontal="right" vertical="center"/>
    </xf>
    <xf numFmtId="0" fontId="23" fillId="3" borderId="26" xfId="0" applyFont="1" applyFill="1" applyBorder="1" applyAlignment="1">
      <alignment horizontal="center" vertical="center" wrapText="1"/>
    </xf>
    <xf numFmtId="4" fontId="2" fillId="3" borderId="76" xfId="0" applyNumberFormat="1" applyFont="1" applyFill="1" applyBorder="1" applyAlignment="1">
      <alignment vertical="center"/>
    </xf>
    <xf numFmtId="4" fontId="23" fillId="3" borderId="26" xfId="0" applyNumberFormat="1" applyFont="1" applyFill="1" applyBorder="1" applyAlignment="1">
      <alignment vertical="center"/>
    </xf>
    <xf numFmtId="4" fontId="23" fillId="3" borderId="26" xfId="0" applyNumberFormat="1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left" vertical="top" wrapText="1"/>
    </xf>
    <xf numFmtId="0" fontId="19" fillId="3" borderId="26" xfId="0" applyFont="1" applyFill="1" applyBorder="1" applyAlignment="1">
      <alignment horizontal="center" vertical="center"/>
    </xf>
    <xf numFmtId="1" fontId="2" fillId="3" borderId="26" xfId="0" applyNumberFormat="1" applyFont="1" applyFill="1" applyBorder="1" applyAlignment="1">
      <alignment horizontal="center" vertical="center"/>
    </xf>
    <xf numFmtId="43" fontId="23" fillId="3" borderId="26" xfId="9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right" vertical="center"/>
    </xf>
    <xf numFmtId="0" fontId="32" fillId="12" borderId="4" xfId="17" applyFont="1" applyFill="1" applyBorder="1" applyAlignment="1">
      <alignment vertical="center"/>
    </xf>
    <xf numFmtId="0" fontId="32" fillId="12" borderId="41" xfId="17" applyFont="1" applyFill="1" applyBorder="1" applyAlignment="1">
      <alignment vertical="center"/>
    </xf>
    <xf numFmtId="0" fontId="17" fillId="3" borderId="111" xfId="0" applyFont="1" applyFill="1" applyBorder="1" applyAlignment="1">
      <alignment vertical="center"/>
    </xf>
    <xf numFmtId="0" fontId="19" fillId="3" borderId="111" xfId="0" applyFont="1" applyFill="1" applyBorder="1" applyAlignment="1">
      <alignment horizontal="left" vertical="center"/>
    </xf>
    <xf numFmtId="0" fontId="32" fillId="12" borderId="132" xfId="17" applyFont="1" applyFill="1" applyBorder="1" applyAlignment="1">
      <alignment vertical="center"/>
    </xf>
    <xf numFmtId="0" fontId="8" fillId="50" borderId="70" xfId="17" applyFont="1" applyFill="1" applyBorder="1" applyAlignment="1">
      <alignment horizontal="center" vertical="center"/>
    </xf>
    <xf numFmtId="0" fontId="9" fillId="0" borderId="131" xfId="20" applyFont="1" applyBorder="1" applyAlignment="1">
      <alignment vertical="center"/>
    </xf>
    <xf numFmtId="0" fontId="15" fillId="0" borderId="131" xfId="20" applyFont="1" applyBorder="1" applyAlignment="1">
      <alignment vertical="center"/>
    </xf>
    <xf numFmtId="0" fontId="9" fillId="0" borderId="131" xfId="17" applyFont="1" applyBorder="1"/>
    <xf numFmtId="0" fontId="9" fillId="0" borderId="67" xfId="17" applyFont="1" applyBorder="1" applyAlignment="1">
      <alignment horizontal="center" vertical="top"/>
    </xf>
    <xf numFmtId="0" fontId="23" fillId="3" borderId="44" xfId="0" applyFont="1" applyFill="1" applyBorder="1" applyAlignment="1">
      <alignment horizontal="center" wrapText="1"/>
    </xf>
    <xf numFmtId="0" fontId="17" fillId="5" borderId="42" xfId="0" applyFont="1" applyFill="1" applyBorder="1" applyAlignment="1">
      <alignment vertical="center"/>
    </xf>
    <xf numFmtId="0" fontId="17" fillId="5" borderId="25" xfId="0" applyFont="1" applyFill="1" applyBorder="1" applyAlignment="1">
      <alignment horizontal="left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15" fillId="5" borderId="33" xfId="17" applyFont="1" applyFill="1" applyBorder="1" applyAlignment="1">
      <alignment horizontal="center" vertical="center"/>
    </xf>
    <xf numFmtId="0" fontId="15" fillId="5" borderId="34" xfId="17" applyFont="1" applyFill="1" applyBorder="1" applyAlignment="1">
      <alignment horizontal="center" vertical="center"/>
    </xf>
    <xf numFmtId="4" fontId="2" fillId="5" borderId="35" xfId="0" applyNumberFormat="1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center"/>
    </xf>
    <xf numFmtId="0" fontId="15" fillId="5" borderId="120" xfId="17" applyFont="1" applyFill="1" applyBorder="1"/>
    <xf numFmtId="0" fontId="15" fillId="5" borderId="107" xfId="17" applyFont="1" applyFill="1" applyBorder="1"/>
    <xf numFmtId="0" fontId="15" fillId="5" borderId="122" xfId="17" applyFont="1" applyFill="1" applyBorder="1"/>
    <xf numFmtId="4" fontId="19" fillId="0" borderId="58" xfId="0" applyNumberFormat="1" applyFont="1" applyBorder="1" applyAlignment="1">
      <alignment horizontal="center" vertical="center"/>
    </xf>
    <xf numFmtId="16" fontId="8" fillId="35" borderId="107" xfId="83" quotePrefix="1" applyNumberFormat="1" applyFont="1" applyFill="1" applyBorder="1" applyAlignment="1">
      <alignment horizontal="center"/>
    </xf>
    <xf numFmtId="172" fontId="9" fillId="3" borderId="107" xfId="83" applyNumberFormat="1" applyFont="1" applyFill="1" applyBorder="1" applyAlignment="1">
      <alignment horizontal="center"/>
    </xf>
    <xf numFmtId="173" fontId="9" fillId="3" borderId="107" xfId="83" applyNumberFormat="1" applyFont="1" applyFill="1" applyBorder="1" applyAlignment="1">
      <alignment horizontal="center"/>
    </xf>
    <xf numFmtId="171" fontId="9" fillId="3" borderId="107" xfId="1" applyNumberFormat="1" applyFont="1" applyFill="1" applyBorder="1" applyAlignment="1">
      <alignment horizontal="left" vertical="center"/>
    </xf>
    <xf numFmtId="171" fontId="9" fillId="3" borderId="107" xfId="1" applyNumberFormat="1" applyFont="1" applyFill="1" applyBorder="1" applyAlignment="1">
      <alignment vertical="center"/>
    </xf>
    <xf numFmtId="44" fontId="9" fillId="3" borderId="107" xfId="1" applyFont="1" applyFill="1" applyBorder="1" applyAlignment="1">
      <alignment vertical="center"/>
    </xf>
    <xf numFmtId="0" fontId="21" fillId="45" borderId="77" xfId="0" applyFont="1" applyFill="1" applyBorder="1" applyAlignment="1">
      <alignment horizontal="center" vertical="center"/>
    </xf>
    <xf numFmtId="0" fontId="0" fillId="0" borderId="107" xfId="0" applyFont="1" applyBorder="1"/>
    <xf numFmtId="0" fontId="0" fillId="38" borderId="51" xfId="0" applyFont="1" applyFill="1" applyBorder="1"/>
    <xf numFmtId="0" fontId="14" fillId="0" borderId="9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15" fillId="5" borderId="120" xfId="17" applyFont="1" applyFill="1" applyBorder="1" applyAlignment="1">
      <alignment horizontal="center" vertical="center"/>
    </xf>
    <xf numFmtId="0" fontId="15" fillId="5" borderId="107" xfId="17" applyFont="1" applyFill="1" applyBorder="1" applyAlignment="1">
      <alignment horizontal="center" vertical="center"/>
    </xf>
    <xf numFmtId="0" fontId="80" fillId="0" borderId="98" xfId="0" applyFont="1" applyFill="1" applyBorder="1" applyAlignment="1">
      <alignment horizontal="center" vertical="center"/>
    </xf>
    <xf numFmtId="0" fontId="81" fillId="0" borderId="21" xfId="13" applyFont="1" applyFill="1" applyBorder="1" applyAlignment="1">
      <alignment horizontal="center" vertical="center"/>
    </xf>
    <xf numFmtId="0" fontId="13" fillId="0" borderId="1" xfId="83" applyFont="1" applyFill="1" applyBorder="1" applyAlignment="1">
      <alignment horizontal="center" vertical="center"/>
    </xf>
    <xf numFmtId="0" fontId="13" fillId="0" borderId="1" xfId="13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9" fontId="19" fillId="3" borderId="98" xfId="6" applyFont="1" applyFill="1" applyBorder="1" applyAlignment="1">
      <alignment horizontal="center" vertical="center"/>
    </xf>
    <xf numFmtId="0" fontId="17" fillId="48" borderId="66" xfId="0" applyFont="1" applyFill="1" applyBorder="1" applyAlignment="1">
      <alignment horizontal="left" vertical="center" wrapText="1"/>
    </xf>
    <xf numFmtId="0" fontId="17" fillId="48" borderId="10" xfId="0" applyFont="1" applyFill="1" applyBorder="1" applyAlignment="1">
      <alignment horizontal="left" vertical="center" wrapText="1"/>
    </xf>
    <xf numFmtId="0" fontId="9" fillId="48" borderId="10" xfId="0" applyFont="1" applyFill="1" applyBorder="1" applyAlignment="1">
      <alignment horizontal="left" vertical="center" wrapText="1"/>
    </xf>
    <xf numFmtId="0" fontId="17" fillId="48" borderId="112" xfId="0" applyFont="1" applyFill="1" applyBorder="1" applyAlignment="1">
      <alignment horizontal="left" vertical="center" wrapText="1"/>
    </xf>
    <xf numFmtId="0" fontId="32" fillId="3" borderId="107" xfId="17" applyFont="1" applyFill="1" applyBorder="1" applyAlignment="1">
      <alignment vertical="center"/>
    </xf>
    <xf numFmtId="9" fontId="86" fillId="3" borderId="1" xfId="6" applyNumberFormat="1" applyFont="1" applyFill="1" applyBorder="1" applyAlignment="1">
      <alignment horizontal="center" vertical="center" wrapText="1"/>
    </xf>
    <xf numFmtId="9" fontId="86" fillId="3" borderId="98" xfId="6" applyNumberFormat="1" applyFont="1" applyFill="1" applyBorder="1" applyAlignment="1">
      <alignment horizontal="center" vertical="center" wrapText="1"/>
    </xf>
    <xf numFmtId="9" fontId="19" fillId="41" borderId="2" xfId="6" applyNumberFormat="1" applyFont="1" applyFill="1" applyBorder="1" applyAlignment="1">
      <alignment horizontal="center" vertical="center" wrapText="1"/>
    </xf>
    <xf numFmtId="9" fontId="19" fillId="41" borderId="98" xfId="6" applyNumberFormat="1" applyFont="1" applyFill="1" applyBorder="1" applyAlignment="1">
      <alignment horizontal="center" vertical="center" wrapText="1"/>
    </xf>
    <xf numFmtId="9" fontId="19" fillId="41" borderId="107" xfId="6" applyNumberFormat="1" applyFont="1" applyFill="1" applyBorder="1" applyAlignment="1">
      <alignment horizontal="center" vertical="center" wrapText="1"/>
    </xf>
    <xf numFmtId="9" fontId="19" fillId="41" borderId="21" xfId="6" applyNumberFormat="1" applyFont="1" applyFill="1" applyBorder="1" applyAlignment="1">
      <alignment horizontal="center" vertical="center" wrapText="1"/>
    </xf>
    <xf numFmtId="0" fontId="19" fillId="41" borderId="107" xfId="17" applyFont="1" applyFill="1" applyBorder="1" applyAlignment="1">
      <alignment horizontal="center" vertical="center"/>
    </xf>
    <xf numFmtId="9" fontId="8" fillId="41" borderId="1" xfId="6" applyNumberFormat="1" applyFont="1" applyFill="1" applyBorder="1" applyAlignment="1">
      <alignment horizontal="center" vertical="center" wrapText="1"/>
    </xf>
    <xf numFmtId="9" fontId="19" fillId="41" borderId="1" xfId="6" applyNumberFormat="1" applyFont="1" applyFill="1" applyBorder="1" applyAlignment="1">
      <alignment horizontal="center" vertical="center" wrapText="1"/>
    </xf>
    <xf numFmtId="0" fontId="87" fillId="3" borderId="107" xfId="17" applyFont="1" applyFill="1" applyBorder="1" applyAlignment="1">
      <alignment vertical="center"/>
    </xf>
    <xf numFmtId="0" fontId="19" fillId="3" borderId="101" xfId="0" applyFont="1" applyFill="1" applyBorder="1" applyAlignment="1">
      <alignment horizontal="center" vertical="center"/>
    </xf>
    <xf numFmtId="9" fontId="19" fillId="3" borderId="98" xfId="17" applyNumberFormat="1" applyFont="1" applyFill="1" applyBorder="1" applyAlignment="1">
      <alignment horizontal="center" vertical="center"/>
    </xf>
    <xf numFmtId="0" fontId="88" fillId="0" borderId="18" xfId="0" applyFont="1" applyFill="1" applyBorder="1" applyAlignment="1">
      <alignment horizontal="center" vertical="center"/>
    </xf>
    <xf numFmtId="0" fontId="89" fillId="35" borderId="48" xfId="0" applyFont="1" applyFill="1" applyBorder="1" applyAlignment="1">
      <alignment horizontal="center" vertical="center"/>
    </xf>
    <xf numFmtId="0" fontId="89" fillId="35" borderId="26" xfId="0" applyFont="1" applyFill="1" applyBorder="1" applyAlignment="1">
      <alignment horizontal="center" vertical="center"/>
    </xf>
    <xf numFmtId="0" fontId="90" fillId="0" borderId="45" xfId="20" applyFont="1" applyFill="1" applyBorder="1" applyAlignment="1">
      <alignment horizontal="center" vertical="center"/>
    </xf>
    <xf numFmtId="0" fontId="90" fillId="3" borderId="18" xfId="0" applyFont="1" applyFill="1" applyBorder="1" applyAlignment="1">
      <alignment horizontal="center" vertical="center" wrapText="1"/>
    </xf>
    <xf numFmtId="0" fontId="90" fillId="3" borderId="18" xfId="0" applyFont="1" applyFill="1" applyBorder="1" applyAlignment="1">
      <alignment horizontal="left" vertical="center" wrapText="1"/>
    </xf>
    <xf numFmtId="9" fontId="86" fillId="3" borderId="34" xfId="6" applyNumberFormat="1" applyFont="1" applyFill="1" applyBorder="1" applyAlignment="1">
      <alignment horizontal="center" vertical="center" wrapText="1"/>
    </xf>
    <xf numFmtId="9" fontId="86" fillId="3" borderId="107" xfId="6" applyNumberFormat="1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/>
    </xf>
    <xf numFmtId="0" fontId="8" fillId="3" borderId="101" xfId="0" applyFont="1" applyFill="1" applyBorder="1" applyAlignment="1">
      <alignment horizontal="center" vertical="center"/>
    </xf>
    <xf numFmtId="9" fontId="19" fillId="3" borderId="119" xfId="6" applyNumberFormat="1" applyFont="1" applyFill="1" applyBorder="1" applyAlignment="1">
      <alignment horizontal="center" vertical="center" wrapText="1"/>
    </xf>
    <xf numFmtId="9" fontId="19" fillId="3" borderId="96" xfId="6" applyNumberFormat="1" applyFont="1" applyFill="1" applyBorder="1" applyAlignment="1">
      <alignment horizontal="center" vertical="center" wrapText="1"/>
    </xf>
    <xf numFmtId="9" fontId="19" fillId="3" borderId="59" xfId="6" applyNumberFormat="1" applyFont="1" applyFill="1" applyBorder="1" applyAlignment="1">
      <alignment horizontal="center" vertical="center" wrapText="1"/>
    </xf>
    <xf numFmtId="0" fontId="91" fillId="35" borderId="48" xfId="0" applyFont="1" applyFill="1" applyBorder="1" applyAlignment="1">
      <alignment horizontal="center" vertical="center"/>
    </xf>
    <xf numFmtId="0" fontId="33" fillId="35" borderId="11" xfId="0" applyFont="1" applyFill="1" applyBorder="1" applyAlignment="1">
      <alignment horizontal="center" vertical="center"/>
    </xf>
    <xf numFmtId="9" fontId="19" fillId="0" borderId="2" xfId="6" applyNumberFormat="1" applyFont="1" applyBorder="1" applyAlignment="1">
      <alignment horizontal="center" vertical="center" wrapText="1"/>
    </xf>
    <xf numFmtId="9" fontId="86" fillId="3" borderId="2" xfId="6" applyNumberFormat="1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32" fillId="35" borderId="48" xfId="0" applyFont="1" applyFill="1" applyBorder="1" applyAlignment="1">
      <alignment horizontal="left" vertical="center"/>
    </xf>
    <xf numFmtId="0" fontId="33" fillId="35" borderId="47" xfId="0" applyFont="1" applyFill="1" applyBorder="1" applyAlignment="1">
      <alignment horizontal="left" vertical="center"/>
    </xf>
    <xf numFmtId="9" fontId="86" fillId="0" borderId="49" xfId="6" applyNumberFormat="1" applyFont="1" applyBorder="1" applyAlignment="1">
      <alignment horizontal="center" vertical="center" wrapText="1"/>
    </xf>
    <xf numFmtId="43" fontId="90" fillId="0" borderId="49" xfId="0" applyNumberFormat="1" applyFont="1" applyBorder="1"/>
    <xf numFmtId="166" fontId="86" fillId="3" borderId="49" xfId="6" applyNumberFormat="1" applyFont="1" applyFill="1" applyBorder="1" applyAlignment="1">
      <alignment horizontal="center" vertical="center" wrapText="1"/>
    </xf>
    <xf numFmtId="166" fontId="86" fillId="0" borderId="49" xfId="6" applyNumberFormat="1" applyFont="1" applyBorder="1" applyAlignment="1">
      <alignment horizontal="center" vertical="center" wrapText="1"/>
    </xf>
    <xf numFmtId="9" fontId="86" fillId="3" borderId="26" xfId="6" applyNumberFormat="1" applyFont="1" applyFill="1" applyBorder="1" applyAlignment="1">
      <alignment horizontal="center" vertical="center" wrapText="1"/>
    </xf>
    <xf numFmtId="9" fontId="86" fillId="3" borderId="49" xfId="6" applyNumberFormat="1" applyFont="1" applyFill="1" applyBorder="1" applyAlignment="1">
      <alignment horizontal="center" vertical="center" wrapText="1"/>
    </xf>
    <xf numFmtId="43" fontId="19" fillId="4" borderId="28" xfId="9" applyFont="1" applyFill="1" applyBorder="1" applyAlignment="1">
      <alignment horizontal="center" vertical="center" wrapText="1"/>
    </xf>
    <xf numFmtId="49" fontId="23" fillId="3" borderId="26" xfId="0" applyNumberFormat="1" applyFont="1" applyFill="1" applyBorder="1" applyAlignment="1">
      <alignment horizontal="center" vertical="top" wrapText="1"/>
    </xf>
    <xf numFmtId="49" fontId="92" fillId="3" borderId="11" xfId="0" applyNumberFormat="1" applyFont="1" applyFill="1" applyBorder="1" applyAlignment="1">
      <alignment horizontal="center" vertical="top" wrapText="1"/>
    </xf>
    <xf numFmtId="49" fontId="33" fillId="3" borderId="49" xfId="0" applyNumberFormat="1" applyFont="1" applyFill="1" applyBorder="1" applyAlignment="1">
      <alignment horizontal="left" vertical="center"/>
    </xf>
    <xf numFmtId="0" fontId="33" fillId="3" borderId="47" xfId="0" applyFont="1" applyFill="1" applyBorder="1" applyAlignment="1">
      <alignment horizontal="right" vertical="center"/>
    </xf>
    <xf numFmtId="0" fontId="14" fillId="0" borderId="4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0" borderId="132" xfId="0" applyFont="1" applyBorder="1" applyAlignment="1">
      <alignment horizontal="right" vertical="center"/>
    </xf>
    <xf numFmtId="49" fontId="14" fillId="0" borderId="57" xfId="0" applyNumberFormat="1" applyFont="1" applyBorder="1" applyAlignment="1">
      <alignment vertical="center"/>
    </xf>
    <xf numFmtId="43" fontId="19" fillId="50" borderId="96" xfId="9" applyFont="1" applyFill="1" applyBorder="1" applyAlignment="1">
      <alignment horizontal="center" vertical="center"/>
    </xf>
    <xf numFmtId="0" fontId="65" fillId="3" borderId="16" xfId="63" applyFont="1" applyFill="1" applyBorder="1" applyAlignment="1">
      <alignment horizontal="center" vertical="center" wrapText="1"/>
    </xf>
    <xf numFmtId="0" fontId="68" fillId="3" borderId="16" xfId="17" applyFont="1" applyFill="1" applyBorder="1" applyAlignment="1">
      <alignment vertical="center"/>
    </xf>
    <xf numFmtId="0" fontId="69" fillId="3" borderId="16" xfId="62" applyFont="1" applyFill="1" applyBorder="1" applyAlignment="1">
      <alignment vertical="center"/>
    </xf>
    <xf numFmtId="0" fontId="69" fillId="3" borderId="16" xfId="17" applyFont="1" applyFill="1" applyBorder="1" applyAlignment="1">
      <alignment vertical="center"/>
    </xf>
    <xf numFmtId="0" fontId="69" fillId="3" borderId="16" xfId="17" applyFont="1" applyFill="1" applyBorder="1" applyAlignment="1">
      <alignment horizontal="left"/>
    </xf>
    <xf numFmtId="0" fontId="64" fillId="48" borderId="107" xfId="63" applyFont="1" applyFill="1" applyBorder="1" applyAlignment="1">
      <alignment vertical="center" wrapText="1"/>
    </xf>
    <xf numFmtId="164" fontId="64" fillId="3" borderId="107" xfId="21" applyNumberFormat="1" applyFont="1" applyFill="1" applyBorder="1" applyAlignment="1" applyProtection="1">
      <alignment vertical="center" wrapText="1"/>
    </xf>
    <xf numFmtId="164" fontId="64" fillId="3" borderId="107" xfId="21" applyFont="1" applyFill="1" applyBorder="1" applyAlignment="1" applyProtection="1">
      <alignment horizontal="center" vertical="center" wrapText="1"/>
    </xf>
    <xf numFmtId="0" fontId="64" fillId="3" borderId="107" xfId="63" applyFont="1" applyFill="1" applyBorder="1" applyAlignment="1">
      <alignment vertical="center" wrapText="1"/>
    </xf>
    <xf numFmtId="0" fontId="64" fillId="3" borderId="107" xfId="63" applyFont="1" applyFill="1" applyBorder="1" applyAlignment="1">
      <alignment horizontal="left" vertical="center" wrapText="1"/>
    </xf>
    <xf numFmtId="0" fontId="64" fillId="48" borderId="107" xfId="63" applyFont="1" applyFill="1" applyBorder="1" applyAlignment="1">
      <alignment horizontal="left" vertical="center" wrapText="1"/>
    </xf>
    <xf numFmtId="0" fontId="64" fillId="35" borderId="31" xfId="63" applyFont="1" applyFill="1" applyBorder="1"/>
    <xf numFmtId="0" fontId="64" fillId="35" borderId="132" xfId="63" applyFont="1" applyFill="1" applyBorder="1"/>
    <xf numFmtId="0" fontId="64" fillId="35" borderId="132" xfId="63" applyFont="1" applyFill="1" applyBorder="1" applyAlignment="1">
      <alignment vertical="center"/>
    </xf>
    <xf numFmtId="0" fontId="64" fillId="0" borderId="0" xfId="63" applyFont="1" applyBorder="1"/>
    <xf numFmtId="0" fontId="17" fillId="3" borderId="112" xfId="0" applyFont="1" applyFill="1" applyBorder="1" applyAlignment="1">
      <alignment horizontal="left" vertical="center" wrapText="1"/>
    </xf>
    <xf numFmtId="9" fontId="19" fillId="3" borderId="118" xfId="6" applyNumberFormat="1" applyFont="1" applyFill="1" applyBorder="1" applyAlignment="1">
      <alignment horizontal="center" vertical="center" wrapText="1"/>
    </xf>
    <xf numFmtId="0" fontId="17" fillId="3" borderId="0" xfId="17" applyFont="1" applyFill="1" applyAlignment="1">
      <alignment vertical="center"/>
    </xf>
    <xf numFmtId="9" fontId="19" fillId="3" borderId="37" xfId="6" applyNumberFormat="1" applyFont="1" applyFill="1" applyBorder="1" applyAlignment="1">
      <alignment horizontal="center" vertical="center" wrapText="1"/>
    </xf>
    <xf numFmtId="43" fontId="19" fillId="7" borderId="26" xfId="0" applyNumberFormat="1" applyFont="1" applyFill="1" applyBorder="1" applyAlignment="1">
      <alignment horizontal="center" vertical="center"/>
    </xf>
    <xf numFmtId="43" fontId="19" fillId="0" borderId="49" xfId="0" applyNumberFormat="1" applyFont="1" applyBorder="1" applyAlignment="1">
      <alignment horizontal="center"/>
    </xf>
    <xf numFmtId="0" fontId="14" fillId="0" borderId="120" xfId="0" applyFont="1" applyBorder="1" applyAlignment="1">
      <alignment horizontal="center" vertical="center"/>
    </xf>
    <xf numFmtId="0" fontId="17" fillId="3" borderId="107" xfId="9" applyNumberFormat="1" applyFont="1" applyFill="1" applyBorder="1" applyAlignment="1">
      <alignment horizontal="center" vertical="center" wrapText="1"/>
    </xf>
    <xf numFmtId="0" fontId="17" fillId="3" borderId="111" xfId="1" applyNumberFormat="1" applyFont="1" applyFill="1" applyBorder="1" applyAlignment="1">
      <alignment horizontal="left" vertical="center"/>
    </xf>
    <xf numFmtId="0" fontId="17" fillId="3" borderId="107" xfId="1" applyNumberFormat="1" applyFont="1" applyFill="1" applyBorder="1" applyAlignment="1">
      <alignment horizontal="center" vertical="center"/>
    </xf>
    <xf numFmtId="49" fontId="17" fillId="3" borderId="107" xfId="1" applyNumberFormat="1" applyFont="1" applyFill="1" applyBorder="1" applyAlignment="1">
      <alignment horizontal="center" vertical="center"/>
    </xf>
    <xf numFmtId="44" fontId="17" fillId="3" borderId="122" xfId="1" applyFont="1" applyFill="1" applyBorder="1" applyAlignment="1">
      <alignment vertical="center"/>
    </xf>
    <xf numFmtId="0" fontId="20" fillId="3" borderId="107" xfId="13" applyFont="1" applyFill="1" applyBorder="1" applyAlignment="1">
      <alignment horizontal="center" vertical="center"/>
    </xf>
    <xf numFmtId="0" fontId="13" fillId="3" borderId="107" xfId="13" applyFont="1" applyFill="1" applyBorder="1" applyAlignment="1">
      <alignment horizontal="center" vertical="center"/>
    </xf>
    <xf numFmtId="43" fontId="13" fillId="38" borderId="107" xfId="9" applyFont="1" applyFill="1" applyBorder="1" applyAlignment="1">
      <alignment horizontal="center" vertical="center"/>
    </xf>
    <xf numFmtId="43" fontId="13" fillId="0" borderId="107" xfId="9" applyFont="1" applyFill="1" applyBorder="1" applyAlignment="1">
      <alignment horizontal="center" vertical="center"/>
    </xf>
    <xf numFmtId="43" fontId="13" fillId="7" borderId="107" xfId="9" applyFont="1" applyFill="1" applyBorder="1" applyAlignment="1">
      <alignment horizontal="center" vertical="center"/>
    </xf>
    <xf numFmtId="0" fontId="0" fillId="0" borderId="107" xfId="0" applyNumberFormat="1" applyFont="1" applyBorder="1"/>
    <xf numFmtId="0" fontId="80" fillId="3" borderId="114" xfId="0" applyFont="1" applyFill="1" applyBorder="1" applyAlignment="1">
      <alignment horizontal="center" vertical="center"/>
    </xf>
    <xf numFmtId="0" fontId="0" fillId="0" borderId="108" xfId="0" applyFont="1" applyBorder="1" applyAlignment="1">
      <alignment horizontal="left"/>
    </xf>
    <xf numFmtId="0" fontId="0" fillId="0" borderId="119" xfId="0" applyFont="1" applyBorder="1" applyAlignment="1">
      <alignment horizontal="left"/>
    </xf>
    <xf numFmtId="0" fontId="0" fillId="0" borderId="109" xfId="0" applyFont="1" applyBorder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41" borderId="5" xfId="0" applyFont="1" applyFill="1" applyBorder="1"/>
    <xf numFmtId="0" fontId="0" fillId="41" borderId="41" xfId="0" applyFont="1" applyFill="1" applyBorder="1"/>
    <xf numFmtId="0" fontId="21" fillId="3" borderId="71" xfId="0" applyFont="1" applyFill="1" applyBorder="1" applyAlignment="1">
      <alignment horizontal="center" vertical="center"/>
    </xf>
    <xf numFmtId="0" fontId="61" fillId="45" borderId="3" xfId="0" applyFont="1" applyFill="1" applyBorder="1" applyAlignment="1">
      <alignment horizontal="center" vertical="center"/>
    </xf>
    <xf numFmtId="0" fontId="21" fillId="3" borderId="107" xfId="0" applyFont="1" applyFill="1" applyBorder="1" applyAlignment="1">
      <alignment horizontal="center" vertical="center"/>
    </xf>
    <xf numFmtId="0" fontId="80" fillId="6" borderId="2" xfId="0" applyFont="1" applyFill="1" applyBorder="1" applyAlignment="1">
      <alignment horizontal="center" vertical="center"/>
    </xf>
    <xf numFmtId="0" fontId="21" fillId="9" borderId="63" xfId="0" applyFont="1" applyFill="1" applyBorder="1" applyAlignment="1">
      <alignment horizontal="center" vertical="center"/>
    </xf>
    <xf numFmtId="0" fontId="21" fillId="9" borderId="62" xfId="0" applyFont="1" applyFill="1" applyBorder="1" applyAlignment="1">
      <alignment horizontal="center" vertical="center"/>
    </xf>
    <xf numFmtId="0" fontId="0" fillId="9" borderId="64" xfId="0" applyFont="1" applyFill="1" applyBorder="1" applyAlignment="1">
      <alignment horizontal="center" vertical="center"/>
    </xf>
    <xf numFmtId="0" fontId="14" fillId="9" borderId="55" xfId="0" applyFont="1" applyFill="1" applyBorder="1" applyAlignment="1">
      <alignment horizontal="center" vertical="center"/>
    </xf>
    <xf numFmtId="0" fontId="0" fillId="9" borderId="55" xfId="0" applyNumberFormat="1" applyFont="1" applyFill="1" applyBorder="1" applyAlignment="1">
      <alignment horizontal="center" vertical="center"/>
    </xf>
    <xf numFmtId="0" fontId="0" fillId="9" borderId="64" xfId="0" applyFont="1" applyFill="1" applyBorder="1"/>
    <xf numFmtId="0" fontId="0" fillId="9" borderId="55" xfId="0" applyFont="1" applyFill="1" applyBorder="1"/>
    <xf numFmtId="0" fontId="0" fillId="39" borderId="64" xfId="0" applyFont="1" applyFill="1" applyBorder="1"/>
    <xf numFmtId="0" fontId="0" fillId="39" borderId="55" xfId="0" applyFont="1" applyFill="1" applyBorder="1"/>
    <xf numFmtId="0" fontId="0" fillId="38" borderId="64" xfId="0" applyFont="1" applyFill="1" applyBorder="1"/>
    <xf numFmtId="0" fontId="0" fillId="38" borderId="55" xfId="0" applyFont="1" applyFill="1" applyBorder="1"/>
    <xf numFmtId="0" fontId="14" fillId="38" borderId="62" xfId="0" applyFont="1" applyFill="1" applyBorder="1" applyAlignment="1">
      <alignment horizontal="center" vertical="center"/>
    </xf>
    <xf numFmtId="0" fontId="0" fillId="38" borderId="64" xfId="0" applyFont="1" applyFill="1" applyBorder="1" applyAlignment="1">
      <alignment horizontal="center" vertical="center"/>
    </xf>
    <xf numFmtId="0" fontId="20" fillId="38" borderId="64" xfId="13" applyFont="1" applyFill="1" applyBorder="1" applyAlignment="1">
      <alignment horizontal="center" vertical="center"/>
    </xf>
    <xf numFmtId="0" fontId="14" fillId="38" borderId="55" xfId="0" applyFont="1" applyFill="1" applyBorder="1" applyAlignment="1">
      <alignment horizontal="center" vertical="center"/>
    </xf>
    <xf numFmtId="9" fontId="8" fillId="3" borderId="98" xfId="6" applyNumberFormat="1" applyFont="1" applyFill="1" applyBorder="1" applyAlignment="1">
      <alignment horizontal="center" vertical="center" wrapText="1"/>
    </xf>
    <xf numFmtId="9" fontId="8" fillId="3" borderId="107" xfId="6" applyNumberFormat="1" applyFont="1" applyFill="1" applyBorder="1" applyAlignment="1">
      <alignment horizontal="center" vertical="center" wrapText="1"/>
    </xf>
    <xf numFmtId="43" fontId="0" fillId="0" borderId="5" xfId="9" applyFont="1" applyBorder="1"/>
    <xf numFmtId="0" fontId="0" fillId="38" borderId="4" xfId="0" applyFont="1" applyFill="1" applyBorder="1"/>
    <xf numFmtId="43" fontId="0" fillId="38" borderId="5" xfId="9" applyFont="1" applyFill="1" applyBorder="1"/>
    <xf numFmtId="0" fontId="0" fillId="38" borderId="5" xfId="0" applyFont="1" applyFill="1" applyBorder="1"/>
    <xf numFmtId="0" fontId="0" fillId="38" borderId="41" xfId="0" applyFont="1" applyFill="1" applyBorder="1"/>
    <xf numFmtId="0" fontId="0" fillId="9" borderId="60" xfId="0" applyFont="1" applyFill="1" applyBorder="1" applyAlignment="1">
      <alignment horizontal="center" vertical="center"/>
    </xf>
    <xf numFmtId="43" fontId="0" fillId="9" borderId="48" xfId="9" applyFont="1" applyFill="1" applyBorder="1"/>
    <xf numFmtId="0" fontId="0" fillId="9" borderId="49" xfId="0" applyFont="1" applyFill="1" applyBorder="1"/>
    <xf numFmtId="0" fontId="0" fillId="0" borderId="97" xfId="0" applyFont="1" applyBorder="1"/>
    <xf numFmtId="0" fontId="0" fillId="41" borderId="66" xfId="0" applyFont="1" applyFill="1" applyBorder="1" applyAlignment="1">
      <alignment horizontal="center" vertical="center"/>
    </xf>
    <xf numFmtId="0" fontId="0" fillId="41" borderId="70" xfId="0" applyFont="1" applyFill="1" applyBorder="1" applyAlignment="1">
      <alignment horizontal="center" vertical="center"/>
    </xf>
    <xf numFmtId="0" fontId="0" fillId="41" borderId="59" xfId="0" applyFont="1" applyFill="1" applyBorder="1" applyAlignment="1">
      <alignment horizontal="center" vertical="center"/>
    </xf>
    <xf numFmtId="0" fontId="0" fillId="0" borderId="132" xfId="0" applyFont="1" applyBorder="1"/>
    <xf numFmtId="0" fontId="0" fillId="41" borderId="131" xfId="0" applyFont="1" applyFill="1" applyBorder="1"/>
    <xf numFmtId="0" fontId="0" fillId="41" borderId="67" xfId="0" applyFont="1" applyFill="1" applyBorder="1"/>
    <xf numFmtId="0" fontId="0" fillId="41" borderId="114" xfId="0" applyFont="1" applyFill="1" applyBorder="1" applyAlignment="1">
      <alignment horizontal="center" vertical="center"/>
    </xf>
    <xf numFmtId="0" fontId="0" fillId="41" borderId="31" xfId="0" applyFont="1" applyFill="1" applyBorder="1" applyAlignment="1">
      <alignment horizontal="center" vertical="center"/>
    </xf>
    <xf numFmtId="0" fontId="0" fillId="41" borderId="131" xfId="0" applyFont="1" applyFill="1" applyBorder="1" applyAlignment="1">
      <alignment horizontal="center" vertical="center"/>
    </xf>
    <xf numFmtId="0" fontId="0" fillId="0" borderId="110" xfId="0" applyFont="1" applyBorder="1" applyAlignment="1">
      <alignment horizontal="center" vertical="center"/>
    </xf>
    <xf numFmtId="0" fontId="0" fillId="41" borderId="39" xfId="0" applyFont="1" applyFill="1" applyBorder="1" applyAlignment="1">
      <alignment horizontal="center" vertical="center"/>
    </xf>
    <xf numFmtId="0" fontId="0" fillId="41" borderId="124" xfId="0" applyFont="1" applyFill="1" applyBorder="1" applyAlignment="1">
      <alignment horizontal="center" vertical="center"/>
    </xf>
    <xf numFmtId="0" fontId="0" fillId="41" borderId="67" xfId="0" applyFont="1" applyFill="1" applyBorder="1" applyAlignment="1">
      <alignment horizontal="center" vertical="center"/>
    </xf>
    <xf numFmtId="0" fontId="0" fillId="41" borderId="59" xfId="0" applyFont="1" applyFill="1" applyBorder="1"/>
    <xf numFmtId="170" fontId="20" fillId="38" borderId="63" xfId="14" applyFont="1" applyFill="1" applyBorder="1" applyAlignment="1">
      <alignment horizontal="center" vertical="center"/>
    </xf>
    <xf numFmtId="170" fontId="20" fillId="38" borderId="64" xfId="14" applyFont="1" applyFill="1" applyBorder="1" applyAlignment="1">
      <alignment horizontal="center" vertical="center"/>
    </xf>
    <xf numFmtId="0" fontId="0" fillId="38" borderId="55" xfId="0" applyNumberFormat="1" applyFont="1" applyFill="1" applyBorder="1" applyAlignment="1">
      <alignment horizontal="center" vertical="center"/>
    </xf>
    <xf numFmtId="0" fontId="0" fillId="38" borderId="55" xfId="0" applyFont="1" applyFill="1" applyBorder="1" applyAlignment="1">
      <alignment horizontal="center" vertical="center"/>
    </xf>
    <xf numFmtId="0" fontId="0" fillId="38" borderId="68" xfId="0" applyFont="1" applyFill="1" applyBorder="1" applyAlignment="1">
      <alignment horizontal="center" vertical="center"/>
    </xf>
    <xf numFmtId="0" fontId="0" fillId="0" borderId="58" xfId="0" applyFont="1" applyBorder="1"/>
    <xf numFmtId="10" fontId="0" fillId="0" borderId="3" xfId="6" applyNumberFormat="1" applyFont="1" applyBorder="1" applyAlignment="1">
      <alignment horizontal="center" vertical="center"/>
    </xf>
    <xf numFmtId="0" fontId="0" fillId="6" borderId="64" xfId="0" applyFont="1" applyFill="1" applyBorder="1"/>
    <xf numFmtId="0" fontId="0" fillId="6" borderId="55" xfId="0" applyFont="1" applyFill="1" applyBorder="1"/>
    <xf numFmtId="0" fontId="21" fillId="6" borderId="2" xfId="0" applyFont="1" applyFill="1" applyBorder="1" applyAlignment="1">
      <alignment horizontal="center" vertical="center"/>
    </xf>
    <xf numFmtId="0" fontId="20" fillId="0" borderId="19" xfId="13" applyFont="1" applyBorder="1" applyAlignment="1">
      <alignment horizontal="center" vertical="center"/>
    </xf>
    <xf numFmtId="0" fontId="20" fillId="0" borderId="115" xfId="13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21" fillId="45" borderId="19" xfId="0" applyFont="1" applyFill="1" applyBorder="1" applyAlignment="1">
      <alignment horizontal="center" vertical="center"/>
    </xf>
    <xf numFmtId="0" fontId="61" fillId="45" borderId="37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80" fillId="6" borderId="34" xfId="0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50" xfId="0" applyFont="1" applyBorder="1" applyAlignment="1">
      <alignment horizontal="center" vertical="center"/>
    </xf>
    <xf numFmtId="43" fontId="0" fillId="0" borderId="2" xfId="9" applyFont="1" applyBorder="1"/>
    <xf numFmtId="0" fontId="14" fillId="0" borderId="4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37" borderId="64" xfId="0" applyFont="1" applyFill="1" applyBorder="1" applyAlignment="1"/>
    <xf numFmtId="0" fontId="0" fillId="37" borderId="55" xfId="0" applyFont="1" applyFill="1" applyBorder="1" applyAlignment="1"/>
    <xf numFmtId="0" fontId="0" fillId="0" borderId="59" xfId="0" applyFont="1" applyBorder="1" applyAlignment="1">
      <alignment horizontal="center" vertical="center"/>
    </xf>
    <xf numFmtId="0" fontId="20" fillId="3" borderId="3" xfId="13" applyFont="1" applyFill="1" applyBorder="1" applyAlignment="1">
      <alignment horizontal="center" vertical="center"/>
    </xf>
    <xf numFmtId="0" fontId="0" fillId="37" borderId="62" xfId="0" applyFont="1" applyFill="1" applyBorder="1" applyAlignment="1">
      <alignment horizontal="center"/>
    </xf>
    <xf numFmtId="0" fontId="80" fillId="6" borderId="3" xfId="0" applyFont="1" applyFill="1" applyBorder="1" applyAlignment="1">
      <alignment horizontal="center" vertical="center"/>
    </xf>
    <xf numFmtId="0" fontId="21" fillId="45" borderId="25" xfId="0" applyFont="1" applyFill="1" applyBorder="1" applyAlignment="1">
      <alignment horizontal="center" vertical="center"/>
    </xf>
    <xf numFmtId="0" fontId="21" fillId="45" borderId="9" xfId="0" applyFont="1" applyFill="1" applyBorder="1" applyAlignment="1">
      <alignment horizontal="center" vertical="center"/>
    </xf>
    <xf numFmtId="0" fontId="21" fillId="45" borderId="3" xfId="0" applyFont="1" applyFill="1" applyBorder="1" applyAlignment="1">
      <alignment horizontal="center" vertical="center"/>
    </xf>
    <xf numFmtId="0" fontId="21" fillId="45" borderId="101" xfId="0" applyFont="1" applyFill="1" applyBorder="1" applyAlignment="1">
      <alignment horizontal="center" vertical="center"/>
    </xf>
    <xf numFmtId="0" fontId="21" fillId="45" borderId="122" xfId="0" applyFont="1" applyFill="1" applyBorder="1" applyAlignment="1">
      <alignment horizontal="center" vertical="center"/>
    </xf>
    <xf numFmtId="0" fontId="20" fillId="0" borderId="61" xfId="13" applyFont="1" applyBorder="1" applyAlignment="1">
      <alignment horizontal="center" vertical="center"/>
    </xf>
    <xf numFmtId="0" fontId="20" fillId="0" borderId="45" xfId="13" applyFont="1" applyBorder="1" applyAlignment="1">
      <alignment horizontal="center" vertical="center"/>
    </xf>
    <xf numFmtId="0" fontId="21" fillId="45" borderId="35" xfId="0" applyFont="1" applyFill="1" applyBorder="1" applyAlignment="1">
      <alignment horizontal="center" vertical="center"/>
    </xf>
    <xf numFmtId="0" fontId="61" fillId="45" borderId="101" xfId="0" applyFont="1" applyFill="1" applyBorder="1" applyAlignment="1">
      <alignment horizontal="center" vertical="center"/>
    </xf>
    <xf numFmtId="0" fontId="61" fillId="45" borderId="34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21" fillId="3" borderId="122" xfId="0" applyFont="1" applyFill="1" applyBorder="1" applyAlignment="1">
      <alignment horizontal="center" vertical="center"/>
    </xf>
    <xf numFmtId="0" fontId="0" fillId="0" borderId="126" xfId="0" applyFont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0" fillId="0" borderId="73" xfId="0" applyFont="1" applyBorder="1"/>
    <xf numFmtId="0" fontId="21" fillId="45" borderId="119" xfId="0" applyFont="1" applyFill="1" applyBorder="1" applyAlignment="1">
      <alignment horizontal="center" vertical="center"/>
    </xf>
    <xf numFmtId="0" fontId="21" fillId="45" borderId="109" xfId="0" applyFont="1" applyFill="1" applyBorder="1" applyAlignment="1">
      <alignment horizontal="center" vertical="center"/>
    </xf>
    <xf numFmtId="0" fontId="0" fillId="39" borderId="62" xfId="0" applyFont="1" applyFill="1" applyBorder="1" applyAlignment="1">
      <alignment horizontal="center" vertical="center"/>
    </xf>
    <xf numFmtId="0" fontId="80" fillId="6" borderId="25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0" fillId="38" borderId="6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1" xfId="0" applyFont="1" applyFill="1" applyBorder="1" applyAlignment="1">
      <alignment horizontal="center" vertical="center"/>
    </xf>
    <xf numFmtId="0" fontId="20" fillId="3" borderId="119" xfId="13" applyFont="1" applyFill="1" applyBorder="1" applyAlignment="1">
      <alignment horizontal="center" vertical="center"/>
    </xf>
    <xf numFmtId="0" fontId="20" fillId="0" borderId="119" xfId="13" applyFont="1" applyBorder="1" applyAlignment="1">
      <alignment horizontal="center" vertical="center"/>
    </xf>
    <xf numFmtId="0" fontId="0" fillId="0" borderId="71" xfId="0" applyFont="1" applyBorder="1" applyAlignment="1">
      <alignment horizontal="center"/>
    </xf>
    <xf numFmtId="0" fontId="21" fillId="45" borderId="61" xfId="0" applyFont="1" applyFill="1" applyBorder="1" applyAlignment="1">
      <alignment horizontal="center" vertical="center"/>
    </xf>
    <xf numFmtId="0" fontId="21" fillId="45" borderId="118" xfId="0" applyFont="1" applyFill="1" applyBorder="1" applyAlignment="1">
      <alignment horizontal="center" vertical="center"/>
    </xf>
    <xf numFmtId="0" fontId="21" fillId="45" borderId="97" xfId="0" applyFont="1" applyFill="1" applyBorder="1" applyAlignment="1">
      <alignment horizontal="center" vertical="center"/>
    </xf>
    <xf numFmtId="0" fontId="14" fillId="6" borderId="63" xfId="0" applyFont="1" applyFill="1" applyBorder="1" applyAlignment="1">
      <alignment horizontal="center" vertical="center"/>
    </xf>
    <xf numFmtId="0" fontId="14" fillId="6" borderId="62" xfId="0" applyFont="1" applyFill="1" applyBorder="1" applyAlignment="1">
      <alignment horizontal="center" vertical="center"/>
    </xf>
    <xf numFmtId="0" fontId="0" fillId="6" borderId="64" xfId="0" applyFont="1" applyFill="1" applyBorder="1" applyAlignment="1">
      <alignment horizontal="center" vertical="center"/>
    </xf>
    <xf numFmtId="0" fontId="20" fillId="6" borderId="64" xfId="13" applyFont="1" applyFill="1" applyBorder="1" applyAlignment="1">
      <alignment horizontal="center" vertical="center"/>
    </xf>
    <xf numFmtId="10" fontId="0" fillId="0" borderId="96" xfId="6" applyNumberFormat="1" applyFont="1" applyBorder="1" applyAlignment="1">
      <alignment horizontal="center" vertical="center"/>
    </xf>
    <xf numFmtId="0" fontId="0" fillId="51" borderId="64" xfId="0" applyFont="1" applyFill="1" applyBorder="1"/>
    <xf numFmtId="0" fontId="14" fillId="6" borderId="6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6" borderId="64" xfId="0" applyNumberFormat="1" applyFont="1" applyFill="1" applyBorder="1" applyAlignment="1">
      <alignment horizontal="center" vertical="center"/>
    </xf>
    <xf numFmtId="49" fontId="17" fillId="3" borderId="107" xfId="9" applyNumberFormat="1" applyFont="1" applyFill="1" applyBorder="1" applyAlignment="1">
      <alignment horizontal="left" vertical="center" wrapText="1"/>
    </xf>
    <xf numFmtId="49" fontId="17" fillId="3" borderId="116" xfId="9" applyNumberFormat="1" applyFont="1" applyFill="1" applyBorder="1" applyAlignment="1">
      <alignment horizontal="center" vertical="center" wrapText="1"/>
    </xf>
    <xf numFmtId="49" fontId="17" fillId="3" borderId="126" xfId="9" applyNumberFormat="1" applyFont="1" applyFill="1" applyBorder="1" applyAlignment="1">
      <alignment horizontal="center" vertical="center" wrapText="1"/>
    </xf>
    <xf numFmtId="170" fontId="20" fillId="7" borderId="107" xfId="14" applyFont="1" applyFill="1" applyBorder="1" applyAlignment="1">
      <alignment horizontal="center" vertical="center"/>
    </xf>
    <xf numFmtId="0" fontId="21" fillId="3" borderId="114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0" fillId="35" borderId="0" xfId="0" applyFont="1" applyFill="1" applyBorder="1"/>
    <xf numFmtId="0" fontId="0" fillId="6" borderId="4" xfId="0" applyFont="1" applyFill="1" applyBorder="1"/>
    <xf numFmtId="0" fontId="14" fillId="6" borderId="59" xfId="0" applyFont="1" applyFill="1" applyBorder="1" applyAlignment="1">
      <alignment horizontal="center" vertical="center"/>
    </xf>
    <xf numFmtId="0" fontId="0" fillId="6" borderId="5" xfId="0" applyFont="1" applyFill="1" applyBorder="1"/>
    <xf numFmtId="0" fontId="0" fillId="6" borderId="51" xfId="0" applyFont="1" applyFill="1" applyBorder="1"/>
    <xf numFmtId="0" fontId="0" fillId="0" borderId="114" xfId="0" applyFont="1" applyFill="1" applyBorder="1" applyAlignment="1">
      <alignment horizontal="center" vertical="center"/>
    </xf>
    <xf numFmtId="0" fontId="0" fillId="0" borderId="124" xfId="0" applyFont="1" applyFill="1" applyBorder="1" applyAlignment="1">
      <alignment horizontal="center" vertical="center"/>
    </xf>
    <xf numFmtId="43" fontId="13" fillId="3" borderId="107" xfId="9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170" fontId="20" fillId="38" borderId="119" xfId="14" applyFont="1" applyFill="1" applyBorder="1" applyAlignment="1">
      <alignment horizontal="center" vertical="center"/>
    </xf>
    <xf numFmtId="170" fontId="20" fillId="0" borderId="119" xfId="14" applyFont="1" applyBorder="1" applyAlignment="1">
      <alignment horizontal="center" vertical="center"/>
    </xf>
    <xf numFmtId="170" fontId="20" fillId="7" borderId="119" xfId="14" applyFont="1" applyFill="1" applyBorder="1" applyAlignment="1">
      <alignment horizontal="center" vertical="center"/>
    </xf>
    <xf numFmtId="0" fontId="0" fillId="0" borderId="119" xfId="0" applyNumberFormat="1" applyFont="1" applyFill="1" applyBorder="1" applyAlignment="1">
      <alignment horizontal="center" vertical="center"/>
    </xf>
    <xf numFmtId="43" fontId="13" fillId="0" borderId="2" xfId="9" applyFont="1" applyBorder="1" applyAlignment="1">
      <alignment horizontal="center" vertical="center"/>
    </xf>
    <xf numFmtId="170" fontId="20" fillId="7" borderId="2" xfId="14" applyFont="1" applyFill="1" applyBorder="1" applyAlignment="1">
      <alignment horizontal="center" vertical="center"/>
    </xf>
    <xf numFmtId="170" fontId="20" fillId="6" borderId="64" xfId="14" applyFont="1" applyFill="1" applyBorder="1" applyAlignment="1">
      <alignment horizontal="center" vertical="center"/>
    </xf>
    <xf numFmtId="0" fontId="0" fillId="6" borderId="55" xfId="0" applyNumberFormat="1" applyFont="1" applyFill="1" applyBorder="1" applyAlignment="1">
      <alignment horizontal="center" vertical="center"/>
    </xf>
    <xf numFmtId="0" fontId="14" fillId="6" borderId="68" xfId="0" applyFont="1" applyFill="1" applyBorder="1" applyAlignment="1">
      <alignment horizontal="center" vertical="center"/>
    </xf>
    <xf numFmtId="0" fontId="0" fillId="3" borderId="119" xfId="0" applyFont="1" applyFill="1" applyBorder="1" applyAlignment="1">
      <alignment horizontal="center"/>
    </xf>
    <xf numFmtId="0" fontId="0" fillId="38" borderId="119" xfId="0" applyFont="1" applyFill="1" applyBorder="1" applyAlignment="1">
      <alignment horizontal="center"/>
    </xf>
    <xf numFmtId="0" fontId="0" fillId="7" borderId="119" xfId="0" applyFont="1" applyFill="1" applyBorder="1" applyAlignment="1">
      <alignment horizontal="center"/>
    </xf>
    <xf numFmtId="0" fontId="0" fillId="0" borderId="119" xfId="0" applyNumberFormat="1" applyFont="1" applyBorder="1" applyAlignment="1">
      <alignment horizontal="center"/>
    </xf>
    <xf numFmtId="0" fontId="13" fillId="0" borderId="2" xfId="83" applyFont="1" applyFill="1" applyBorder="1" applyAlignment="1">
      <alignment horizontal="center" vertical="center"/>
    </xf>
    <xf numFmtId="0" fontId="13" fillId="38" borderId="2" xfId="13" applyFont="1" applyFill="1" applyBorder="1" applyAlignment="1">
      <alignment horizontal="center" vertical="center"/>
    </xf>
    <xf numFmtId="0" fontId="13" fillId="0" borderId="2" xfId="13" applyFont="1" applyBorder="1" applyAlignment="1">
      <alignment horizontal="center" vertical="center"/>
    </xf>
    <xf numFmtId="170" fontId="93" fillId="6" borderId="64" xfId="14" applyFont="1" applyFill="1" applyBorder="1" applyAlignment="1">
      <alignment horizontal="center" vertical="center"/>
    </xf>
    <xf numFmtId="0" fontId="14" fillId="51" borderId="48" xfId="0" applyFont="1" applyFill="1" applyBorder="1" applyAlignment="1">
      <alignment horizontal="center" vertical="center"/>
    </xf>
    <xf numFmtId="0" fontId="14" fillId="51" borderId="118" xfId="0" applyFont="1" applyFill="1" applyBorder="1" applyAlignment="1">
      <alignment horizontal="center" vertical="center"/>
    </xf>
    <xf numFmtId="0" fontId="13" fillId="0" borderId="119" xfId="13" applyFont="1" applyBorder="1" applyAlignment="1">
      <alignment horizontal="center" vertical="center"/>
    </xf>
    <xf numFmtId="0" fontId="13" fillId="3" borderId="119" xfId="13" applyFont="1" applyFill="1" applyBorder="1" applyAlignment="1">
      <alignment horizontal="center" vertical="center"/>
    </xf>
    <xf numFmtId="0" fontId="13" fillId="38" borderId="119" xfId="13" applyFont="1" applyFill="1" applyBorder="1" applyAlignment="1">
      <alignment horizontal="center" vertical="center"/>
    </xf>
    <xf numFmtId="0" fontId="13" fillId="7" borderId="119" xfId="13" applyFont="1" applyFill="1" applyBorder="1" applyAlignment="1">
      <alignment horizontal="center" vertical="center"/>
    </xf>
    <xf numFmtId="43" fontId="13" fillId="38" borderId="2" xfId="9" applyFont="1" applyFill="1" applyBorder="1" applyAlignment="1">
      <alignment horizontal="center" vertical="center"/>
    </xf>
    <xf numFmtId="43" fontId="13" fillId="0" borderId="2" xfId="9" applyFont="1" applyFill="1" applyBorder="1" applyAlignment="1">
      <alignment horizontal="center" vertical="center"/>
    </xf>
    <xf numFmtId="43" fontId="13" fillId="7" borderId="2" xfId="9" applyFont="1" applyFill="1" applyBorder="1" applyAlignment="1">
      <alignment horizontal="center" vertical="center"/>
    </xf>
    <xf numFmtId="0" fontId="0" fillId="0" borderId="2" xfId="0" applyNumberFormat="1" applyFont="1" applyBorder="1"/>
    <xf numFmtId="0" fontId="0" fillId="51" borderId="63" xfId="0" applyFont="1" applyFill="1" applyBorder="1" applyAlignment="1">
      <alignment horizontal="center" vertical="center"/>
    </xf>
    <xf numFmtId="0" fontId="0" fillId="51" borderId="64" xfId="0" applyFont="1" applyFill="1" applyBorder="1" applyAlignment="1">
      <alignment horizontal="center" vertical="center"/>
    </xf>
    <xf numFmtId="0" fontId="0" fillId="51" borderId="68" xfId="0" applyFont="1" applyFill="1" applyBorder="1" applyAlignment="1">
      <alignment horizontal="center" vertical="center"/>
    </xf>
    <xf numFmtId="0" fontId="0" fillId="51" borderId="62" xfId="0" applyFont="1" applyFill="1" applyBorder="1" applyAlignment="1">
      <alignment horizontal="center" vertical="center"/>
    </xf>
    <xf numFmtId="0" fontId="13" fillId="51" borderId="64" xfId="13" applyFont="1" applyFill="1" applyBorder="1" applyAlignment="1">
      <alignment horizontal="center" vertical="center"/>
    </xf>
    <xf numFmtId="0" fontId="13" fillId="51" borderId="62" xfId="13" applyFont="1" applyFill="1" applyBorder="1" applyAlignment="1">
      <alignment horizontal="center" vertical="center"/>
    </xf>
    <xf numFmtId="0" fontId="13" fillId="51" borderId="48" xfId="0" applyFont="1" applyFill="1" applyBorder="1" applyAlignment="1">
      <alignment horizontal="center" vertical="center"/>
    </xf>
    <xf numFmtId="0" fontId="13" fillId="51" borderId="64" xfId="14" applyNumberFormat="1" applyFont="1" applyFill="1" applyBorder="1" applyAlignment="1">
      <alignment horizontal="center" vertical="center"/>
    </xf>
    <xf numFmtId="0" fontId="0" fillId="51" borderId="49" xfId="0" applyNumberFormat="1" applyFont="1" applyFill="1" applyBorder="1" applyAlignment="1">
      <alignment horizontal="center" vertical="center"/>
    </xf>
    <xf numFmtId="0" fontId="13" fillId="0" borderId="37" xfId="13" applyFont="1" applyBorder="1" applyAlignment="1">
      <alignment horizontal="center" vertical="center"/>
    </xf>
    <xf numFmtId="0" fontId="14" fillId="51" borderId="64" xfId="13" applyFont="1" applyFill="1" applyBorder="1" applyAlignment="1">
      <alignment horizontal="center" vertical="center"/>
    </xf>
    <xf numFmtId="0" fontId="64" fillId="3" borderId="0" xfId="63" applyFont="1" applyFill="1" applyBorder="1" applyAlignment="1">
      <alignment horizontal="center" vertical="center"/>
    </xf>
    <xf numFmtId="0" fontId="64" fillId="3" borderId="0" xfId="100" applyFont="1" applyFill="1" applyBorder="1" applyAlignment="1">
      <alignment horizontal="center" vertical="center"/>
    </xf>
    <xf numFmtId="0" fontId="9" fillId="3" borderId="0" xfId="63" applyFill="1" applyBorder="1" applyAlignment="1">
      <alignment horizontal="center" vertical="center"/>
    </xf>
    <xf numFmtId="0" fontId="69" fillId="3" borderId="0" xfId="17" applyFont="1" applyFill="1" applyBorder="1" applyAlignment="1">
      <alignment horizontal="center" vertical="center" wrapText="1"/>
    </xf>
    <xf numFmtId="0" fontId="69" fillId="3" borderId="0" xfId="17" applyFont="1" applyFill="1" applyBorder="1" applyAlignment="1">
      <alignment horizontal="center" vertical="center"/>
    </xf>
    <xf numFmtId="171" fontId="64" fillId="3" borderId="107" xfId="103" applyNumberFormat="1" applyFont="1" applyFill="1" applyBorder="1" applyAlignment="1">
      <alignment horizontal="center" vertical="center"/>
    </xf>
    <xf numFmtId="0" fontId="64" fillId="0" borderId="0" xfId="63" applyFont="1" applyAlignment="1">
      <alignment horizontal="center" vertical="center"/>
    </xf>
    <xf numFmtId="0" fontId="9" fillId="3" borderId="15" xfId="63" applyFill="1" applyBorder="1" applyAlignment="1">
      <alignment horizontal="center" vertical="center"/>
    </xf>
    <xf numFmtId="171" fontId="64" fillId="3" borderId="119" xfId="103" applyNumberFormat="1" applyFont="1" applyFill="1" applyBorder="1" applyAlignment="1">
      <alignment horizontal="center" vertical="center"/>
    </xf>
    <xf numFmtId="0" fontId="64" fillId="0" borderId="0" xfId="100" applyFont="1" applyAlignment="1">
      <alignment horizontal="center" vertical="center"/>
    </xf>
    <xf numFmtId="180" fontId="79" fillId="0" borderId="0" xfId="100" applyNumberFormat="1" applyFont="1" applyAlignment="1">
      <alignment horizontal="center" vertical="center"/>
    </xf>
    <xf numFmtId="171" fontId="64" fillId="35" borderId="26" xfId="103" applyNumberFormat="1" applyFont="1" applyFill="1" applyBorder="1" applyAlignment="1">
      <alignment horizontal="center" vertical="center"/>
    </xf>
    <xf numFmtId="164" fontId="65" fillId="35" borderId="26" xfId="21" applyFont="1" applyFill="1" applyBorder="1" applyAlignment="1" applyProtection="1">
      <alignment horizontal="center" vertical="center" wrapText="1"/>
      <protection locked="0"/>
    </xf>
    <xf numFmtId="10" fontId="64" fillId="3" borderId="119" xfId="6" applyNumberFormat="1" applyFont="1" applyFill="1" applyBorder="1" applyAlignment="1" applyProtection="1">
      <alignment horizontal="center" vertical="center" wrapText="1"/>
    </xf>
    <xf numFmtId="10" fontId="64" fillId="35" borderId="26" xfId="63" applyNumberFormat="1" applyFont="1" applyFill="1" applyBorder="1" applyAlignment="1">
      <alignment horizontal="center" vertical="center"/>
    </xf>
    <xf numFmtId="0" fontId="64" fillId="48" borderId="2" xfId="63" applyFont="1" applyFill="1" applyBorder="1" applyAlignment="1">
      <alignment vertical="center" wrapText="1"/>
    </xf>
    <xf numFmtId="164" fontId="64" fillId="3" borderId="2" xfId="21" applyNumberFormat="1" applyFont="1" applyFill="1" applyBorder="1" applyAlignment="1" applyProtection="1">
      <alignment vertical="center" wrapText="1"/>
    </xf>
    <xf numFmtId="164" fontId="64" fillId="3" borderId="2" xfId="21" applyFont="1" applyFill="1" applyBorder="1" applyAlignment="1" applyProtection="1">
      <alignment horizontal="center" vertical="center" wrapText="1"/>
    </xf>
    <xf numFmtId="10" fontId="64" fillId="3" borderId="2" xfId="6" applyNumberFormat="1" applyFont="1" applyFill="1" applyBorder="1" applyAlignment="1" applyProtection="1">
      <alignment horizontal="center" vertical="center" wrapText="1"/>
    </xf>
    <xf numFmtId="171" fontId="64" fillId="3" borderId="2" xfId="103" applyNumberFormat="1" applyFont="1" applyFill="1" applyBorder="1" applyAlignment="1">
      <alignment horizontal="center" vertical="center"/>
    </xf>
    <xf numFmtId="0" fontId="65" fillId="41" borderId="50" xfId="21" applyNumberFormat="1" applyFont="1" applyFill="1" applyBorder="1" applyAlignment="1" applyProtection="1">
      <alignment horizontal="center" vertical="center" wrapText="1"/>
    </xf>
    <xf numFmtId="0" fontId="65" fillId="41" borderId="97" xfId="63" applyFont="1" applyFill="1" applyBorder="1" applyAlignment="1" applyProtection="1">
      <alignment horizontal="center" vertical="center" wrapText="1"/>
    </xf>
    <xf numFmtId="0" fontId="65" fillId="41" borderId="69" xfId="63" applyFont="1" applyFill="1" applyBorder="1" applyAlignment="1" applyProtection="1">
      <alignment horizontal="center" vertical="center" wrapText="1"/>
    </xf>
    <xf numFmtId="0" fontId="65" fillId="41" borderId="58" xfId="63" applyFont="1" applyFill="1" applyBorder="1" applyAlignment="1" applyProtection="1">
      <alignment horizontal="center" vertical="center" wrapText="1"/>
    </xf>
    <xf numFmtId="0" fontId="65" fillId="10" borderId="63" xfId="63" applyFont="1" applyFill="1" applyBorder="1"/>
    <xf numFmtId="0" fontId="64" fillId="10" borderId="64" xfId="63" applyFont="1" applyFill="1" applyBorder="1"/>
    <xf numFmtId="0" fontId="64" fillId="10" borderId="64" xfId="63" applyFont="1" applyFill="1" applyBorder="1" applyAlignment="1">
      <alignment horizontal="right"/>
    </xf>
    <xf numFmtId="17" fontId="65" fillId="10" borderId="64" xfId="63" applyNumberFormat="1" applyFont="1" applyFill="1" applyBorder="1" applyAlignment="1">
      <alignment horizontal="center" vertical="center"/>
    </xf>
    <xf numFmtId="0" fontId="64" fillId="10" borderId="55" xfId="63" applyFont="1" applyFill="1" applyBorder="1" applyAlignment="1">
      <alignment horizontal="center" vertical="center"/>
    </xf>
    <xf numFmtId="0" fontId="17" fillId="0" borderId="131" xfId="0" applyFont="1" applyBorder="1" applyAlignment="1">
      <alignment horizontal="left" vertical="center" wrapText="1"/>
    </xf>
    <xf numFmtId="44" fontId="17" fillId="3" borderId="72" xfId="1" applyFont="1" applyFill="1" applyBorder="1" applyAlignment="1">
      <alignment vertical="center"/>
    </xf>
    <xf numFmtId="44" fontId="17" fillId="3" borderId="117" xfId="1" applyFont="1" applyFill="1" applyBorder="1" applyAlignment="1">
      <alignment vertical="center"/>
    </xf>
    <xf numFmtId="44" fontId="17" fillId="3" borderId="58" xfId="1" applyFont="1" applyFill="1" applyBorder="1" applyAlignment="1">
      <alignment vertical="center"/>
    </xf>
    <xf numFmtId="44" fontId="17" fillId="3" borderId="110" xfId="1" applyFont="1" applyFill="1" applyBorder="1" applyAlignment="1">
      <alignment vertical="center"/>
    </xf>
    <xf numFmtId="0" fontId="0" fillId="6" borderId="39" xfId="0" applyFont="1" applyFill="1" applyBorder="1"/>
    <xf numFmtId="9" fontId="8" fillId="3" borderId="1" xfId="6" applyNumberFormat="1" applyFont="1" applyFill="1" applyBorder="1" applyAlignment="1">
      <alignment horizontal="center" vertical="center" wrapText="1"/>
    </xf>
    <xf numFmtId="0" fontId="20" fillId="37" borderId="64" xfId="13" applyFont="1" applyFill="1" applyBorder="1" applyAlignment="1">
      <alignment horizontal="center" vertical="center"/>
    </xf>
    <xf numFmtId="9" fontId="19" fillId="0" borderId="118" xfId="6" applyNumberFormat="1" applyFont="1" applyFill="1" applyBorder="1" applyAlignment="1">
      <alignment horizontal="center" vertical="center" wrapText="1"/>
    </xf>
    <xf numFmtId="0" fontId="19" fillId="41" borderId="98" xfId="17" applyFont="1" applyFill="1" applyBorder="1" applyAlignment="1">
      <alignment horizontal="center" vertical="center"/>
    </xf>
    <xf numFmtId="9" fontId="8" fillId="0" borderId="49" xfId="6" applyNumberFormat="1" applyFont="1" applyBorder="1" applyAlignment="1">
      <alignment horizontal="center" vertical="center" wrapText="1"/>
    </xf>
    <xf numFmtId="0" fontId="65" fillId="3" borderId="77" xfId="21" applyNumberFormat="1" applyFont="1" applyFill="1" applyBorder="1" applyAlignment="1" applyProtection="1">
      <alignment horizontal="center" vertical="center" wrapText="1"/>
    </xf>
    <xf numFmtId="0" fontId="65" fillId="3" borderId="120" xfId="21" applyNumberFormat="1" applyFont="1" applyFill="1" applyBorder="1" applyAlignment="1" applyProtection="1">
      <alignment horizontal="center" vertical="center" wrapText="1"/>
    </xf>
    <xf numFmtId="0" fontId="19" fillId="3" borderId="46" xfId="0" applyFont="1" applyFill="1" applyBorder="1" applyAlignment="1">
      <alignment horizontal="center" vertical="center"/>
    </xf>
    <xf numFmtId="9" fontId="19" fillId="3" borderId="0" xfId="6" applyNumberFormat="1" applyFont="1" applyFill="1" applyBorder="1" applyAlignment="1">
      <alignment horizontal="center" vertical="center" wrapText="1"/>
    </xf>
    <xf numFmtId="166" fontId="8" fillId="3" borderId="107" xfId="6" applyNumberFormat="1" applyFont="1" applyFill="1" applyBorder="1" applyAlignment="1">
      <alignment horizontal="center" vertical="center" wrapText="1"/>
    </xf>
    <xf numFmtId="0" fontId="17" fillId="48" borderId="131" xfId="0" applyFont="1" applyFill="1" applyBorder="1" applyAlignment="1">
      <alignment horizontal="left" vertical="center" wrapText="1"/>
    </xf>
    <xf numFmtId="0" fontId="33" fillId="0" borderId="127" xfId="17" applyFont="1" applyBorder="1" applyAlignment="1">
      <alignment horizontal="center" vertical="center"/>
    </xf>
    <xf numFmtId="0" fontId="9" fillId="3" borderId="56" xfId="63" applyFont="1" applyFill="1" applyBorder="1" applyAlignment="1">
      <alignment vertical="center" wrapText="1"/>
    </xf>
    <xf numFmtId="0" fontId="17" fillId="50" borderId="76" xfId="0" applyFont="1" applyFill="1" applyBorder="1" applyAlignment="1">
      <alignment horizontal="left" vertical="center" wrapText="1"/>
    </xf>
    <xf numFmtId="0" fontId="9" fillId="3" borderId="107" xfId="63" applyFont="1" applyFill="1" applyBorder="1" applyAlignment="1">
      <alignment vertical="center" wrapText="1"/>
    </xf>
    <xf numFmtId="0" fontId="9" fillId="0" borderId="11" xfId="17" applyFont="1" applyBorder="1" applyAlignment="1">
      <alignment horizontal="center" vertical="center"/>
    </xf>
    <xf numFmtId="0" fontId="33" fillId="0" borderId="107" xfId="17" applyFont="1" applyBorder="1" applyAlignment="1">
      <alignment horizontal="center" vertical="center"/>
    </xf>
    <xf numFmtId="0" fontId="17" fillId="3" borderId="41" xfId="0" applyFont="1" applyFill="1" applyBorder="1" applyAlignment="1">
      <alignment vertical="top" wrapText="1"/>
    </xf>
    <xf numFmtId="0" fontId="17" fillId="3" borderId="107" xfId="0" applyFont="1" applyFill="1" applyBorder="1" applyAlignment="1">
      <alignment vertical="top" wrapText="1"/>
    </xf>
    <xf numFmtId="0" fontId="17" fillId="3" borderId="76" xfId="0" applyFont="1" applyFill="1" applyBorder="1" applyAlignment="1">
      <alignment horizontal="left" vertical="center" wrapText="1"/>
    </xf>
    <xf numFmtId="0" fontId="17" fillId="3" borderId="15" xfId="0" applyFont="1" applyFill="1" applyBorder="1" applyAlignment="1">
      <alignment horizontal="left" vertical="top" wrapText="1"/>
    </xf>
    <xf numFmtId="0" fontId="17" fillId="3" borderId="122" xfId="0" applyFont="1" applyFill="1" applyBorder="1" applyAlignment="1">
      <alignment horizontal="left" vertical="top" wrapText="1"/>
    </xf>
    <xf numFmtId="0" fontId="9" fillId="3" borderId="0" xfId="17" applyFont="1" applyFill="1"/>
    <xf numFmtId="0" fontId="8" fillId="3" borderId="131" xfId="17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1" fontId="2" fillId="3" borderId="97" xfId="0" applyNumberFormat="1" applyFont="1" applyFill="1" applyBorder="1" applyAlignment="1">
      <alignment horizontal="center" vertical="center"/>
    </xf>
    <xf numFmtId="3" fontId="2" fillId="3" borderId="69" xfId="0" applyNumberFormat="1" applyFont="1" applyFill="1" applyBorder="1" applyAlignment="1">
      <alignment horizontal="center" vertical="center"/>
    </xf>
    <xf numFmtId="4" fontId="2" fillId="3" borderId="69" xfId="0" applyNumberFormat="1" applyFont="1" applyFill="1" applyBorder="1" applyAlignment="1">
      <alignment horizontal="right" vertical="center"/>
    </xf>
    <xf numFmtId="4" fontId="2" fillId="3" borderId="58" xfId="0" applyNumberFormat="1" applyFont="1" applyFill="1" applyBorder="1" applyAlignment="1">
      <alignment vertical="center"/>
    </xf>
    <xf numFmtId="0" fontId="17" fillId="3" borderId="61" xfId="0" applyFont="1" applyFill="1" applyBorder="1" applyAlignment="1">
      <alignment vertical="center" wrapText="1"/>
    </xf>
    <xf numFmtId="0" fontId="17" fillId="3" borderId="35" xfId="0" applyFont="1" applyFill="1" applyBorder="1" applyAlignment="1">
      <alignment horizontal="left" vertical="center" wrapText="1"/>
    </xf>
    <xf numFmtId="1" fontId="2" fillId="3" borderId="61" xfId="0" applyNumberFormat="1" applyFont="1" applyFill="1" applyBorder="1" applyAlignment="1">
      <alignment horizontal="center" vertical="center"/>
    </xf>
    <xf numFmtId="3" fontId="2" fillId="3" borderId="34" xfId="0" applyNumberFormat="1" applyFont="1" applyFill="1" applyBorder="1" applyAlignment="1">
      <alignment horizontal="center" vertical="center"/>
    </xf>
    <xf numFmtId="4" fontId="2" fillId="3" borderId="34" xfId="0" applyNumberFormat="1" applyFont="1" applyFill="1" applyBorder="1" applyAlignment="1">
      <alignment horizontal="right" vertical="center"/>
    </xf>
    <xf numFmtId="4" fontId="2" fillId="3" borderId="35" xfId="0" applyNumberFormat="1" applyFont="1" applyFill="1" applyBorder="1" applyAlignment="1">
      <alignment vertical="center"/>
    </xf>
    <xf numFmtId="0" fontId="17" fillId="3" borderId="118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64" fillId="3" borderId="5" xfId="63" applyFont="1" applyFill="1" applyBorder="1" applyAlignment="1">
      <alignment vertical="center" wrapText="1"/>
    </xf>
    <xf numFmtId="0" fontId="33" fillId="3" borderId="131" xfId="0" applyFont="1" applyFill="1" applyBorder="1" applyAlignment="1">
      <alignment horizontal="center" vertical="center"/>
    </xf>
    <xf numFmtId="0" fontId="33" fillId="50" borderId="67" xfId="0" applyFont="1" applyFill="1" applyBorder="1" applyAlignment="1">
      <alignment horizontal="center" vertical="center"/>
    </xf>
    <xf numFmtId="0" fontId="19" fillId="50" borderId="15" xfId="0" applyFont="1" applyFill="1" applyBorder="1" applyAlignment="1">
      <alignment horizontal="center" vertical="center"/>
    </xf>
    <xf numFmtId="1" fontId="2" fillId="50" borderId="56" xfId="0" applyNumberFormat="1" applyFont="1" applyFill="1" applyBorder="1" applyAlignment="1">
      <alignment horizontal="center" vertical="center"/>
    </xf>
    <xf numFmtId="3" fontId="2" fillId="50" borderId="28" xfId="0" applyNumberFormat="1" applyFont="1" applyFill="1" applyBorder="1" applyAlignment="1">
      <alignment horizontal="center" vertical="center"/>
    </xf>
    <xf numFmtId="0" fontId="33" fillId="3" borderId="127" xfId="0" applyFont="1" applyFill="1" applyBorder="1" applyAlignment="1">
      <alignment horizontal="center" vertical="center"/>
    </xf>
    <xf numFmtId="0" fontId="17" fillId="50" borderId="25" xfId="0" applyFont="1" applyFill="1" applyBorder="1" applyAlignment="1">
      <alignment horizontal="left" vertical="center" wrapText="1"/>
    </xf>
    <xf numFmtId="0" fontId="33" fillId="50" borderId="66" xfId="0" applyFont="1" applyFill="1" applyBorder="1" applyAlignment="1">
      <alignment horizontal="center" vertical="center"/>
    </xf>
    <xf numFmtId="0" fontId="17" fillId="50" borderId="129" xfId="0" applyFont="1" applyFill="1" applyBorder="1" applyAlignment="1">
      <alignment vertical="top" wrapText="1"/>
    </xf>
    <xf numFmtId="0" fontId="17" fillId="50" borderId="113" xfId="0" applyFont="1" applyFill="1" applyBorder="1" applyAlignment="1">
      <alignment horizontal="left" vertical="top" wrapText="1"/>
    </xf>
    <xf numFmtId="0" fontId="17" fillId="3" borderId="25" xfId="0" applyFont="1" applyFill="1" applyBorder="1" applyAlignment="1">
      <alignment horizontal="left" vertical="center" wrapText="1"/>
    </xf>
    <xf numFmtId="0" fontId="19" fillId="50" borderId="112" xfId="0" applyFont="1" applyFill="1" applyBorder="1" applyAlignment="1">
      <alignment horizontal="center" vertical="center"/>
    </xf>
    <xf numFmtId="0" fontId="33" fillId="0" borderId="114" xfId="0" applyFont="1" applyBorder="1" applyAlignment="1">
      <alignment horizontal="center" vertical="center"/>
    </xf>
    <xf numFmtId="0" fontId="17" fillId="3" borderId="107" xfId="0" applyFont="1" applyFill="1" applyBorder="1" applyAlignment="1">
      <alignment vertical="center" wrapText="1"/>
    </xf>
    <xf numFmtId="0" fontId="9" fillId="50" borderId="107" xfId="63" applyFont="1" applyFill="1" applyBorder="1" applyAlignment="1">
      <alignment vertical="center" wrapText="1"/>
    </xf>
    <xf numFmtId="0" fontId="33" fillId="50" borderId="107" xfId="17" applyFont="1" applyFill="1" applyBorder="1" applyAlignment="1">
      <alignment horizontal="center" vertical="center"/>
    </xf>
    <xf numFmtId="0" fontId="9" fillId="50" borderId="107" xfId="17" applyFont="1" applyFill="1" applyBorder="1"/>
    <xf numFmtId="0" fontId="17" fillId="50" borderId="107" xfId="0" applyFont="1" applyFill="1" applyBorder="1" applyAlignment="1">
      <alignment vertical="top" wrapText="1"/>
    </xf>
    <xf numFmtId="0" fontId="17" fillId="3" borderId="11" xfId="0" applyFont="1" applyFill="1" applyBorder="1" applyAlignment="1">
      <alignment horizontal="left" vertical="center" wrapText="1"/>
    </xf>
    <xf numFmtId="0" fontId="33" fillId="50" borderId="39" xfId="17" applyFont="1" applyFill="1" applyBorder="1" applyAlignment="1">
      <alignment horizontal="center" vertical="center"/>
    </xf>
    <xf numFmtId="0" fontId="9" fillId="50" borderId="34" xfId="63" applyFont="1" applyFill="1" applyBorder="1" applyAlignment="1">
      <alignment vertical="center" wrapText="1"/>
    </xf>
    <xf numFmtId="1" fontId="2" fillId="50" borderId="52" xfId="0" applyNumberFormat="1" applyFont="1" applyFill="1" applyBorder="1" applyAlignment="1">
      <alignment horizontal="center" vertical="center"/>
    </xf>
    <xf numFmtId="0" fontId="33" fillId="50" borderId="130" xfId="17" applyFont="1" applyFill="1" applyBorder="1" applyAlignment="1">
      <alignment horizontal="center" vertical="center"/>
    </xf>
    <xf numFmtId="0" fontId="9" fillId="50" borderId="121" xfId="63" applyFont="1" applyFill="1" applyBorder="1" applyAlignment="1">
      <alignment vertical="center" wrapText="1"/>
    </xf>
    <xf numFmtId="0" fontId="17" fillId="50" borderId="58" xfId="0" applyFont="1" applyFill="1" applyBorder="1" applyAlignment="1">
      <alignment horizontal="left" vertical="center" wrapText="1"/>
    </xf>
    <xf numFmtId="0" fontId="33" fillId="50" borderId="70" xfId="0" applyFont="1" applyFill="1" applyBorder="1" applyAlignment="1">
      <alignment horizontal="center" vertical="center"/>
    </xf>
    <xf numFmtId="0" fontId="33" fillId="3" borderId="66" xfId="0" applyFont="1" applyFill="1" applyBorder="1" applyAlignment="1">
      <alignment horizontal="center" vertical="center"/>
    </xf>
    <xf numFmtId="1" fontId="17" fillId="3" borderId="61" xfId="0" applyNumberFormat="1" applyFont="1" applyFill="1" applyBorder="1" applyAlignment="1">
      <alignment horizontal="left" vertical="center"/>
    </xf>
    <xf numFmtId="0" fontId="33" fillId="3" borderId="67" xfId="0" applyFont="1" applyFill="1" applyBorder="1" applyAlignment="1">
      <alignment horizontal="center" vertical="center"/>
    </xf>
    <xf numFmtId="0" fontId="8" fillId="0" borderId="0" xfId="17" applyFont="1" applyAlignment="1">
      <alignment horizontal="center" vertical="center"/>
    </xf>
    <xf numFmtId="0" fontId="0" fillId="0" borderId="16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4" fillId="37" borderId="4" xfId="0" applyFont="1" applyFill="1" applyBorder="1" applyAlignment="1">
      <alignment horizontal="left" vertical="center"/>
    </xf>
    <xf numFmtId="0" fontId="14" fillId="37" borderId="5" xfId="0" applyFont="1" applyFill="1" applyBorder="1" applyAlignment="1">
      <alignment horizontal="left" vertical="center"/>
    </xf>
    <xf numFmtId="0" fontId="21" fillId="38" borderId="39" xfId="0" applyFont="1" applyFill="1" applyBorder="1" applyAlignment="1">
      <alignment horizontal="left" vertical="center"/>
    </xf>
    <xf numFmtId="0" fontId="21" fillId="38" borderId="51" xfId="0" applyFont="1" applyFill="1" applyBorder="1" applyAlignment="1">
      <alignment horizontal="left" vertical="center"/>
    </xf>
    <xf numFmtId="0" fontId="19" fillId="3" borderId="35" xfId="0" applyFont="1" applyFill="1" applyBorder="1" applyAlignment="1">
      <alignment horizontal="center" vertical="center"/>
    </xf>
    <xf numFmtId="2" fontId="19" fillId="50" borderId="2" xfId="0" applyNumberFormat="1" applyFont="1" applyFill="1" applyBorder="1" applyAlignment="1">
      <alignment horizontal="center" vertical="center"/>
    </xf>
    <xf numFmtId="2" fontId="19" fillId="3" borderId="2" xfId="0" applyNumberFormat="1" applyFont="1" applyFill="1" applyBorder="1" applyAlignment="1">
      <alignment horizontal="center" vertical="center"/>
    </xf>
    <xf numFmtId="43" fontId="19" fillId="3" borderId="63" xfId="9" applyFont="1" applyFill="1" applyBorder="1" applyAlignment="1">
      <alignment horizontal="center" vertical="center"/>
    </xf>
    <xf numFmtId="43" fontId="19" fillId="3" borderId="50" xfId="9" applyFont="1" applyFill="1" applyBorder="1" applyAlignment="1">
      <alignment horizontal="center" vertical="center"/>
    </xf>
    <xf numFmtId="0" fontId="34" fillId="50" borderId="63" xfId="0" applyFont="1" applyFill="1" applyBorder="1" applyAlignment="1">
      <alignment vertical="center"/>
    </xf>
    <xf numFmtId="0" fontId="34" fillId="50" borderId="64" xfId="0" applyFont="1" applyFill="1" applyBorder="1" applyAlignment="1">
      <alignment vertical="center"/>
    </xf>
    <xf numFmtId="0" fontId="19" fillId="50" borderId="55" xfId="0" applyFont="1" applyFill="1" applyBorder="1" applyAlignment="1">
      <alignment horizontal="center" vertical="center"/>
    </xf>
    <xf numFmtId="4" fontId="35" fillId="50" borderId="62" xfId="0" applyNumberFormat="1" applyFont="1" applyFill="1" applyBorder="1" applyAlignment="1">
      <alignment horizontal="center" vertical="center"/>
    </xf>
    <xf numFmtId="2" fontId="33" fillId="50" borderId="64" xfId="0" applyNumberFormat="1" applyFont="1" applyFill="1" applyBorder="1" applyAlignment="1">
      <alignment horizontal="center" vertical="center"/>
    </xf>
    <xf numFmtId="4" fontId="35" fillId="50" borderId="55" xfId="0" applyNumberFormat="1" applyFont="1" applyFill="1" applyBorder="1" applyAlignment="1">
      <alignment horizontal="center" vertical="center"/>
    </xf>
    <xf numFmtId="43" fontId="35" fillId="50" borderId="64" xfId="9" applyFont="1" applyFill="1" applyBorder="1" applyAlignment="1">
      <alignment horizontal="center" vertical="center"/>
    </xf>
    <xf numFmtId="4" fontId="35" fillId="50" borderId="63" xfId="0" applyNumberFormat="1" applyFont="1" applyFill="1" applyBorder="1" applyAlignment="1">
      <alignment horizontal="center" vertical="center"/>
    </xf>
    <xf numFmtId="0" fontId="34" fillId="3" borderId="38" xfId="0" applyFont="1" applyFill="1" applyBorder="1" applyAlignment="1">
      <alignment vertical="center"/>
    </xf>
    <xf numFmtId="0" fontId="34" fillId="3" borderId="28" xfId="0" applyFont="1" applyFill="1" applyBorder="1" applyAlignment="1">
      <alignment vertical="center"/>
    </xf>
    <xf numFmtId="0" fontId="19" fillId="3" borderId="76" xfId="0" applyFont="1" applyFill="1" applyBorder="1" applyAlignment="1">
      <alignment horizontal="center" vertical="center"/>
    </xf>
    <xf numFmtId="4" fontId="35" fillId="3" borderId="56" xfId="0" applyNumberFormat="1" applyFont="1" applyFill="1" applyBorder="1" applyAlignment="1">
      <alignment horizontal="center" vertical="center"/>
    </xf>
    <xf numFmtId="2" fontId="33" fillId="3" borderId="28" xfId="0" applyNumberFormat="1" applyFont="1" applyFill="1" applyBorder="1" applyAlignment="1">
      <alignment horizontal="center" vertical="center"/>
    </xf>
    <xf numFmtId="4" fontId="35" fillId="3" borderId="76" xfId="0" applyNumberFormat="1" applyFont="1" applyFill="1" applyBorder="1" applyAlignment="1">
      <alignment horizontal="center" vertical="center"/>
    </xf>
    <xf numFmtId="43" fontId="35" fillId="3" borderId="28" xfId="9" applyFont="1" applyFill="1" applyBorder="1" applyAlignment="1">
      <alignment horizontal="center" vertical="center"/>
    </xf>
    <xf numFmtId="4" fontId="35" fillId="3" borderId="38" xfId="0" applyNumberFormat="1" applyFont="1" applyFill="1" applyBorder="1" applyAlignment="1">
      <alignment horizontal="center" vertical="center"/>
    </xf>
    <xf numFmtId="43" fontId="35" fillId="0" borderId="28" xfId="9" applyFont="1" applyBorder="1" applyAlignment="1">
      <alignment horizontal="center" vertical="center"/>
    </xf>
    <xf numFmtId="0" fontId="34" fillId="3" borderId="34" xfId="9" applyNumberFormat="1" applyFont="1" applyFill="1" applyBorder="1" applyAlignment="1">
      <alignment horizontal="left" vertical="center" wrapText="1"/>
    </xf>
    <xf numFmtId="4" fontId="35" fillId="3" borderId="61" xfId="0" applyNumberFormat="1" applyFont="1" applyFill="1" applyBorder="1" applyAlignment="1">
      <alignment horizontal="center" vertical="center"/>
    </xf>
    <xf numFmtId="2" fontId="33" fillId="3" borderId="34" xfId="0" applyNumberFormat="1" applyFont="1" applyFill="1" applyBorder="1" applyAlignment="1">
      <alignment horizontal="center" vertical="center"/>
    </xf>
    <xf numFmtId="4" fontId="35" fillId="3" borderId="35" xfId="0" applyNumberFormat="1" applyFont="1" applyFill="1" applyBorder="1" applyAlignment="1">
      <alignment horizontal="center" vertical="center"/>
    </xf>
    <xf numFmtId="43" fontId="35" fillId="0" borderId="34" xfId="9" applyFont="1" applyBorder="1" applyAlignment="1">
      <alignment horizontal="center" vertical="center"/>
    </xf>
    <xf numFmtId="4" fontId="35" fillId="3" borderId="33" xfId="0" applyNumberFormat="1" applyFont="1" applyFill="1" applyBorder="1" applyAlignment="1">
      <alignment horizontal="center" vertical="center"/>
    </xf>
    <xf numFmtId="0" fontId="34" fillId="3" borderId="120" xfId="0" applyFont="1" applyFill="1" applyBorder="1" applyAlignment="1">
      <alignment vertical="center"/>
    </xf>
    <xf numFmtId="49" fontId="34" fillId="3" borderId="107" xfId="9" applyNumberFormat="1" applyFont="1" applyFill="1" applyBorder="1" applyAlignment="1">
      <alignment horizontal="left" vertical="center" wrapText="1"/>
    </xf>
    <xf numFmtId="0" fontId="19" fillId="3" borderId="122" xfId="0" applyFont="1" applyFill="1" applyBorder="1" applyAlignment="1">
      <alignment horizontal="center" vertical="center"/>
    </xf>
    <xf numFmtId="2" fontId="33" fillId="3" borderId="107" xfId="0" applyNumberFormat="1" applyFont="1" applyFill="1" applyBorder="1" applyAlignment="1">
      <alignment horizontal="center" vertical="center"/>
    </xf>
    <xf numFmtId="4" fontId="35" fillId="3" borderId="120" xfId="0" applyNumberFormat="1" applyFont="1" applyFill="1" applyBorder="1" applyAlignment="1">
      <alignment horizontal="center" vertical="center"/>
    </xf>
    <xf numFmtId="4" fontId="35" fillId="3" borderId="123" xfId="0" applyNumberFormat="1" applyFont="1" applyFill="1" applyBorder="1" applyAlignment="1">
      <alignment horizontal="center" vertical="center"/>
    </xf>
    <xf numFmtId="2" fontId="33" fillId="3" borderId="64" xfId="0" applyNumberFormat="1" applyFont="1" applyFill="1" applyBorder="1" applyAlignment="1">
      <alignment horizontal="center" vertical="center"/>
    </xf>
    <xf numFmtId="2" fontId="33" fillId="3" borderId="69" xfId="0" applyNumberFormat="1" applyFont="1" applyFill="1" applyBorder="1" applyAlignment="1">
      <alignment horizontal="center" vertical="center"/>
    </xf>
    <xf numFmtId="43" fontId="35" fillId="3" borderId="64" xfId="9" applyFont="1" applyFill="1" applyBorder="1" applyAlignment="1">
      <alignment horizontal="center" vertical="center"/>
    </xf>
    <xf numFmtId="43" fontId="35" fillId="3" borderId="69" xfId="9" applyFont="1" applyFill="1" applyBorder="1" applyAlignment="1">
      <alignment horizontal="center" vertical="center"/>
    </xf>
    <xf numFmtId="43" fontId="35" fillId="3" borderId="33" xfId="9" applyFont="1" applyFill="1" applyBorder="1" applyAlignment="1">
      <alignment horizontal="center" vertical="center"/>
    </xf>
    <xf numFmtId="43" fontId="35" fillId="3" borderId="120" xfId="9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1" fillId="53" borderId="2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/>
    </xf>
    <xf numFmtId="0" fontId="21" fillId="38" borderId="26" xfId="0" applyFont="1" applyFill="1" applyBorder="1" applyAlignment="1">
      <alignment horizontal="center" vertical="center" wrapText="1"/>
    </xf>
    <xf numFmtId="0" fontId="14" fillId="37" borderId="26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17" fillId="0" borderId="107" xfId="17" applyFont="1" applyBorder="1" applyAlignment="1">
      <alignment vertical="center"/>
    </xf>
    <xf numFmtId="44" fontId="0" fillId="3" borderId="107" xfId="14" applyNumberFormat="1" applyFont="1" applyFill="1" applyBorder="1" applyAlignment="1">
      <alignment horizontal="right"/>
    </xf>
    <xf numFmtId="43" fontId="19" fillId="3" borderId="77" xfId="9" applyFont="1" applyFill="1" applyBorder="1" applyAlignment="1">
      <alignment horizontal="center" vertical="center"/>
    </xf>
    <xf numFmtId="43" fontId="19" fillId="3" borderId="96" xfId="9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107" xfId="0" applyFont="1" applyFill="1" applyBorder="1" applyAlignment="1">
      <alignment horizontal="center" vertical="center"/>
    </xf>
    <xf numFmtId="49" fontId="27" fillId="0" borderId="47" xfId="9" applyNumberFormat="1" applyFont="1" applyBorder="1" applyAlignment="1">
      <alignment horizontal="center" vertical="center" wrapText="1"/>
    </xf>
    <xf numFmtId="49" fontId="27" fillId="0" borderId="48" xfId="9" applyNumberFormat="1" applyFont="1" applyBorder="1" applyAlignment="1">
      <alignment horizontal="center" vertical="center" wrapText="1"/>
    </xf>
    <xf numFmtId="49" fontId="27" fillId="0" borderId="49" xfId="9" applyNumberFormat="1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43" fontId="27" fillId="3" borderId="39" xfId="9" applyFont="1" applyFill="1" applyBorder="1" applyAlignment="1">
      <alignment horizontal="center" vertical="center"/>
    </xf>
    <xf numFmtId="43" fontId="27" fillId="3" borderId="51" xfId="9" applyFont="1" applyFill="1" applyBorder="1" applyAlignment="1">
      <alignment horizontal="center" vertical="center"/>
    </xf>
    <xf numFmtId="43" fontId="27" fillId="3" borderId="54" xfId="9" applyFont="1" applyFill="1" applyBorder="1" applyAlignment="1">
      <alignment horizontal="center" vertical="center"/>
    </xf>
    <xf numFmtId="43" fontId="27" fillId="3" borderId="4" xfId="9" applyFont="1" applyFill="1" applyBorder="1" applyAlignment="1">
      <alignment horizontal="center" vertical="center"/>
    </xf>
    <xf numFmtId="43" fontId="27" fillId="3" borderId="5" xfId="9" applyFont="1" applyFill="1" applyBorder="1" applyAlignment="1">
      <alignment horizontal="center" vertical="center"/>
    </xf>
    <xf numFmtId="43" fontId="27" fillId="3" borderId="41" xfId="9" applyFont="1" applyFill="1" applyBorder="1" applyAlignment="1">
      <alignment horizontal="center" vertical="center"/>
    </xf>
    <xf numFmtId="43" fontId="25" fillId="3" borderId="47" xfId="9" applyFont="1" applyFill="1" applyBorder="1" applyAlignment="1">
      <alignment horizontal="center" vertical="center"/>
    </xf>
    <xf numFmtId="43" fontId="25" fillId="3" borderId="49" xfId="9" applyFont="1" applyFill="1" applyBorder="1" applyAlignment="1">
      <alignment horizontal="center" vertical="center"/>
    </xf>
    <xf numFmtId="0" fontId="25" fillId="35" borderId="39" xfId="5" applyFont="1" applyFill="1" applyBorder="1" applyAlignment="1">
      <alignment horizontal="center" vertical="center" wrapText="1"/>
    </xf>
    <xf numFmtId="0" fontId="25" fillId="35" borderId="51" xfId="5" applyFont="1" applyFill="1" applyBorder="1" applyAlignment="1">
      <alignment horizontal="center" vertical="center" wrapText="1"/>
    </xf>
    <xf numFmtId="0" fontId="25" fillId="35" borderId="54" xfId="5" applyFont="1" applyFill="1" applyBorder="1" applyAlignment="1">
      <alignment horizontal="center" vertical="center" wrapText="1"/>
    </xf>
    <xf numFmtId="49" fontId="25" fillId="0" borderId="27" xfId="9" applyNumberFormat="1" applyFont="1" applyBorder="1" applyAlignment="1">
      <alignment horizontal="left" vertical="center"/>
    </xf>
    <xf numFmtId="49" fontId="25" fillId="0" borderId="45" xfId="9" applyNumberFormat="1" applyFont="1" applyBorder="1" applyAlignment="1">
      <alignment horizontal="left" vertical="center"/>
    </xf>
    <xf numFmtId="49" fontId="25" fillId="0" borderId="46" xfId="9" applyNumberFormat="1" applyFont="1" applyBorder="1" applyAlignment="1">
      <alignment horizontal="left" vertical="center"/>
    </xf>
    <xf numFmtId="49" fontId="15" fillId="0" borderId="13" xfId="9" applyNumberFormat="1" applyFont="1" applyBorder="1" applyAlignment="1">
      <alignment horizontal="left" vertical="center"/>
    </xf>
    <xf numFmtId="49" fontId="15" fillId="0" borderId="18" xfId="9" applyNumberFormat="1" applyFont="1" applyBorder="1" applyAlignment="1">
      <alignment horizontal="left" vertical="center"/>
    </xf>
    <xf numFmtId="49" fontId="15" fillId="0" borderId="14" xfId="9" applyNumberFormat="1" applyFont="1" applyBorder="1" applyAlignment="1">
      <alignment horizontal="left" vertical="center"/>
    </xf>
    <xf numFmtId="49" fontId="25" fillId="0" borderId="47" xfId="9" applyNumberFormat="1" applyFont="1" applyBorder="1" applyAlignment="1">
      <alignment horizontal="left" vertical="center"/>
    </xf>
    <xf numFmtId="49" fontId="25" fillId="0" borderId="48" xfId="9" applyNumberFormat="1" applyFont="1" applyBorder="1" applyAlignment="1">
      <alignment horizontal="left" vertical="center"/>
    </xf>
    <xf numFmtId="49" fontId="25" fillId="0" borderId="49" xfId="9" applyNumberFormat="1" applyFont="1" applyBorder="1" applyAlignment="1">
      <alignment horizontal="left" vertical="center"/>
    </xf>
    <xf numFmtId="49" fontId="6" fillId="0" borderId="47" xfId="9" applyNumberFormat="1" applyFont="1" applyBorder="1" applyAlignment="1">
      <alignment horizontal="left" vertical="center"/>
    </xf>
    <xf numFmtId="49" fontId="6" fillId="0" borderId="48" xfId="9" applyNumberFormat="1" applyFont="1" applyBorder="1" applyAlignment="1">
      <alignment horizontal="left" vertical="center"/>
    </xf>
    <xf numFmtId="49" fontId="25" fillId="0" borderId="22" xfId="9" applyNumberFormat="1" applyFont="1" applyBorder="1" applyAlignment="1">
      <alignment horizontal="left" vertical="center"/>
    </xf>
    <xf numFmtId="49" fontId="25" fillId="0" borderId="18" xfId="9" applyNumberFormat="1" applyFont="1" applyBorder="1" applyAlignment="1">
      <alignment horizontal="left" vertical="center"/>
    </xf>
    <xf numFmtId="49" fontId="25" fillId="0" borderId="14" xfId="9" applyNumberFormat="1" applyFont="1" applyBorder="1" applyAlignment="1">
      <alignment horizontal="left" vertical="center"/>
    </xf>
    <xf numFmtId="49" fontId="25" fillId="0" borderId="71" xfId="9" applyNumberFormat="1" applyFont="1" applyBorder="1" applyAlignment="1">
      <alignment horizontal="left" vertical="center"/>
    </xf>
    <xf numFmtId="49" fontId="25" fillId="0" borderId="32" xfId="9" applyNumberFormat="1" applyFont="1" applyBorder="1" applyAlignment="1">
      <alignment horizontal="left" vertical="center"/>
    </xf>
    <xf numFmtId="49" fontId="25" fillId="0" borderId="57" xfId="9" applyNumberFormat="1" applyFont="1" applyBorder="1" applyAlignment="1">
      <alignment horizontal="left" vertical="center"/>
    </xf>
    <xf numFmtId="0" fontId="1" fillId="3" borderId="47" xfId="0" applyFont="1" applyFill="1" applyBorder="1" applyAlignment="1">
      <alignment horizontal="left" vertical="center"/>
    </xf>
    <xf numFmtId="0" fontId="1" fillId="3" borderId="48" xfId="0" applyFont="1" applyFill="1" applyBorder="1" applyAlignment="1">
      <alignment horizontal="left" vertical="center"/>
    </xf>
    <xf numFmtId="0" fontId="1" fillId="3" borderId="49" xfId="0" applyFont="1" applyFill="1" applyBorder="1" applyAlignment="1">
      <alignment horizontal="left" vertical="center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23" fillId="3" borderId="47" xfId="0" applyFont="1" applyFill="1" applyBorder="1" applyAlignment="1">
      <alignment horizontal="left" vertical="center" wrapText="1"/>
    </xf>
    <xf numFmtId="0" fontId="23" fillId="3" borderId="48" xfId="0" applyFont="1" applyFill="1" applyBorder="1" applyAlignment="1">
      <alignment horizontal="left" vertical="center" wrapText="1"/>
    </xf>
    <xf numFmtId="0" fontId="23" fillId="3" borderId="49" xfId="0" applyFont="1" applyFill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23" fillId="3" borderId="47" xfId="0" applyFont="1" applyFill="1" applyBorder="1" applyAlignment="1">
      <alignment horizontal="left" vertical="center"/>
    </xf>
    <xf numFmtId="0" fontId="23" fillId="3" borderId="49" xfId="0" applyFont="1" applyFill="1" applyBorder="1" applyAlignment="1">
      <alignment horizontal="left" vertical="center"/>
    </xf>
    <xf numFmtId="44" fontId="26" fillId="0" borderId="47" xfId="1" applyFont="1" applyBorder="1" applyAlignment="1">
      <alignment horizontal="left" vertical="center"/>
    </xf>
    <xf numFmtId="44" fontId="26" fillId="0" borderId="48" xfId="1" applyFont="1" applyBorder="1" applyAlignment="1">
      <alignment horizontal="left" vertical="center"/>
    </xf>
    <xf numFmtId="44" fontId="26" fillId="0" borderId="49" xfId="1" applyFont="1" applyBorder="1" applyAlignment="1">
      <alignment horizontal="left" vertical="center"/>
    </xf>
    <xf numFmtId="0" fontId="23" fillId="3" borderId="44" xfId="0" applyFont="1" applyFill="1" applyBorder="1" applyAlignment="1">
      <alignment horizontal="left" vertical="center"/>
    </xf>
    <xf numFmtId="0" fontId="23" fillId="3" borderId="59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23" fillId="3" borderId="48" xfId="0" applyFont="1" applyFill="1" applyBorder="1" applyAlignment="1">
      <alignment horizontal="left" vertical="center"/>
    </xf>
    <xf numFmtId="0" fontId="25" fillId="35" borderId="47" xfId="5" applyFont="1" applyFill="1" applyBorder="1" applyAlignment="1">
      <alignment horizontal="center" vertical="center" wrapText="1"/>
    </xf>
    <xf numFmtId="0" fontId="25" fillId="35" borderId="48" xfId="5" applyFont="1" applyFill="1" applyBorder="1" applyAlignment="1">
      <alignment horizontal="center" vertical="center" wrapText="1"/>
    </xf>
    <xf numFmtId="0" fontId="25" fillId="35" borderId="49" xfId="5" applyFont="1" applyFill="1" applyBorder="1" applyAlignment="1">
      <alignment horizontal="center" vertical="center" wrapText="1"/>
    </xf>
    <xf numFmtId="0" fontId="25" fillId="0" borderId="39" xfId="5" applyFont="1" applyBorder="1" applyAlignment="1">
      <alignment horizontal="center" vertical="center" wrapText="1"/>
    </xf>
    <xf numFmtId="0" fontId="25" fillId="0" borderId="51" xfId="5" applyFont="1" applyBorder="1" applyAlignment="1">
      <alignment horizontal="center" vertical="center" wrapText="1"/>
    </xf>
    <xf numFmtId="0" fontId="25" fillId="0" borderId="54" xfId="5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0" fillId="0" borderId="8" xfId="0" applyFont="1" applyBorder="1" applyAlignment="1">
      <alignment horizontal="left"/>
    </xf>
    <xf numFmtId="0" fontId="0" fillId="0" borderId="107" xfId="0" applyFont="1" applyBorder="1" applyAlignment="1">
      <alignment horizontal="left"/>
    </xf>
    <xf numFmtId="0" fontId="0" fillId="0" borderId="122" xfId="0" applyFont="1" applyBorder="1" applyAlignment="1">
      <alignment horizontal="left"/>
    </xf>
    <xf numFmtId="0" fontId="14" fillId="6" borderId="47" xfId="0" applyFont="1" applyFill="1" applyBorder="1" applyAlignment="1">
      <alignment horizontal="left" vertical="center"/>
    </xf>
    <xf numFmtId="0" fontId="14" fillId="6" borderId="48" xfId="0" applyFont="1" applyFill="1" applyBorder="1" applyAlignment="1">
      <alignment horizontal="left" vertical="center"/>
    </xf>
    <xf numFmtId="0" fontId="14" fillId="6" borderId="49" xfId="0" applyFont="1" applyFill="1" applyBorder="1" applyAlignment="1">
      <alignment horizontal="left" vertical="center"/>
    </xf>
    <xf numFmtId="0" fontId="0" fillId="0" borderId="77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0" borderId="114" xfId="0" applyFont="1" applyBorder="1" applyAlignment="1">
      <alignment horizontal="left"/>
    </xf>
    <xf numFmtId="0" fontId="0" fillId="0" borderId="111" xfId="0" applyFont="1" applyBorder="1" applyAlignment="1">
      <alignment horizontal="left"/>
    </xf>
    <xf numFmtId="0" fontId="0" fillId="0" borderId="112" xfId="0" applyFont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1" xfId="0" applyFont="1" applyFill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4" fillId="6" borderId="4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41" xfId="0" applyFont="1" applyFill="1" applyBorder="1" applyAlignment="1">
      <alignment horizontal="left" vertical="center" wrapText="1"/>
    </xf>
    <xf numFmtId="0" fontId="0" fillId="0" borderId="120" xfId="0" applyFont="1" applyBorder="1" applyAlignment="1">
      <alignment horizontal="left"/>
    </xf>
    <xf numFmtId="0" fontId="84" fillId="51" borderId="45" xfId="0" applyFont="1" applyFill="1" applyBorder="1" applyAlignment="1">
      <alignment horizontal="center" vertical="center"/>
    </xf>
    <xf numFmtId="0" fontId="14" fillId="6" borderId="27" xfId="0" applyFont="1" applyFill="1" applyBorder="1" applyAlignment="1">
      <alignment horizontal="left" vertical="center"/>
    </xf>
    <xf numFmtId="0" fontId="14" fillId="6" borderId="45" xfId="0" applyFont="1" applyFill="1" applyBorder="1" applyAlignment="1">
      <alignment horizontal="left" vertical="center"/>
    </xf>
    <xf numFmtId="0" fontId="14" fillId="6" borderId="4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41" xfId="0" applyFont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45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132" xfId="0" applyFont="1" applyBorder="1" applyAlignment="1">
      <alignment horizontal="left"/>
    </xf>
    <xf numFmtId="0" fontId="0" fillId="0" borderId="57" xfId="0" applyFont="1" applyBorder="1" applyAlignment="1">
      <alignment horizontal="left"/>
    </xf>
    <xf numFmtId="0" fontId="14" fillId="6" borderId="47" xfId="0" applyFont="1" applyFill="1" applyBorder="1" applyAlignment="1">
      <alignment horizontal="left" vertical="center" wrapText="1"/>
    </xf>
    <xf numFmtId="0" fontId="14" fillId="6" borderId="48" xfId="0" applyFont="1" applyFill="1" applyBorder="1" applyAlignment="1">
      <alignment horizontal="left" vertical="center" wrapText="1"/>
    </xf>
    <xf numFmtId="0" fontId="14" fillId="6" borderId="49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49" fontId="14" fillId="51" borderId="47" xfId="0" applyNumberFormat="1" applyFont="1" applyFill="1" applyBorder="1" applyAlignment="1">
      <alignment horizontal="left" vertical="center"/>
    </xf>
    <xf numFmtId="49" fontId="14" fillId="51" borderId="48" xfId="0" applyNumberFormat="1" applyFont="1" applyFill="1" applyBorder="1" applyAlignment="1">
      <alignment horizontal="left" vertical="center"/>
    </xf>
    <xf numFmtId="49" fontId="14" fillId="51" borderId="49" xfId="0" applyNumberFormat="1" applyFont="1" applyFill="1" applyBorder="1" applyAlignment="1">
      <alignment horizontal="left" vertical="center"/>
    </xf>
    <xf numFmtId="0" fontId="14" fillId="51" borderId="39" xfId="0" applyFont="1" applyFill="1" applyBorder="1" applyAlignment="1">
      <alignment horizontal="left" vertical="center"/>
    </xf>
    <xf numFmtId="0" fontId="14" fillId="51" borderId="51" xfId="0" applyFont="1" applyFill="1" applyBorder="1" applyAlignment="1">
      <alignment horizontal="left" vertical="center"/>
    </xf>
    <xf numFmtId="0" fontId="14" fillId="51" borderId="54" xfId="0" applyFont="1" applyFill="1" applyBorder="1" applyAlignment="1">
      <alignment horizontal="left" vertical="center"/>
    </xf>
    <xf numFmtId="0" fontId="80" fillId="0" borderId="4" xfId="0" applyFont="1" applyBorder="1" applyAlignment="1">
      <alignment horizontal="left"/>
    </xf>
    <xf numFmtId="0" fontId="80" fillId="0" borderId="5" xfId="0" applyFont="1" applyBorder="1" applyAlignment="1">
      <alignment horizontal="left"/>
    </xf>
    <xf numFmtId="0" fontId="80" fillId="0" borderId="41" xfId="0" applyFont="1" applyBorder="1" applyAlignment="1">
      <alignment horizontal="left"/>
    </xf>
    <xf numFmtId="0" fontId="0" fillId="0" borderId="96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14" fillId="6" borderId="39" xfId="0" applyFont="1" applyFill="1" applyBorder="1" applyAlignment="1">
      <alignment horizontal="left" vertical="center"/>
    </xf>
    <xf numFmtId="0" fontId="14" fillId="6" borderId="51" xfId="0" applyFont="1" applyFill="1" applyBorder="1" applyAlignment="1">
      <alignment horizontal="left" vertical="center"/>
    </xf>
    <xf numFmtId="0" fontId="14" fillId="6" borderId="54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4" fillId="0" borderId="15" xfId="0" applyFont="1" applyFill="1" applyBorder="1" applyAlignment="1">
      <alignment horizontal="center" vertical="center"/>
    </xf>
    <xf numFmtId="0" fontId="21" fillId="9" borderId="47" xfId="0" applyFont="1" applyFill="1" applyBorder="1" applyAlignment="1">
      <alignment horizontal="left" vertical="center"/>
    </xf>
    <xf numFmtId="0" fontId="21" fillId="9" borderId="48" xfId="0" applyFont="1" applyFill="1" applyBorder="1" applyAlignment="1">
      <alignment horizontal="left" vertical="center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0" fillId="0" borderId="98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124" xfId="0" applyFont="1" applyBorder="1" applyAlignment="1">
      <alignment horizontal="left"/>
    </xf>
    <xf numFmtId="0" fontId="0" fillId="0" borderId="115" xfId="0" applyFont="1" applyBorder="1" applyAlignment="1">
      <alignment horizontal="left"/>
    </xf>
    <xf numFmtId="0" fontId="0" fillId="0" borderId="125" xfId="0" applyFont="1" applyBorder="1" applyAlignment="1">
      <alignment horizontal="left"/>
    </xf>
    <xf numFmtId="0" fontId="14" fillId="0" borderId="7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11" xfId="0" applyFont="1" applyFill="1" applyBorder="1" applyAlignment="1">
      <alignment horizontal="left" vertical="center"/>
    </xf>
    <xf numFmtId="0" fontId="0" fillId="0" borderId="112" xfId="0" applyFont="1" applyFill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132" xfId="0" applyFont="1" applyBorder="1" applyAlignment="1">
      <alignment horizontal="left" vertical="center"/>
    </xf>
    <xf numFmtId="0" fontId="0" fillId="0" borderId="57" xfId="0" applyFont="1" applyBorder="1" applyAlignment="1">
      <alignment horizontal="left" vertical="center"/>
    </xf>
    <xf numFmtId="0" fontId="21" fillId="39" borderId="39" xfId="0" applyFont="1" applyFill="1" applyBorder="1" applyAlignment="1">
      <alignment horizontal="left" vertical="center"/>
    </xf>
    <xf numFmtId="0" fontId="21" fillId="39" borderId="51" xfId="0" applyFont="1" applyFill="1" applyBorder="1" applyAlignment="1">
      <alignment horizontal="left" vertical="center"/>
    </xf>
    <xf numFmtId="0" fontId="21" fillId="39" borderId="54" xfId="0" applyFont="1" applyFill="1" applyBorder="1" applyAlignment="1">
      <alignment horizontal="left" vertical="center"/>
    </xf>
    <xf numFmtId="0" fontId="29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8" fillId="4" borderId="47" xfId="0" applyFont="1" applyFill="1" applyBorder="1" applyAlignment="1">
      <alignment horizontal="center" vertical="center"/>
    </xf>
    <xf numFmtId="0" fontId="18" fillId="4" borderId="48" xfId="0" applyFont="1" applyFill="1" applyBorder="1" applyAlignment="1">
      <alignment horizontal="center" vertical="center"/>
    </xf>
    <xf numFmtId="0" fontId="18" fillId="4" borderId="49" xfId="0" applyFont="1" applyFill="1" applyBorder="1" applyAlignment="1">
      <alignment horizontal="center" vertical="center"/>
    </xf>
    <xf numFmtId="43" fontId="19" fillId="4" borderId="28" xfId="9" applyFont="1" applyFill="1" applyBorder="1" applyAlignment="1">
      <alignment horizontal="center" vertical="center" wrapText="1"/>
    </xf>
    <xf numFmtId="43" fontId="19" fillId="4" borderId="2" xfId="9" applyFont="1" applyFill="1" applyBorder="1" applyAlignment="1">
      <alignment horizontal="center" vertical="center" wrapText="1"/>
    </xf>
    <xf numFmtId="43" fontId="19" fillId="4" borderId="60" xfId="9" applyFont="1" applyFill="1" applyBorder="1" applyAlignment="1">
      <alignment horizontal="center" vertical="center" wrapText="1"/>
    </xf>
    <xf numFmtId="43" fontId="19" fillId="4" borderId="56" xfId="9" applyFont="1" applyFill="1" applyBorder="1" applyAlignment="1">
      <alignment horizontal="center" vertical="center" wrapText="1"/>
    </xf>
    <xf numFmtId="43" fontId="19" fillId="4" borderId="6" xfId="9" applyFont="1" applyFill="1" applyBorder="1" applyAlignment="1">
      <alignment horizontal="center" vertical="center" wrapText="1"/>
    </xf>
    <xf numFmtId="43" fontId="19" fillId="4" borderId="3" xfId="9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97" xfId="0" applyFont="1" applyBorder="1" applyAlignment="1">
      <alignment horizontal="left" vertical="center" wrapText="1"/>
    </xf>
    <xf numFmtId="43" fontId="19" fillId="4" borderId="40" xfId="9" applyFont="1" applyFill="1" applyBorder="1" applyAlignment="1">
      <alignment horizontal="center" vertical="center" wrapText="1"/>
    </xf>
    <xf numFmtId="43" fontId="19" fillId="4" borderId="43" xfId="9" applyFont="1" applyFill="1" applyBorder="1" applyAlignment="1">
      <alignment horizontal="center" vertical="center" wrapText="1"/>
    </xf>
    <xf numFmtId="0" fontId="19" fillId="4" borderId="76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4" fillId="37" borderId="47" xfId="0" applyFont="1" applyFill="1" applyBorder="1" applyAlignment="1">
      <alignment horizontal="left" vertical="center"/>
    </xf>
    <xf numFmtId="0" fontId="14" fillId="37" borderId="48" xfId="0" applyFont="1" applyFill="1" applyBorder="1" applyAlignment="1">
      <alignment horizontal="left" vertical="center"/>
    </xf>
    <xf numFmtId="0" fontId="14" fillId="5" borderId="47" xfId="0" applyFont="1" applyFill="1" applyBorder="1" applyAlignment="1">
      <alignment horizontal="left" vertical="center"/>
    </xf>
    <xf numFmtId="0" fontId="14" fillId="5" borderId="48" xfId="0" applyFont="1" applyFill="1" applyBorder="1" applyAlignment="1">
      <alignment horizontal="left" vertical="center"/>
    </xf>
    <xf numFmtId="0" fontId="14" fillId="38" borderId="47" xfId="0" applyFont="1" applyFill="1" applyBorder="1" applyAlignment="1">
      <alignment horizontal="left" vertical="center"/>
    </xf>
    <xf numFmtId="0" fontId="14" fillId="38" borderId="48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39" xfId="0" applyFont="1" applyBorder="1" applyAlignment="1">
      <alignment horizontal="left"/>
    </xf>
    <xf numFmtId="0" fontId="0" fillId="0" borderId="51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9" fillId="0" borderId="0" xfId="17" applyFont="1" applyAlignment="1">
      <alignment horizontal="left" vertical="center"/>
    </xf>
    <xf numFmtId="17" fontId="23" fillId="3" borderId="39" xfId="0" quotePrefix="1" applyNumberFormat="1" applyFont="1" applyFill="1" applyBorder="1" applyAlignment="1">
      <alignment horizontal="center" wrapText="1"/>
    </xf>
    <xf numFmtId="17" fontId="23" fillId="3" borderId="51" xfId="0" quotePrefix="1" applyNumberFormat="1" applyFont="1" applyFill="1" applyBorder="1" applyAlignment="1">
      <alignment horizontal="center" wrapText="1"/>
    </xf>
    <xf numFmtId="17" fontId="23" fillId="3" borderId="54" xfId="0" quotePrefix="1" applyNumberFormat="1" applyFont="1" applyFill="1" applyBorder="1" applyAlignment="1">
      <alignment horizontal="center" wrapText="1"/>
    </xf>
    <xf numFmtId="0" fontId="32" fillId="0" borderId="4" xfId="17" applyFont="1" applyBorder="1" applyAlignment="1">
      <alignment horizontal="center" vertical="center"/>
    </xf>
    <xf numFmtId="0" fontId="32" fillId="0" borderId="5" xfId="17" applyFont="1" applyBorder="1" applyAlignment="1">
      <alignment horizontal="center" vertical="center"/>
    </xf>
    <xf numFmtId="0" fontId="32" fillId="0" borderId="41" xfId="17" applyFont="1" applyBorder="1" applyAlignment="1">
      <alignment horizontal="center" vertical="center"/>
    </xf>
    <xf numFmtId="0" fontId="3" fillId="3" borderId="93" xfId="0" applyFont="1" applyFill="1" applyBorder="1" applyAlignment="1">
      <alignment horizontal="left" vertical="center"/>
    </xf>
    <xf numFmtId="0" fontId="3" fillId="3" borderId="86" xfId="0" applyFont="1" applyFill="1" applyBorder="1" applyAlignment="1">
      <alignment horizontal="left" vertical="center"/>
    </xf>
    <xf numFmtId="0" fontId="19" fillId="3" borderId="33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49" fontId="23" fillId="3" borderId="29" xfId="0" quotePrefix="1" applyNumberFormat="1" applyFont="1" applyFill="1" applyBorder="1" applyAlignment="1">
      <alignment horizontal="center" vertical="top" wrapText="1"/>
    </xf>
    <xf numFmtId="0" fontId="23" fillId="3" borderId="19" xfId="0" applyNumberFormat="1" applyFont="1" applyFill="1" applyBorder="1" applyAlignment="1">
      <alignment horizontal="center" vertical="top" wrapText="1"/>
    </xf>
    <xf numFmtId="0" fontId="23" fillId="3" borderId="12" xfId="0" applyNumberFormat="1" applyFont="1" applyFill="1" applyBorder="1" applyAlignment="1">
      <alignment horizontal="center" vertical="top" wrapText="1"/>
    </xf>
    <xf numFmtId="0" fontId="19" fillId="3" borderId="73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/>
    </xf>
    <xf numFmtId="0" fontId="19" fillId="3" borderId="50" xfId="0" applyFont="1" applyFill="1" applyBorder="1" applyAlignment="1">
      <alignment horizontal="center" vertical="center"/>
    </xf>
    <xf numFmtId="0" fontId="19" fillId="3" borderId="74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69" xfId="0" applyFont="1" applyFill="1" applyBorder="1" applyAlignment="1">
      <alignment horizontal="center" vertical="center"/>
    </xf>
    <xf numFmtId="0" fontId="33" fillId="3" borderId="53" xfId="0" applyFont="1" applyFill="1" applyBorder="1" applyAlignment="1">
      <alignment horizontal="center" vertical="center"/>
    </xf>
    <xf numFmtId="0" fontId="33" fillId="3" borderId="60" xfId="0" applyFont="1" applyFill="1" applyBorder="1" applyAlignment="1">
      <alignment horizontal="center" vertical="center"/>
    </xf>
    <xf numFmtId="0" fontId="33" fillId="3" borderId="117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19" fillId="3" borderId="46" xfId="0" applyFont="1" applyFill="1" applyBorder="1" applyAlignment="1">
      <alignment horizontal="center" vertical="center"/>
    </xf>
    <xf numFmtId="0" fontId="19" fillId="3" borderId="61" xfId="0" applyFont="1" applyFill="1" applyBorder="1" applyAlignment="1">
      <alignment horizontal="center" vertical="center"/>
    </xf>
    <xf numFmtId="0" fontId="19" fillId="3" borderId="72" xfId="0" applyFont="1" applyFill="1" applyBorder="1" applyAlignment="1">
      <alignment horizontal="center" vertical="center"/>
    </xf>
    <xf numFmtId="0" fontId="32" fillId="12" borderId="4" xfId="17" applyFont="1" applyFill="1" applyBorder="1" applyAlignment="1">
      <alignment horizontal="center" vertical="center"/>
    </xf>
    <xf numFmtId="0" fontId="32" fillId="12" borderId="5" xfId="17" applyFont="1" applyFill="1" applyBorder="1" applyAlignment="1">
      <alignment horizontal="center" vertical="center"/>
    </xf>
    <xf numFmtId="0" fontId="32" fillId="12" borderId="41" xfId="17" applyFont="1" applyFill="1" applyBorder="1" applyAlignment="1">
      <alignment horizontal="center" vertical="center"/>
    </xf>
    <xf numFmtId="0" fontId="23" fillId="3" borderId="71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47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23" fillId="3" borderId="49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wrapText="1"/>
    </xf>
    <xf numFmtId="0" fontId="23" fillId="3" borderId="51" xfId="0" applyFont="1" applyFill="1" applyBorder="1" applyAlignment="1">
      <alignment horizontal="center" wrapText="1"/>
    </xf>
    <xf numFmtId="0" fontId="23" fillId="3" borderId="54" xfId="0" applyFont="1" applyFill="1" applyBorder="1" applyAlignment="1">
      <alignment horizontal="center" wrapText="1"/>
    </xf>
    <xf numFmtId="0" fontId="23" fillId="3" borderId="22" xfId="0" applyFont="1" applyFill="1" applyBorder="1" applyAlignment="1">
      <alignment horizontal="left" vertical="center" wrapText="1"/>
    </xf>
    <xf numFmtId="0" fontId="23" fillId="3" borderId="18" xfId="0" applyFont="1" applyFill="1" applyBorder="1" applyAlignment="1">
      <alignment horizontal="left" vertical="center" wrapText="1"/>
    </xf>
    <xf numFmtId="0" fontId="85" fillId="3" borderId="4" xfId="0" applyFont="1" applyFill="1" applyBorder="1" applyAlignment="1">
      <alignment horizontal="center" vertical="top" wrapText="1"/>
    </xf>
    <xf numFmtId="0" fontId="85" fillId="3" borderId="5" xfId="0" applyFont="1" applyFill="1" applyBorder="1" applyAlignment="1">
      <alignment horizontal="center" vertical="top" wrapText="1"/>
    </xf>
    <xf numFmtId="0" fontId="85" fillId="3" borderId="41" xfId="0" applyFont="1" applyFill="1" applyBorder="1" applyAlignment="1">
      <alignment horizontal="center" vertical="top" wrapText="1"/>
    </xf>
    <xf numFmtId="0" fontId="19" fillId="3" borderId="39" xfId="0" applyFont="1" applyFill="1" applyBorder="1" applyAlignment="1">
      <alignment horizontal="center" wrapText="1"/>
    </xf>
    <xf numFmtId="0" fontId="19" fillId="3" borderId="51" xfId="0" applyFont="1" applyFill="1" applyBorder="1" applyAlignment="1">
      <alignment horizontal="center" wrapText="1"/>
    </xf>
    <xf numFmtId="0" fontId="19" fillId="3" borderId="54" xfId="0" applyFont="1" applyFill="1" applyBorder="1" applyAlignment="1">
      <alignment horizontal="center" wrapText="1"/>
    </xf>
    <xf numFmtId="0" fontId="33" fillId="3" borderId="22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82" fillId="3" borderId="16" xfId="0" applyFont="1" applyFill="1" applyBorder="1" applyAlignment="1">
      <alignment horizontal="center" vertical="top" wrapText="1"/>
    </xf>
    <xf numFmtId="0" fontId="82" fillId="3" borderId="0" xfId="0" applyFont="1" applyFill="1" applyBorder="1" applyAlignment="1">
      <alignment horizontal="center" vertical="top" wrapText="1"/>
    </xf>
    <xf numFmtId="0" fontId="82" fillId="3" borderId="15" xfId="0" applyFont="1" applyFill="1" applyBorder="1" applyAlignment="1">
      <alignment horizontal="center" vertical="top" wrapText="1"/>
    </xf>
    <xf numFmtId="0" fontId="19" fillId="3" borderId="49" xfId="0" applyFont="1" applyFill="1" applyBorder="1" applyAlignment="1">
      <alignment horizontal="center" vertical="center"/>
    </xf>
    <xf numFmtId="49" fontId="23" fillId="3" borderId="16" xfId="0" quotePrefix="1" applyNumberFormat="1" applyFont="1" applyFill="1" applyBorder="1" applyAlignment="1">
      <alignment horizontal="center" vertical="top" wrapText="1"/>
    </xf>
    <xf numFmtId="0" fontId="23" fillId="3" borderId="0" xfId="0" applyFont="1" applyFill="1" applyBorder="1" applyAlignment="1">
      <alignment horizontal="center" vertical="top" wrapText="1"/>
    </xf>
    <xf numFmtId="0" fontId="23" fillId="3" borderId="15" xfId="0" applyFont="1" applyFill="1" applyBorder="1" applyAlignment="1">
      <alignment horizontal="center" vertical="top" wrapText="1"/>
    </xf>
    <xf numFmtId="0" fontId="33" fillId="3" borderId="73" xfId="0" applyFont="1" applyFill="1" applyBorder="1" applyAlignment="1">
      <alignment horizontal="center" vertical="center"/>
    </xf>
    <xf numFmtId="0" fontId="33" fillId="3" borderId="38" xfId="0" applyFont="1" applyFill="1" applyBorder="1" applyAlignment="1">
      <alignment horizontal="center" vertical="center"/>
    </xf>
    <xf numFmtId="0" fontId="33" fillId="3" borderId="50" xfId="0" applyFont="1" applyFill="1" applyBorder="1" applyAlignment="1">
      <alignment horizontal="center" vertical="center"/>
    </xf>
    <xf numFmtId="0" fontId="33" fillId="3" borderId="74" xfId="0" applyFont="1" applyFill="1" applyBorder="1" applyAlignment="1">
      <alignment horizontal="center" vertical="center"/>
    </xf>
    <xf numFmtId="0" fontId="33" fillId="3" borderId="28" xfId="0" applyFont="1" applyFill="1" applyBorder="1" applyAlignment="1">
      <alignment horizontal="center" vertical="center"/>
    </xf>
    <xf numFmtId="0" fontId="33" fillId="3" borderId="69" xfId="0" applyFont="1" applyFill="1" applyBorder="1" applyAlignment="1">
      <alignment horizontal="center" vertical="center"/>
    </xf>
    <xf numFmtId="0" fontId="33" fillId="3" borderId="75" xfId="0" applyFont="1" applyFill="1" applyBorder="1" applyAlignment="1">
      <alignment horizontal="center" vertical="center"/>
    </xf>
    <xf numFmtId="0" fontId="33" fillId="3" borderId="76" xfId="0" applyFont="1" applyFill="1" applyBorder="1" applyAlignment="1">
      <alignment horizontal="center" vertical="center"/>
    </xf>
    <xf numFmtId="0" fontId="33" fillId="3" borderId="58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left" vertical="center"/>
    </xf>
    <xf numFmtId="0" fontId="23" fillId="3" borderId="18" xfId="0" applyFont="1" applyFill="1" applyBorder="1" applyAlignment="1">
      <alignment horizontal="left" vertical="center"/>
    </xf>
    <xf numFmtId="0" fontId="32" fillId="12" borderId="31" xfId="17" applyFont="1" applyFill="1" applyBorder="1" applyAlignment="1">
      <alignment horizontal="left" vertical="center"/>
    </xf>
    <xf numFmtId="0" fontId="32" fillId="12" borderId="32" xfId="17" applyFont="1" applyFill="1" applyBorder="1" applyAlignment="1">
      <alignment horizontal="left" vertical="center"/>
    </xf>
    <xf numFmtId="0" fontId="32" fillId="12" borderId="5" xfId="17" applyFont="1" applyFill="1" applyBorder="1" applyAlignment="1">
      <alignment horizontal="left" vertical="center"/>
    </xf>
    <xf numFmtId="0" fontId="32" fillId="12" borderId="41" xfId="17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>
      <alignment horizontal="center" vertical="top" wrapText="1"/>
    </xf>
    <xf numFmtId="0" fontId="23" fillId="3" borderId="15" xfId="0" applyNumberFormat="1" applyFont="1" applyFill="1" applyBorder="1" applyAlignment="1">
      <alignment horizontal="center" vertical="top" wrapText="1"/>
    </xf>
    <xf numFmtId="0" fontId="1" fillId="0" borderId="4" xfId="17" applyFont="1" applyBorder="1" applyAlignment="1">
      <alignment horizontal="center" vertical="center"/>
    </xf>
    <xf numFmtId="0" fontId="1" fillId="0" borderId="5" xfId="17" applyFont="1" applyBorder="1" applyAlignment="1">
      <alignment horizontal="center" vertical="center"/>
    </xf>
    <xf numFmtId="0" fontId="1" fillId="0" borderId="41" xfId="17" applyFont="1" applyBorder="1" applyAlignment="1">
      <alignment horizontal="center" vertical="center"/>
    </xf>
    <xf numFmtId="0" fontId="1" fillId="3" borderId="93" xfId="0" applyFont="1" applyFill="1" applyBorder="1" applyAlignment="1">
      <alignment horizontal="left" vertical="center"/>
    </xf>
    <xf numFmtId="0" fontId="1" fillId="3" borderId="86" xfId="0" applyFont="1" applyFill="1" applyBorder="1" applyAlignment="1">
      <alignment horizontal="left" vertical="center"/>
    </xf>
    <xf numFmtId="0" fontId="23" fillId="3" borderId="47" xfId="0" applyFont="1" applyFill="1" applyBorder="1" applyAlignment="1">
      <alignment horizontal="center" vertical="center"/>
    </xf>
    <xf numFmtId="0" fontId="23" fillId="3" borderId="48" xfId="0" applyFont="1" applyFill="1" applyBorder="1" applyAlignment="1">
      <alignment horizontal="center" vertical="center"/>
    </xf>
    <xf numFmtId="0" fontId="23" fillId="3" borderId="49" xfId="0" applyFont="1" applyFill="1" applyBorder="1" applyAlignment="1">
      <alignment horizontal="center" vertical="center"/>
    </xf>
    <xf numFmtId="0" fontId="85" fillId="3" borderId="16" xfId="0" applyFont="1" applyFill="1" applyBorder="1" applyAlignment="1">
      <alignment horizontal="center" vertical="top" wrapText="1"/>
    </xf>
    <xf numFmtId="0" fontId="85" fillId="3" borderId="0" xfId="0" applyFont="1" applyFill="1" applyBorder="1" applyAlignment="1">
      <alignment horizontal="center" vertical="top" wrapText="1"/>
    </xf>
    <xf numFmtId="0" fontId="85" fillId="3" borderId="15" xfId="0" applyFont="1" applyFill="1" applyBorder="1" applyAlignment="1">
      <alignment horizontal="center" vertical="top" wrapText="1"/>
    </xf>
    <xf numFmtId="0" fontId="32" fillId="12" borderId="4" xfId="17" applyFont="1" applyFill="1" applyBorder="1" applyAlignment="1">
      <alignment horizontal="left" vertical="center"/>
    </xf>
    <xf numFmtId="0" fontId="23" fillId="3" borderId="95" xfId="0" applyFont="1" applyFill="1" applyBorder="1" applyAlignment="1">
      <alignment horizontal="left" vertical="center"/>
    </xf>
    <xf numFmtId="0" fontId="23" fillId="3" borderId="94" xfId="0" applyFont="1" applyFill="1" applyBorder="1" applyAlignment="1">
      <alignment horizontal="left" vertical="center"/>
    </xf>
    <xf numFmtId="0" fontId="54" fillId="3" borderId="73" xfId="0" applyFont="1" applyFill="1" applyBorder="1" applyAlignment="1">
      <alignment horizontal="center" vertical="center"/>
    </xf>
    <xf numFmtId="0" fontId="54" fillId="3" borderId="50" xfId="0" applyFont="1" applyFill="1" applyBorder="1" applyAlignment="1">
      <alignment horizontal="center" vertical="center"/>
    </xf>
    <xf numFmtId="0" fontId="54" fillId="3" borderId="75" xfId="0" applyFont="1" applyFill="1" applyBorder="1" applyAlignment="1">
      <alignment horizontal="center" vertical="center"/>
    </xf>
    <xf numFmtId="0" fontId="54" fillId="3" borderId="58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left" vertical="center" wrapText="1"/>
    </xf>
    <xf numFmtId="0" fontId="33" fillId="35" borderId="48" xfId="17" applyFont="1" applyFill="1" applyBorder="1" applyAlignment="1">
      <alignment horizontal="center" vertical="center"/>
    </xf>
    <xf numFmtId="0" fontId="33" fillId="35" borderId="49" xfId="17" applyFont="1" applyFill="1" applyBorder="1" applyAlignment="1">
      <alignment horizontal="center" vertical="center"/>
    </xf>
    <xf numFmtId="0" fontId="25" fillId="35" borderId="47" xfId="20" applyFont="1" applyFill="1" applyBorder="1" applyAlignment="1">
      <alignment horizontal="center" vertical="center"/>
    </xf>
    <xf numFmtId="0" fontId="25" fillId="35" borderId="48" xfId="20" applyFont="1" applyFill="1" applyBorder="1" applyAlignment="1">
      <alignment horizontal="center" vertical="center"/>
    </xf>
    <xf numFmtId="0" fontId="25" fillId="35" borderId="49" xfId="20" applyFont="1" applyFill="1" applyBorder="1" applyAlignment="1">
      <alignment horizontal="center" vertical="center"/>
    </xf>
    <xf numFmtId="0" fontId="23" fillId="3" borderId="73" xfId="0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center" vertical="center"/>
    </xf>
    <xf numFmtId="0" fontId="23" fillId="3" borderId="75" xfId="0" applyFont="1" applyFill="1" applyBorder="1" applyAlignment="1">
      <alignment horizontal="center" vertical="center"/>
    </xf>
    <xf numFmtId="0" fontId="23" fillId="3" borderId="58" xfId="0" applyFont="1" applyFill="1" applyBorder="1" applyAlignment="1">
      <alignment horizontal="center" vertical="center"/>
    </xf>
    <xf numFmtId="0" fontId="32" fillId="3" borderId="93" xfId="0" applyFont="1" applyFill="1" applyBorder="1" applyAlignment="1">
      <alignment horizontal="left" vertical="center"/>
    </xf>
    <xf numFmtId="0" fontId="32" fillId="3" borderId="86" xfId="0" applyFont="1" applyFill="1" applyBorder="1" applyAlignment="1">
      <alignment horizontal="left" vertical="center"/>
    </xf>
    <xf numFmtId="0" fontId="33" fillId="3" borderId="95" xfId="0" applyFont="1" applyFill="1" applyBorder="1" applyAlignment="1">
      <alignment horizontal="left" vertical="center"/>
    </xf>
    <xf numFmtId="0" fontId="33" fillId="3" borderId="94" xfId="0" applyFont="1" applyFill="1" applyBorder="1" applyAlignment="1">
      <alignment horizontal="left" vertical="center"/>
    </xf>
    <xf numFmtId="0" fontId="32" fillId="12" borderId="47" xfId="17" applyFont="1" applyFill="1" applyBorder="1" applyAlignment="1">
      <alignment horizontal="left" vertical="center"/>
    </xf>
    <xf numFmtId="0" fontId="32" fillId="12" borderId="48" xfId="17" applyFont="1" applyFill="1" applyBorder="1" applyAlignment="1">
      <alignment horizontal="left" vertical="center"/>
    </xf>
    <xf numFmtId="0" fontId="32" fillId="12" borderId="49" xfId="17" applyFont="1" applyFill="1" applyBorder="1" applyAlignment="1">
      <alignment horizontal="left" vertical="center"/>
    </xf>
    <xf numFmtId="0" fontId="33" fillId="3" borderId="110" xfId="0" applyFont="1" applyFill="1" applyBorder="1" applyAlignment="1">
      <alignment horizontal="left" vertical="center" wrapText="1"/>
    </xf>
    <xf numFmtId="0" fontId="33" fillId="3" borderId="111" xfId="0" applyFont="1" applyFill="1" applyBorder="1" applyAlignment="1">
      <alignment horizontal="left" vertical="center" wrapText="1"/>
    </xf>
    <xf numFmtId="0" fontId="33" fillId="3" borderId="112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18" fillId="3" borderId="48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53" fillId="3" borderId="48" xfId="0" applyFont="1" applyFill="1" applyBorder="1" applyAlignment="1">
      <alignment horizontal="center" vertical="center"/>
    </xf>
    <xf numFmtId="0" fontId="53" fillId="3" borderId="49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23" fillId="3" borderId="5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 wrapText="1"/>
    </xf>
    <xf numFmtId="0" fontId="23" fillId="3" borderId="54" xfId="0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/>
    </xf>
    <xf numFmtId="0" fontId="23" fillId="3" borderId="52" xfId="0" applyFont="1" applyFill="1" applyBorder="1" applyAlignment="1">
      <alignment horizontal="center" vertical="center"/>
    </xf>
    <xf numFmtId="0" fontId="23" fillId="3" borderId="97" xfId="0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/>
    </xf>
    <xf numFmtId="0" fontId="53" fillId="3" borderId="4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49" fontId="23" fillId="3" borderId="16" xfId="0" applyNumberFormat="1" applyFont="1" applyFill="1" applyBorder="1" applyAlignment="1">
      <alignment horizontal="center" vertical="center" wrapText="1"/>
    </xf>
    <xf numFmtId="0" fontId="23" fillId="3" borderId="53" xfId="0" applyFont="1" applyFill="1" applyBorder="1" applyAlignment="1">
      <alignment horizontal="center" vertical="center"/>
    </xf>
    <xf numFmtId="0" fontId="23" fillId="3" borderId="117" xfId="0" applyFont="1" applyFill="1" applyBorder="1" applyAlignment="1">
      <alignment horizontal="center" vertical="center"/>
    </xf>
    <xf numFmtId="0" fontId="23" fillId="3" borderId="44" xfId="0" applyFont="1" applyFill="1" applyBorder="1" applyAlignment="1">
      <alignment horizontal="center" vertical="center"/>
    </xf>
    <xf numFmtId="0" fontId="23" fillId="3" borderId="59" xfId="0" applyFont="1" applyFill="1" applyBorder="1" applyAlignment="1">
      <alignment horizontal="center" vertical="center"/>
    </xf>
    <xf numFmtId="0" fontId="66" fillId="10" borderId="27" xfId="63" applyFont="1" applyFill="1" applyBorder="1" applyAlignment="1">
      <alignment horizontal="center" vertical="center" wrapText="1"/>
    </xf>
    <xf numFmtId="0" fontId="67" fillId="10" borderId="45" xfId="63" applyFont="1" applyFill="1" applyBorder="1" applyAlignment="1">
      <alignment horizontal="center" vertical="center" wrapText="1"/>
    </xf>
    <xf numFmtId="0" fontId="67" fillId="10" borderId="45" xfId="17" applyFont="1" applyFill="1" applyBorder="1" applyAlignment="1">
      <alignment horizontal="center" vertical="center" wrapText="1"/>
    </xf>
    <xf numFmtId="0" fontId="67" fillId="10" borderId="46" xfId="17" applyFont="1" applyFill="1" applyBorder="1" applyAlignment="1">
      <alignment horizontal="center" vertical="center" wrapText="1"/>
    </xf>
    <xf numFmtId="0" fontId="68" fillId="3" borderId="0" xfId="17" applyFont="1" applyFill="1" applyBorder="1" applyAlignment="1">
      <alignment horizontal="left" vertical="center" wrapText="1"/>
    </xf>
    <xf numFmtId="49" fontId="65" fillId="10" borderId="68" xfId="63" applyNumberFormat="1" applyFont="1" applyFill="1" applyBorder="1" applyAlignment="1">
      <alignment horizontal="center" vertical="center"/>
    </xf>
    <xf numFmtId="49" fontId="65" fillId="10" borderId="62" xfId="63" applyNumberFormat="1" applyFont="1" applyFill="1" applyBorder="1" applyAlignment="1">
      <alignment horizontal="center" vertical="center"/>
    </xf>
    <xf numFmtId="0" fontId="66" fillId="10" borderId="100" xfId="63" applyFont="1" applyFill="1" applyBorder="1" applyAlignment="1">
      <alignment horizontal="center" vertical="center" wrapText="1"/>
    </xf>
    <xf numFmtId="0" fontId="67" fillId="10" borderId="18" xfId="63" applyFont="1" applyFill="1" applyBorder="1" applyAlignment="1">
      <alignment horizontal="center" vertical="center" wrapText="1"/>
    </xf>
    <xf numFmtId="0" fontId="67" fillId="10" borderId="18" xfId="17" applyFont="1" applyFill="1" applyBorder="1" applyAlignment="1">
      <alignment horizontal="center" vertical="center" wrapText="1"/>
    </xf>
    <xf numFmtId="0" fontId="67" fillId="10" borderId="21" xfId="17" applyFont="1" applyFill="1" applyBorder="1" applyAlignment="1">
      <alignment horizontal="center" vertical="center" wrapText="1"/>
    </xf>
    <xf numFmtId="0" fontId="25" fillId="35" borderId="47" xfId="5" applyFont="1" applyFill="1" applyBorder="1" applyAlignment="1">
      <alignment horizontal="left" vertical="center" wrapText="1"/>
    </xf>
    <xf numFmtId="0" fontId="25" fillId="35" borderId="48" xfId="5" applyFont="1" applyFill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47" xfId="0" quotePrefix="1" applyFont="1" applyBorder="1" applyAlignment="1">
      <alignment horizontal="left" vertical="center"/>
    </xf>
    <xf numFmtId="0" fontId="19" fillId="0" borderId="49" xfId="0" quotePrefix="1" applyFont="1" applyBorder="1" applyAlignment="1">
      <alignment horizontal="left" vertical="center"/>
    </xf>
    <xf numFmtId="0" fontId="54" fillId="3" borderId="47" xfId="0" applyFont="1" applyFill="1" applyBorder="1" applyAlignment="1">
      <alignment horizontal="center" vertical="center"/>
    </xf>
    <xf numFmtId="0" fontId="54" fillId="3" borderId="49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46" xfId="0" applyFont="1" applyFill="1" applyBorder="1" applyAlignment="1">
      <alignment horizontal="left" vertical="center"/>
    </xf>
    <xf numFmtId="0" fontId="23" fillId="3" borderId="114" xfId="0" applyFont="1" applyFill="1" applyBorder="1" applyAlignment="1">
      <alignment horizontal="left" vertical="center"/>
    </xf>
    <xf numFmtId="0" fontId="23" fillId="3" borderId="112" xfId="0" applyFont="1" applyFill="1" applyBorder="1" applyAlignment="1">
      <alignment horizontal="left" vertical="center"/>
    </xf>
    <xf numFmtId="0" fontId="56" fillId="3" borderId="13" xfId="0" applyFont="1" applyFill="1" applyBorder="1" applyAlignment="1">
      <alignment horizontal="left" vertical="center" wrapText="1"/>
    </xf>
    <xf numFmtId="0" fontId="56" fillId="3" borderId="18" xfId="0" applyFont="1" applyFill="1" applyBorder="1" applyAlignment="1">
      <alignment horizontal="left" vertical="center" wrapText="1"/>
    </xf>
    <xf numFmtId="0" fontId="33" fillId="3" borderId="47" xfId="0" applyFont="1" applyFill="1" applyBorder="1" applyAlignment="1">
      <alignment horizontal="left" vertical="center"/>
    </xf>
    <xf numFmtId="0" fontId="33" fillId="3" borderId="49" xfId="0" applyFont="1" applyFill="1" applyBorder="1" applyAlignment="1">
      <alignment horizontal="left" vertical="center"/>
    </xf>
    <xf numFmtId="0" fontId="33" fillId="3" borderId="47" xfId="0" applyFont="1" applyFill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/>
    </xf>
    <xf numFmtId="164" fontId="0" fillId="10" borderId="15" xfId="12" applyFont="1" applyFill="1" applyBorder="1" applyAlignment="1">
      <alignment horizontal="center" vertical="center"/>
    </xf>
    <xf numFmtId="164" fontId="0" fillId="10" borderId="41" xfId="12" applyFont="1" applyFill="1" applyBorder="1" applyAlignment="1">
      <alignment horizontal="center" vertical="center"/>
    </xf>
    <xf numFmtId="164" fontId="15" fillId="10" borderId="47" xfId="12" applyFont="1" applyFill="1" applyBorder="1" applyAlignment="1">
      <alignment horizontal="center" vertical="center"/>
    </xf>
    <xf numFmtId="164" fontId="15" fillId="10" borderId="48" xfId="12" applyFont="1" applyFill="1" applyBorder="1" applyAlignment="1">
      <alignment horizontal="center" vertical="center"/>
    </xf>
    <xf numFmtId="164" fontId="15" fillId="10" borderId="49" xfId="12" applyFont="1" applyFill="1" applyBorder="1" applyAlignment="1">
      <alignment horizontal="center" vertical="center"/>
    </xf>
    <xf numFmtId="49" fontId="0" fillId="35" borderId="4" xfId="12" applyNumberFormat="1" applyFont="1" applyFill="1" applyBorder="1" applyAlignment="1">
      <alignment horizontal="left" vertical="center" wrapText="1"/>
    </xf>
    <xf numFmtId="0" fontId="0" fillId="35" borderId="5" xfId="0" applyFill="1" applyBorder="1" applyAlignment="1">
      <alignment horizontal="left" vertical="center"/>
    </xf>
    <xf numFmtId="0" fontId="0" fillId="35" borderId="41" xfId="0" applyFill="1" applyBorder="1" applyAlignment="1">
      <alignment horizontal="left" vertical="center"/>
    </xf>
    <xf numFmtId="164" fontId="0" fillId="10" borderId="16" xfId="12" applyFont="1" applyFill="1" applyBorder="1" applyAlignment="1">
      <alignment horizontal="center" vertical="center"/>
    </xf>
    <xf numFmtId="164" fontId="0" fillId="10" borderId="4" xfId="12" applyFont="1" applyFill="1" applyBorder="1" applyAlignment="1">
      <alignment horizontal="center" vertical="center"/>
    </xf>
    <xf numFmtId="164" fontId="15" fillId="0" borderId="0" xfId="12" applyFont="1" applyBorder="1" applyAlignment="1">
      <alignment horizontal="center" vertical="center"/>
    </xf>
    <xf numFmtId="164" fontId="8" fillId="2" borderId="63" xfId="12" applyFont="1" applyFill="1" applyBorder="1" applyAlignment="1">
      <alignment horizontal="left" vertical="center" wrapText="1"/>
    </xf>
    <xf numFmtId="164" fontId="8" fillId="2" borderId="64" xfId="12" applyFont="1" applyFill="1" applyBorder="1" applyAlignment="1">
      <alignment horizontal="left" vertical="center" wrapText="1"/>
    </xf>
    <xf numFmtId="164" fontId="8" fillId="2" borderId="55" xfId="12" applyFont="1" applyFill="1" applyBorder="1" applyAlignment="1">
      <alignment horizontal="left" vertical="center" wrapText="1"/>
    </xf>
    <xf numFmtId="164" fontId="0" fillId="35" borderId="47" xfId="12" applyFont="1" applyFill="1" applyBorder="1" applyAlignment="1">
      <alignment horizontal="left" vertical="center" wrapText="1"/>
    </xf>
    <xf numFmtId="0" fontId="0" fillId="35" borderId="48" xfId="0" applyFill="1" applyBorder="1" applyAlignment="1">
      <alignment horizontal="left" vertical="center"/>
    </xf>
    <xf numFmtId="0" fontId="0" fillId="35" borderId="49" xfId="0" applyFill="1" applyBorder="1" applyAlignment="1">
      <alignment horizontal="left" vertical="center"/>
    </xf>
    <xf numFmtId="0" fontId="1" fillId="35" borderId="47" xfId="0" applyFont="1" applyFill="1" applyBorder="1" applyAlignment="1">
      <alignment horizontal="left" vertical="center" wrapText="1"/>
    </xf>
    <xf numFmtId="164" fontId="11" fillId="2" borderId="100" xfId="12" applyFont="1" applyFill="1" applyBorder="1" applyAlignment="1">
      <alignment horizontal="center" vertical="center" wrapText="1"/>
    </xf>
    <xf numFmtId="164" fontId="11" fillId="2" borderId="18" xfId="12" applyFont="1" applyFill="1" applyBorder="1" applyAlignment="1">
      <alignment horizontal="center" vertical="center" wrapText="1"/>
    </xf>
    <xf numFmtId="164" fontId="11" fillId="2" borderId="21" xfId="12" applyFont="1" applyFill="1" applyBorder="1" applyAlignment="1">
      <alignment horizontal="center" vertical="center" wrapText="1"/>
    </xf>
    <xf numFmtId="164" fontId="11" fillId="2" borderId="100" xfId="12" applyFont="1" applyFill="1" applyBorder="1" applyAlignment="1">
      <alignment horizontal="center" vertical="center"/>
    </xf>
    <xf numFmtId="164" fontId="11" fillId="2" borderId="18" xfId="12" applyFont="1" applyFill="1" applyBorder="1" applyAlignment="1">
      <alignment horizontal="center" vertical="center"/>
    </xf>
    <xf numFmtId="164" fontId="11" fillId="2" borderId="21" xfId="12" applyFont="1" applyFill="1" applyBorder="1" applyAlignment="1">
      <alignment horizontal="center" vertical="center"/>
    </xf>
    <xf numFmtId="164" fontId="11" fillId="2" borderId="47" xfId="12" applyFont="1" applyFill="1" applyBorder="1" applyAlignment="1">
      <alignment horizontal="center" vertical="center"/>
    </xf>
    <xf numFmtId="164" fontId="11" fillId="2" borderId="49" xfId="12" applyFont="1" applyFill="1" applyBorder="1" applyAlignment="1">
      <alignment horizontal="center" vertical="center"/>
    </xf>
  </cellXfs>
  <cellStyles count="147">
    <cellStyle name="20% - Accent1" xfId="23"/>
    <cellStyle name="20% - Accent2" xfId="24"/>
    <cellStyle name="20% - Accent3" xfId="25"/>
    <cellStyle name="20% - Accent4" xfId="26"/>
    <cellStyle name="20% - Accent5" xfId="27"/>
    <cellStyle name="20% - Accent6" xfId="28"/>
    <cellStyle name="20% - Ênfase1 2" xfId="104"/>
    <cellStyle name="20% - Ênfase2 2" xfId="105"/>
    <cellStyle name="20% - Ênfase3 2" xfId="106"/>
    <cellStyle name="20% - Ênfase4 2" xfId="107"/>
    <cellStyle name="20% - Ênfase5 2" xfId="108"/>
    <cellStyle name="20% - Ênfase6 2" xfId="109"/>
    <cellStyle name="40% - Accent1" xfId="29"/>
    <cellStyle name="40% - Accent2" xfId="30"/>
    <cellStyle name="40% - Accent3" xfId="31"/>
    <cellStyle name="40% - Accent4" xfId="32"/>
    <cellStyle name="40% - Accent5" xfId="33"/>
    <cellStyle name="40% - Accent6" xfId="34"/>
    <cellStyle name="40% - Ênfase1 2" xfId="110"/>
    <cellStyle name="40% - Ênfase2 2" xfId="111"/>
    <cellStyle name="40% - Ênfase3 2" xfId="112"/>
    <cellStyle name="40% - Ênfase4 2" xfId="113"/>
    <cellStyle name="40% - Ênfase5 2" xfId="114"/>
    <cellStyle name="40% - Ênfase6 2" xfId="115"/>
    <cellStyle name="60% - Accent1" xfId="35"/>
    <cellStyle name="60% - Accent2" xfId="36"/>
    <cellStyle name="60% - Accent3" xfId="37"/>
    <cellStyle name="60% - Accent4" xfId="38"/>
    <cellStyle name="60% - Accent5" xfId="39"/>
    <cellStyle name="60% - Accent6" xfId="40"/>
    <cellStyle name="60% - Ênfase1 2" xfId="116"/>
    <cellStyle name="60% - Ênfase2 2" xfId="117"/>
    <cellStyle name="60% - Ênfase3 2" xfId="118"/>
    <cellStyle name="60% - Ênfase4 2" xfId="119"/>
    <cellStyle name="60% - Ênfase5 2" xfId="120"/>
    <cellStyle name="60% - Ênfase6 2" xfId="121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Bom 2" xfId="122"/>
    <cellStyle name="Calculation" xfId="48"/>
    <cellStyle name="Calculation 2" xfId="94"/>
    <cellStyle name="Calculation 2 2" xfId="99"/>
    <cellStyle name="Calculation 3" xfId="91"/>
    <cellStyle name="Cálculo 2" xfId="123"/>
    <cellStyle name="Célula de Verificação 2" xfId="124"/>
    <cellStyle name="Célula Vinculada 2" xfId="125"/>
    <cellStyle name="Check Cell" xfId="49"/>
    <cellStyle name="Ênfase1 2" xfId="126"/>
    <cellStyle name="Ênfase2 2" xfId="127"/>
    <cellStyle name="Ênfase3 2" xfId="128"/>
    <cellStyle name="Ênfase4 2" xfId="129"/>
    <cellStyle name="Ênfase5 2" xfId="130"/>
    <cellStyle name="Ênfase6 2" xfId="131"/>
    <cellStyle name="Entrada 2" xfId="132"/>
    <cellStyle name="Estilo 1" xfId="50"/>
    <cellStyle name="Explanatory Text" xfId="51"/>
    <cellStyle name="Good" xfId="52"/>
    <cellStyle name="Heading 1" xfId="53"/>
    <cellStyle name="Heading 2" xfId="54"/>
    <cellStyle name="Heading 3" xfId="55"/>
    <cellStyle name="Heading 4" xfId="56"/>
    <cellStyle name="Hiperlink 2" xfId="18"/>
    <cellStyle name="Hiperlink 3" xfId="57"/>
    <cellStyle name="Incorreto 2" xfId="133"/>
    <cellStyle name="Input" xfId="58"/>
    <cellStyle name="Input 2" xfId="92"/>
    <cellStyle name="Input 2 2" xfId="98"/>
    <cellStyle name="Input 3" xfId="93"/>
    <cellStyle name="Linked Cell" xfId="59"/>
    <cellStyle name="Moeda" xfId="1" builtinId="4"/>
    <cellStyle name="Moeda 2" xfId="2"/>
    <cellStyle name="Moeda 2 2" xfId="103"/>
    <cellStyle name="Moeda 3" xfId="3"/>
    <cellStyle name="Moeda 3 2" xfId="84"/>
    <cellStyle name="Moeda 4" xfId="14"/>
    <cellStyle name="Neutra 2" xfId="134"/>
    <cellStyle name="Neutral" xfId="60"/>
    <cellStyle name="Normal" xfId="0" builtinId="0"/>
    <cellStyle name="Normal 2" xfId="4"/>
    <cellStyle name="Normal 2 2" xfId="61"/>
    <cellStyle name="Normal 2 2 2" xfId="19"/>
    <cellStyle name="Normal 2 3" xfId="17"/>
    <cellStyle name="Normal 2 4" xfId="62"/>
    <cellStyle name="Normal 3" xfId="5"/>
    <cellStyle name="Normal 3 2" xfId="63"/>
    <cellStyle name="Normal 3 3" xfId="86"/>
    <cellStyle name="Normal 4" xfId="13"/>
    <cellStyle name="Normal 4 2" xfId="83"/>
    <cellStyle name="Normal 5" xfId="64"/>
    <cellStyle name="Normal 6" xfId="65"/>
    <cellStyle name="Normal 6 2" xfId="66"/>
    <cellStyle name="Normal 7" xfId="67"/>
    <cellStyle name="Normal 8" xfId="68"/>
    <cellStyle name="Normal 9" xfId="69"/>
    <cellStyle name="Normal_CtbBdd" xfId="20"/>
    <cellStyle name="Normal_DFP 023 5416 06 8 ESTEIO2 Neg2" xfId="100"/>
    <cellStyle name="Normal_Tdf" xfId="82"/>
    <cellStyle name="Nota 2" xfId="135"/>
    <cellStyle name="Note" xfId="70"/>
    <cellStyle name="Note 2" xfId="90"/>
    <cellStyle name="Note 2 2" xfId="97"/>
    <cellStyle name="Note 3" xfId="85"/>
    <cellStyle name="Output" xfId="71"/>
    <cellStyle name="Output 2" xfId="89"/>
    <cellStyle name="Output 2 2" xfId="96"/>
    <cellStyle name="Output 3" xfId="95"/>
    <cellStyle name="Porcentagem" xfId="6" builtinId="5"/>
    <cellStyle name="Porcentagem 2" xfId="7"/>
    <cellStyle name="Porcentagem 2 2" xfId="15"/>
    <cellStyle name="Porcentagem 3" xfId="8"/>
    <cellStyle name="Porcentagem 3 2" xfId="87"/>
    <cellStyle name="Porcentagem 3 3" xfId="102"/>
    <cellStyle name="Porcentagem 4" xfId="72"/>
    <cellStyle name="Saída 2" xfId="136"/>
    <cellStyle name="Separador de milhares 2" xfId="12"/>
    <cellStyle name="Separador de milhares 2 2" xfId="16"/>
    <cellStyle name="Separador de milhares 3" xfId="73"/>
    <cellStyle name="Separador de milhares 3 2" xfId="74"/>
    <cellStyle name="Separador de milhares 3_1 medição" xfId="75"/>
    <cellStyle name="Separador de milhares 4" xfId="76"/>
    <cellStyle name="Separador de milhares 5" xfId="77"/>
    <cellStyle name="Separador de milhares 6" xfId="78"/>
    <cellStyle name="Standard_RP100_01 (metr.)" xfId="137"/>
    <cellStyle name="Texto de Aviso 2" xfId="138"/>
    <cellStyle name="Texto Explicativo 2" xfId="139"/>
    <cellStyle name="Title" xfId="79"/>
    <cellStyle name="Título 1 1" xfId="140"/>
    <cellStyle name="Título 1 2" xfId="141"/>
    <cellStyle name="Título 2 2" xfId="142"/>
    <cellStyle name="Título 3 2" xfId="143"/>
    <cellStyle name="Título 4 2" xfId="144"/>
    <cellStyle name="Título 5" xfId="145"/>
    <cellStyle name="Total 2" xfId="146"/>
    <cellStyle name="Vírgula" xfId="9" builtinId="3"/>
    <cellStyle name="Vírgula 2" xfId="10"/>
    <cellStyle name="Vírgula 2 2" xfId="21"/>
    <cellStyle name="Vírgula 2 3" xfId="80"/>
    <cellStyle name="Vírgula 3" xfId="11"/>
    <cellStyle name="Vírgula 3 2" xfId="88"/>
    <cellStyle name="Vírgula 4" xfId="22"/>
    <cellStyle name="Vírgula 5" xfId="101"/>
    <cellStyle name="Warning Text" xfId="81"/>
  </cellStyles>
  <dxfs count="8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76200</xdr:rowOff>
    </xdr:from>
    <xdr:to>
      <xdr:col>8</xdr:col>
      <xdr:colOff>923924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0975" y="6324600"/>
          <a:ext cx="2676525" cy="12961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1099608</xdr:colOff>
      <xdr:row>5</xdr:row>
      <xdr:rowOff>28575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29023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76200</xdr:rowOff>
    </xdr:from>
    <xdr:to>
      <xdr:col>10</xdr:col>
      <xdr:colOff>123825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438150"/>
          <a:ext cx="2676525" cy="1296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160867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98575" y="6391275"/>
          <a:ext cx="2676525" cy="12961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371475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504825"/>
          <a:ext cx="2676525" cy="12961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5</xdr:col>
      <xdr:colOff>47625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5825" y="29784675"/>
          <a:ext cx="2295525" cy="1111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5</xdr:col>
      <xdr:colOff>19050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447675"/>
          <a:ext cx="2295525" cy="1111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1</xdr:row>
      <xdr:rowOff>57150</xdr:rowOff>
    </xdr:from>
    <xdr:to>
      <xdr:col>4</xdr:col>
      <xdr:colOff>2676526</xdr:colOff>
      <xdr:row>1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3301" y="17926050"/>
          <a:ext cx="1885950" cy="9132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1</xdr:row>
      <xdr:rowOff>57150</xdr:rowOff>
    </xdr:from>
    <xdr:to>
      <xdr:col>4</xdr:col>
      <xdr:colOff>2676526</xdr:colOff>
      <xdr:row>1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1" y="238125"/>
          <a:ext cx="1885950" cy="9132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1036108</xdr:colOff>
      <xdr:row>5</xdr:row>
      <xdr:rowOff>28575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286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Decio\AppData\Local\Microsoft\Windows\Temporary%20Internet%20Files\Content.Outlook\50XG93IJ\Dimensionamento%20Equipes%20para%20elabora&#231;&#227;o%20de%20EIA%20_%20BR%20040_05dedezembro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aaPrc\0000000\05-Out\AaaCns\FeG-Balance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aaPrc\0000000\05-Out\AaaCns\Ffb-Balance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C-JURA\DIR\Tabela%20de%20Consultoria\AVigente\02a%20%20-%20Tabela%20para%20Or&#231;amentos%20de%20Consultoria%20Mens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-Jura\DIR\AA%20TRefer&#234;ncia\Ano%202011\01-Jan-11\01%20-%20Assessoria%20Super.%20do%20Cear&#225;\01%20-%20Or&#231;amento%20Assessoria%20SR-%20Cear&#225;%20-%20Mar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aaPrc\20120701%20a%2020120731\2012-07-05-120000-Sis\10.Sax\10.10.Bsc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aaPrc\0000000\05-Out\AaaCns\Raz&#227;oAnal&#237;t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d240.cvrd.br:10015/CONTRATO/372-01/SIS/372-01-00-411-001-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aaPrc\20120701%20a%2020120731\2012-07-05-120000-Sis\60.Gdp\60.500.PlnLic\60.500.050.TrbInfBs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GUIA"/>
      <sheetName val="BR040 equipe trecho unico"/>
      <sheetName val="BR 040 - custo trecho unico"/>
      <sheetName val="Planilha comparativa"/>
    </sheetNames>
    <sheetDataSet>
      <sheetData sheetId="0" refreshError="1">
        <row r="6">
          <cell r="D6">
            <v>16262.95</v>
          </cell>
        </row>
        <row r="7">
          <cell r="D7">
            <v>14132.83</v>
          </cell>
        </row>
        <row r="8">
          <cell r="D8">
            <v>11136.14</v>
          </cell>
        </row>
        <row r="9">
          <cell r="D9">
            <v>8712.07</v>
          </cell>
        </row>
        <row r="10">
          <cell r="D10">
            <v>7167.49</v>
          </cell>
        </row>
        <row r="11">
          <cell r="D11">
            <v>5598</v>
          </cell>
        </row>
        <row r="15">
          <cell r="D15">
            <v>2337.39</v>
          </cell>
        </row>
        <row r="16">
          <cell r="D16">
            <v>1746.17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eG"/>
      <sheetName val="200"/>
    </sheetNames>
    <sheetDataSet>
      <sheetData sheetId="0"/>
      <sheetData sheetId="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200 - BalFeG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fb"/>
      <sheetName val="120"/>
      <sheetName val="Plan1"/>
      <sheetName val="Plan1 (2)"/>
      <sheetName val="010"/>
      <sheetName val="012"/>
      <sheetName val="015"/>
      <sheetName val="018"/>
      <sheetName val="019"/>
      <sheetName val="020"/>
      <sheetName val="30"/>
      <sheetName val="040"/>
      <sheetName val="050"/>
      <sheetName val="410"/>
      <sheetName val="420"/>
      <sheetName val="430"/>
      <sheetName val="440"/>
      <sheetName val="450"/>
      <sheetName val="460"/>
      <sheetName val="470"/>
      <sheetName val="602"/>
      <sheetName val="605"/>
      <sheetName val="610"/>
    </sheetNames>
    <sheetDataSet>
      <sheetData sheetId="0">
        <row r="21">
          <cell r="H21" t="str">
            <v>1.</v>
          </cell>
        </row>
      </sheetData>
      <sheetData sheetId="1">
        <row r="1">
          <cell r="B1" t="str">
            <v>Chk</v>
          </cell>
        </row>
        <row r="2">
          <cell r="B2" t="str">
            <v>ERR!!!</v>
          </cell>
        </row>
        <row r="3">
          <cell r="B3">
            <v>1</v>
          </cell>
        </row>
        <row r="4">
          <cell r="B4" t="str">
            <v>100 - BalFfb</v>
          </cell>
        </row>
      </sheetData>
      <sheetData sheetId="2"/>
      <sheetData sheetId="3"/>
      <sheetData sheetId="4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5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012 - Cit</v>
          </cell>
        </row>
      </sheetData>
      <sheetData sheetId="6">
        <row r="2">
          <cell r="B2" t="str">
            <v>OK!!!</v>
          </cell>
        </row>
        <row r="3">
          <cell r="B3">
            <v>0</v>
          </cell>
        </row>
      </sheetData>
      <sheetData sheetId="7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018 - VnoCnc</v>
          </cell>
        </row>
      </sheetData>
      <sheetData sheetId="8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9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020 - CitCqeCnc</v>
          </cell>
        </row>
      </sheetData>
      <sheetData sheetId="10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1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040-VsaCitCnc</v>
          </cell>
        </row>
      </sheetData>
      <sheetData sheetId="12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050-VsaPsgCnc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 Consultoria-Jul-10"/>
      <sheetName val="Tab. Consultoria-Ago-10"/>
      <sheetName val="Tab. Consultoria-Set-10"/>
      <sheetName val="Tab. Consultoria Jan-11"/>
      <sheetName val="Tab. Consultoria-Mar-11"/>
      <sheetName val="Tab. Consultoria-Abr-11"/>
      <sheetName val="Tab. Consultoria-Set-11"/>
      <sheetName val="Tab. Consultoria-Out-11"/>
      <sheetName val="Tab. Consultoria-Dez-11"/>
      <sheetName val="Tab. Consultoria-Jan-12"/>
      <sheetName val="Tab. Consultoria-Fev-12"/>
      <sheetName val="Tab. Consultoria-Mar-12"/>
      <sheetName val="Tab. Consultoria-Mai-12"/>
      <sheetName val="Tab. Consultoria-Jun-12"/>
      <sheetName val="Tab. Consultoria-Jul-12"/>
      <sheetName val="Tab. Consultoria-Ago-12"/>
      <sheetName val="Tab. Consultoria-Set-12"/>
      <sheetName val="Tab. Consultoria-Out-12"/>
      <sheetName val="Tab. Consultoria-Dez-12"/>
      <sheetName val="Tab. Consultoria-Jan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d.11-Orçamento"/>
      <sheetName val="Qd.11-Auxiliar"/>
      <sheetName val="Qd.12-Cron. Fís-Fin"/>
      <sheetName val="Qd.13-Sv Gráficos"/>
      <sheetName val="Passagens e Estadias"/>
      <sheetName val="Informatica"/>
      <sheetName val="Tab. Consultoria-Mar-11"/>
      <sheetName val="Qd.11-Vazio"/>
      <sheetName val="Qd.12-VAZIO"/>
      <sheetName val="Qd.13-Vaz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"/>
      <sheetName val="Rml"/>
      <sheetName val="Afz"/>
      <sheetName val="Cal"/>
      <sheetName val="RlzPln"/>
      <sheetName val="Snh"/>
      <sheetName val="Inc"/>
      <sheetName val="Abt"/>
      <sheetName val="CnvDtaItm"/>
      <sheetName val="Dta"/>
      <sheetName val="DtaTdn"/>
      <sheetName val="DtaChk"/>
      <sheetName val="DtaChkFrd"/>
      <sheetName val="IndEcn"/>
      <sheetName val="Frd"/>
      <sheetName val="FrdTdn"/>
      <sheetName val="FrdChk"/>
      <sheetName val="FrdChk (2)"/>
      <sheetName val="Old"/>
      <sheetName val="PdiExemplo"/>
      <sheetName val="10.10.Bsc"/>
      <sheetName val="Plan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A20" t="str">
            <v>Aaa</v>
          </cell>
          <cell r="AB20" t="str">
            <v>Idt</v>
          </cell>
          <cell r="AC20" t="str">
            <v>Ano</v>
          </cell>
          <cell r="AD20" t="str">
            <v>Str</v>
          </cell>
          <cell r="AE20" t="str">
            <v>Qdr</v>
          </cell>
          <cell r="AF20" t="str">
            <v>Tri</v>
          </cell>
          <cell r="AG20" t="str">
            <v>AnoTriTx1</v>
          </cell>
          <cell r="AH20" t="str">
            <v>AnoTriTx2</v>
          </cell>
          <cell r="AI20" t="str">
            <v>Mes</v>
          </cell>
          <cell r="AJ20" t="str">
            <v>MesTx1</v>
          </cell>
        </row>
        <row r="21">
          <cell r="AA21" t="str">
            <v>Aaa</v>
          </cell>
          <cell r="AB21">
            <v>36526</v>
          </cell>
          <cell r="AC21">
            <v>2000</v>
          </cell>
          <cell r="AD21" t="str">
            <v>St1</v>
          </cell>
          <cell r="AE21" t="str">
            <v>Qd1</v>
          </cell>
          <cell r="AF21" t="str">
            <v>Tr1</v>
          </cell>
          <cell r="AG21" t="str">
            <v>Tr1-2000</v>
          </cell>
          <cell r="AH21" t="str">
            <v>2000-Tr1</v>
          </cell>
          <cell r="AI21">
            <v>1</v>
          </cell>
          <cell r="AJ21" t="str">
            <v>01</v>
          </cell>
        </row>
        <row r="22">
          <cell r="AA22" t="str">
            <v>Aaa</v>
          </cell>
          <cell r="AB22">
            <v>36527</v>
          </cell>
          <cell r="AC22">
            <v>2000</v>
          </cell>
          <cell r="AD22" t="str">
            <v>St1</v>
          </cell>
          <cell r="AE22" t="str">
            <v>Qd1</v>
          </cell>
          <cell r="AF22" t="str">
            <v>Tr1</v>
          </cell>
          <cell r="AG22" t="str">
            <v>Tr1-2000</v>
          </cell>
          <cell r="AH22" t="str">
            <v>2000-Tr1</v>
          </cell>
          <cell r="AI22">
            <v>1</v>
          </cell>
          <cell r="AJ22" t="str">
            <v>01</v>
          </cell>
        </row>
        <row r="23">
          <cell r="AA23" t="str">
            <v>Aaa</v>
          </cell>
          <cell r="AB23">
            <v>36528</v>
          </cell>
          <cell r="AC23">
            <v>2000</v>
          </cell>
          <cell r="AD23" t="str">
            <v>St1</v>
          </cell>
          <cell r="AE23" t="str">
            <v>Qd1</v>
          </cell>
          <cell r="AF23" t="str">
            <v>Tr1</v>
          </cell>
          <cell r="AG23" t="str">
            <v>Tr1-2000</v>
          </cell>
          <cell r="AH23" t="str">
            <v>2000-Tr1</v>
          </cell>
          <cell r="AI23">
            <v>1</v>
          </cell>
          <cell r="AJ23" t="str">
            <v>01</v>
          </cell>
        </row>
        <row r="24">
          <cell r="AA24" t="str">
            <v>Aaa</v>
          </cell>
          <cell r="AB24">
            <v>36529</v>
          </cell>
          <cell r="AC24">
            <v>2000</v>
          </cell>
          <cell r="AD24" t="str">
            <v>St1</v>
          </cell>
          <cell r="AE24" t="str">
            <v>Qd1</v>
          </cell>
          <cell r="AF24" t="str">
            <v>Tr1</v>
          </cell>
          <cell r="AG24" t="str">
            <v>Tr1-2000</v>
          </cell>
          <cell r="AH24" t="str">
            <v>2000-Tr1</v>
          </cell>
          <cell r="AI24">
            <v>1</v>
          </cell>
          <cell r="AJ24" t="str">
            <v>01</v>
          </cell>
        </row>
        <row r="25">
          <cell r="AA25" t="str">
            <v>Aaa</v>
          </cell>
          <cell r="AB25">
            <v>36530</v>
          </cell>
          <cell r="AC25">
            <v>2000</v>
          </cell>
          <cell r="AD25" t="str">
            <v>St1</v>
          </cell>
          <cell r="AE25" t="str">
            <v>Qd1</v>
          </cell>
          <cell r="AF25" t="str">
            <v>Tr1</v>
          </cell>
          <cell r="AG25" t="str">
            <v>Tr1-2000</v>
          </cell>
          <cell r="AH25" t="str">
            <v>2000-Tr1</v>
          </cell>
          <cell r="AI25">
            <v>1</v>
          </cell>
          <cell r="AJ25" t="str">
            <v>01</v>
          </cell>
        </row>
        <row r="26">
          <cell r="AA26" t="str">
            <v>Aaa</v>
          </cell>
          <cell r="AB26">
            <v>36531</v>
          </cell>
          <cell r="AC26">
            <v>2000</v>
          </cell>
          <cell r="AD26" t="str">
            <v>St1</v>
          </cell>
          <cell r="AE26" t="str">
            <v>Qd1</v>
          </cell>
          <cell r="AF26" t="str">
            <v>Tr1</v>
          </cell>
          <cell r="AG26" t="str">
            <v>Tr1-2000</v>
          </cell>
          <cell r="AH26" t="str">
            <v>2000-Tr1</v>
          </cell>
          <cell r="AI26">
            <v>1</v>
          </cell>
          <cell r="AJ26" t="str">
            <v>01</v>
          </cell>
        </row>
        <row r="27">
          <cell r="AA27" t="str">
            <v>Aaa</v>
          </cell>
          <cell r="AB27">
            <v>36532</v>
          </cell>
          <cell r="AC27">
            <v>2000</v>
          </cell>
          <cell r="AD27" t="str">
            <v>St1</v>
          </cell>
          <cell r="AE27" t="str">
            <v>Qd1</v>
          </cell>
          <cell r="AF27" t="str">
            <v>Tr1</v>
          </cell>
          <cell r="AG27" t="str">
            <v>Tr1-2000</v>
          </cell>
          <cell r="AH27" t="str">
            <v>2000-Tr1</v>
          </cell>
          <cell r="AI27">
            <v>1</v>
          </cell>
          <cell r="AJ27" t="str">
            <v>01</v>
          </cell>
        </row>
        <row r="28">
          <cell r="AA28" t="str">
            <v>Aaa</v>
          </cell>
          <cell r="AB28">
            <v>36533</v>
          </cell>
          <cell r="AC28">
            <v>2000</v>
          </cell>
          <cell r="AD28" t="str">
            <v>St1</v>
          </cell>
          <cell r="AE28" t="str">
            <v>Qd1</v>
          </cell>
          <cell r="AF28" t="str">
            <v>Tr1</v>
          </cell>
          <cell r="AG28" t="str">
            <v>Tr1-2000</v>
          </cell>
          <cell r="AH28" t="str">
            <v>2000-Tr1</v>
          </cell>
          <cell r="AI28">
            <v>1</v>
          </cell>
          <cell r="AJ28" t="str">
            <v>01</v>
          </cell>
        </row>
        <row r="29">
          <cell r="AA29" t="str">
            <v>Aaa</v>
          </cell>
          <cell r="AB29">
            <v>36534</v>
          </cell>
          <cell r="AC29">
            <v>2000</v>
          </cell>
          <cell r="AD29" t="str">
            <v>St1</v>
          </cell>
          <cell r="AE29" t="str">
            <v>Qd1</v>
          </cell>
          <cell r="AF29" t="str">
            <v>Tr1</v>
          </cell>
          <cell r="AG29" t="str">
            <v>Tr1-2000</v>
          </cell>
          <cell r="AH29" t="str">
            <v>2000-Tr1</v>
          </cell>
          <cell r="AI29">
            <v>1</v>
          </cell>
          <cell r="AJ29" t="str">
            <v>01</v>
          </cell>
        </row>
        <row r="30">
          <cell r="AA30" t="str">
            <v>Aaa</v>
          </cell>
          <cell r="AB30">
            <v>36535</v>
          </cell>
          <cell r="AC30">
            <v>2000</v>
          </cell>
          <cell r="AD30" t="str">
            <v>St1</v>
          </cell>
          <cell r="AE30" t="str">
            <v>Qd1</v>
          </cell>
          <cell r="AF30" t="str">
            <v>Tr1</v>
          </cell>
          <cell r="AG30" t="str">
            <v>Tr1-2000</v>
          </cell>
          <cell r="AH30" t="str">
            <v>2000-Tr1</v>
          </cell>
          <cell r="AI30">
            <v>1</v>
          </cell>
          <cell r="AJ30" t="str">
            <v>01</v>
          </cell>
        </row>
        <row r="31">
          <cell r="AA31" t="str">
            <v>Aaa</v>
          </cell>
          <cell r="AB31">
            <v>36536</v>
          </cell>
          <cell r="AC31">
            <v>2000</v>
          </cell>
          <cell r="AD31" t="str">
            <v>St1</v>
          </cell>
          <cell r="AE31" t="str">
            <v>Qd1</v>
          </cell>
          <cell r="AF31" t="str">
            <v>Tr1</v>
          </cell>
          <cell r="AG31" t="str">
            <v>Tr1-2000</v>
          </cell>
          <cell r="AH31" t="str">
            <v>2000-Tr1</v>
          </cell>
          <cell r="AI31">
            <v>1</v>
          </cell>
          <cell r="AJ31" t="str">
            <v>01</v>
          </cell>
        </row>
        <row r="32">
          <cell r="AA32" t="str">
            <v>Aaa</v>
          </cell>
          <cell r="AB32">
            <v>36537</v>
          </cell>
          <cell r="AC32">
            <v>2000</v>
          </cell>
          <cell r="AD32" t="str">
            <v>St1</v>
          </cell>
          <cell r="AE32" t="str">
            <v>Qd1</v>
          </cell>
          <cell r="AF32" t="str">
            <v>Tr1</v>
          </cell>
          <cell r="AG32" t="str">
            <v>Tr1-2000</v>
          </cell>
          <cell r="AH32" t="str">
            <v>2000-Tr1</v>
          </cell>
          <cell r="AI32">
            <v>1</v>
          </cell>
          <cell r="AJ32" t="str">
            <v>01</v>
          </cell>
        </row>
        <row r="33">
          <cell r="AA33" t="str">
            <v>Aaa</v>
          </cell>
          <cell r="AB33">
            <v>36538</v>
          </cell>
          <cell r="AC33">
            <v>2000</v>
          </cell>
          <cell r="AD33" t="str">
            <v>St1</v>
          </cell>
          <cell r="AE33" t="str">
            <v>Qd1</v>
          </cell>
          <cell r="AF33" t="str">
            <v>Tr1</v>
          </cell>
          <cell r="AG33" t="str">
            <v>Tr1-2000</v>
          </cell>
          <cell r="AH33" t="str">
            <v>2000-Tr1</v>
          </cell>
          <cell r="AI33">
            <v>1</v>
          </cell>
          <cell r="AJ33" t="str">
            <v>01</v>
          </cell>
        </row>
        <row r="34">
          <cell r="AA34" t="str">
            <v>Aaa</v>
          </cell>
          <cell r="AB34">
            <v>36539</v>
          </cell>
          <cell r="AC34">
            <v>2000</v>
          </cell>
          <cell r="AD34" t="str">
            <v>St1</v>
          </cell>
          <cell r="AE34" t="str">
            <v>Qd1</v>
          </cell>
          <cell r="AF34" t="str">
            <v>Tr1</v>
          </cell>
          <cell r="AG34" t="str">
            <v>Tr1-2000</v>
          </cell>
          <cell r="AH34" t="str">
            <v>2000-Tr1</v>
          </cell>
          <cell r="AI34">
            <v>1</v>
          </cell>
          <cell r="AJ34" t="str">
            <v>01</v>
          </cell>
        </row>
        <row r="35">
          <cell r="AA35" t="str">
            <v>Aaa</v>
          </cell>
          <cell r="AB35">
            <v>36540</v>
          </cell>
          <cell r="AC35">
            <v>2000</v>
          </cell>
          <cell r="AD35" t="str">
            <v>St1</v>
          </cell>
          <cell r="AE35" t="str">
            <v>Qd1</v>
          </cell>
          <cell r="AF35" t="str">
            <v>Tr1</v>
          </cell>
          <cell r="AG35" t="str">
            <v>Tr1-2000</v>
          </cell>
          <cell r="AH35" t="str">
            <v>2000-Tr1</v>
          </cell>
          <cell r="AI35">
            <v>1</v>
          </cell>
          <cell r="AJ35" t="str">
            <v>01</v>
          </cell>
        </row>
        <row r="36">
          <cell r="AA36" t="str">
            <v>Aaa</v>
          </cell>
          <cell r="AB36">
            <v>36541</v>
          </cell>
          <cell r="AC36">
            <v>2000</v>
          </cell>
          <cell r="AD36" t="str">
            <v>St1</v>
          </cell>
          <cell r="AE36" t="str">
            <v>Qd1</v>
          </cell>
          <cell r="AF36" t="str">
            <v>Tr1</v>
          </cell>
          <cell r="AG36" t="str">
            <v>Tr1-2000</v>
          </cell>
          <cell r="AH36" t="str">
            <v>2000-Tr1</v>
          </cell>
          <cell r="AI36">
            <v>1</v>
          </cell>
          <cell r="AJ36" t="str">
            <v>01</v>
          </cell>
        </row>
        <row r="37">
          <cell r="AA37" t="str">
            <v>Aaa</v>
          </cell>
          <cell r="AB37">
            <v>36542</v>
          </cell>
          <cell r="AC37">
            <v>2000</v>
          </cell>
          <cell r="AD37" t="str">
            <v>St1</v>
          </cell>
          <cell r="AE37" t="str">
            <v>Qd1</v>
          </cell>
          <cell r="AF37" t="str">
            <v>Tr1</v>
          </cell>
          <cell r="AG37" t="str">
            <v>Tr1-2000</v>
          </cell>
          <cell r="AH37" t="str">
            <v>2000-Tr1</v>
          </cell>
          <cell r="AI37">
            <v>1</v>
          </cell>
          <cell r="AJ37" t="str">
            <v>01</v>
          </cell>
        </row>
        <row r="38">
          <cell r="AA38" t="str">
            <v>Aaa</v>
          </cell>
          <cell r="AB38">
            <v>36543</v>
          </cell>
          <cell r="AC38">
            <v>2000</v>
          </cell>
          <cell r="AD38" t="str">
            <v>St1</v>
          </cell>
          <cell r="AE38" t="str">
            <v>Qd1</v>
          </cell>
          <cell r="AF38" t="str">
            <v>Tr1</v>
          </cell>
          <cell r="AG38" t="str">
            <v>Tr1-2000</v>
          </cell>
          <cell r="AH38" t="str">
            <v>2000-Tr1</v>
          </cell>
          <cell r="AI38">
            <v>1</v>
          </cell>
          <cell r="AJ38" t="str">
            <v>01</v>
          </cell>
        </row>
        <row r="39">
          <cell r="AA39" t="str">
            <v>Aaa</v>
          </cell>
          <cell r="AB39">
            <v>36544</v>
          </cell>
          <cell r="AC39">
            <v>2000</v>
          </cell>
          <cell r="AD39" t="str">
            <v>St1</v>
          </cell>
          <cell r="AE39" t="str">
            <v>Qd1</v>
          </cell>
          <cell r="AF39" t="str">
            <v>Tr1</v>
          </cell>
          <cell r="AG39" t="str">
            <v>Tr1-2000</v>
          </cell>
          <cell r="AH39" t="str">
            <v>2000-Tr1</v>
          </cell>
          <cell r="AI39">
            <v>1</v>
          </cell>
          <cell r="AJ39" t="str">
            <v>01</v>
          </cell>
        </row>
        <row r="40">
          <cell r="AA40" t="str">
            <v>Aaa</v>
          </cell>
          <cell r="AB40">
            <v>36545</v>
          </cell>
          <cell r="AC40">
            <v>2000</v>
          </cell>
          <cell r="AD40" t="str">
            <v>St1</v>
          </cell>
          <cell r="AE40" t="str">
            <v>Qd1</v>
          </cell>
          <cell r="AF40" t="str">
            <v>Tr1</v>
          </cell>
          <cell r="AG40" t="str">
            <v>Tr1-2000</v>
          </cell>
          <cell r="AH40" t="str">
            <v>2000-Tr1</v>
          </cell>
          <cell r="AI40">
            <v>1</v>
          </cell>
          <cell r="AJ40" t="str">
            <v>01</v>
          </cell>
        </row>
        <row r="41">
          <cell r="AA41" t="str">
            <v>Aaa</v>
          </cell>
          <cell r="AB41">
            <v>36546</v>
          </cell>
          <cell r="AC41">
            <v>2000</v>
          </cell>
          <cell r="AD41" t="str">
            <v>St1</v>
          </cell>
          <cell r="AE41" t="str">
            <v>Qd1</v>
          </cell>
          <cell r="AF41" t="str">
            <v>Tr1</v>
          </cell>
          <cell r="AG41" t="str">
            <v>Tr1-2000</v>
          </cell>
          <cell r="AH41" t="str">
            <v>2000-Tr1</v>
          </cell>
          <cell r="AI41">
            <v>1</v>
          </cell>
          <cell r="AJ41" t="str">
            <v>01</v>
          </cell>
        </row>
        <row r="42">
          <cell r="AA42" t="str">
            <v>Aaa</v>
          </cell>
          <cell r="AB42">
            <v>36547</v>
          </cell>
          <cell r="AC42">
            <v>2000</v>
          </cell>
          <cell r="AD42" t="str">
            <v>St1</v>
          </cell>
          <cell r="AE42" t="str">
            <v>Qd1</v>
          </cell>
          <cell r="AF42" t="str">
            <v>Tr1</v>
          </cell>
          <cell r="AG42" t="str">
            <v>Tr1-2000</v>
          </cell>
          <cell r="AH42" t="str">
            <v>2000-Tr1</v>
          </cell>
          <cell r="AI42">
            <v>1</v>
          </cell>
          <cell r="AJ42" t="str">
            <v>01</v>
          </cell>
        </row>
        <row r="43">
          <cell r="AA43" t="str">
            <v>Aaa</v>
          </cell>
          <cell r="AB43">
            <v>36548</v>
          </cell>
          <cell r="AC43">
            <v>2000</v>
          </cell>
          <cell r="AD43" t="str">
            <v>St1</v>
          </cell>
          <cell r="AE43" t="str">
            <v>Qd1</v>
          </cell>
          <cell r="AF43" t="str">
            <v>Tr1</v>
          </cell>
          <cell r="AG43" t="str">
            <v>Tr1-2000</v>
          </cell>
          <cell r="AH43" t="str">
            <v>2000-Tr1</v>
          </cell>
          <cell r="AI43">
            <v>1</v>
          </cell>
          <cell r="AJ43" t="str">
            <v>01</v>
          </cell>
        </row>
        <row r="44">
          <cell r="AA44" t="str">
            <v>Aaa</v>
          </cell>
          <cell r="AB44">
            <v>36549</v>
          </cell>
          <cell r="AC44">
            <v>2000</v>
          </cell>
          <cell r="AD44" t="str">
            <v>St1</v>
          </cell>
          <cell r="AE44" t="str">
            <v>Qd1</v>
          </cell>
          <cell r="AF44" t="str">
            <v>Tr1</v>
          </cell>
          <cell r="AG44" t="str">
            <v>Tr1-2000</v>
          </cell>
          <cell r="AH44" t="str">
            <v>2000-Tr1</v>
          </cell>
          <cell r="AI44">
            <v>1</v>
          </cell>
          <cell r="AJ44" t="str">
            <v>01</v>
          </cell>
        </row>
        <row r="45">
          <cell r="AA45" t="str">
            <v>Aaa</v>
          </cell>
          <cell r="AB45">
            <v>36550</v>
          </cell>
          <cell r="AC45">
            <v>2000</v>
          </cell>
          <cell r="AD45" t="str">
            <v>St1</v>
          </cell>
          <cell r="AE45" t="str">
            <v>Qd1</v>
          </cell>
          <cell r="AF45" t="str">
            <v>Tr1</v>
          </cell>
          <cell r="AG45" t="str">
            <v>Tr1-2000</v>
          </cell>
          <cell r="AH45" t="str">
            <v>2000-Tr1</v>
          </cell>
          <cell r="AI45">
            <v>1</v>
          </cell>
          <cell r="AJ45" t="str">
            <v>01</v>
          </cell>
        </row>
        <row r="46">
          <cell r="AA46" t="str">
            <v>Aaa</v>
          </cell>
          <cell r="AB46">
            <v>36551</v>
          </cell>
          <cell r="AC46">
            <v>2000</v>
          </cell>
          <cell r="AD46" t="str">
            <v>St1</v>
          </cell>
          <cell r="AE46" t="str">
            <v>Qd1</v>
          </cell>
          <cell r="AF46" t="str">
            <v>Tr1</v>
          </cell>
          <cell r="AG46" t="str">
            <v>Tr1-2000</v>
          </cell>
          <cell r="AH46" t="str">
            <v>2000-Tr1</v>
          </cell>
          <cell r="AI46">
            <v>1</v>
          </cell>
          <cell r="AJ46" t="str">
            <v>01</v>
          </cell>
        </row>
        <row r="47">
          <cell r="AA47" t="str">
            <v>Aaa</v>
          </cell>
          <cell r="AB47">
            <v>36552</v>
          </cell>
          <cell r="AC47">
            <v>2000</v>
          </cell>
          <cell r="AD47" t="str">
            <v>St1</v>
          </cell>
          <cell r="AE47" t="str">
            <v>Qd1</v>
          </cell>
          <cell r="AF47" t="str">
            <v>Tr1</v>
          </cell>
          <cell r="AG47" t="str">
            <v>Tr1-2000</v>
          </cell>
          <cell r="AH47" t="str">
            <v>2000-Tr1</v>
          </cell>
          <cell r="AI47">
            <v>1</v>
          </cell>
          <cell r="AJ47" t="str">
            <v>01</v>
          </cell>
        </row>
        <row r="48">
          <cell r="AA48" t="str">
            <v>Aaa</v>
          </cell>
          <cell r="AB48">
            <v>36553</v>
          </cell>
          <cell r="AC48">
            <v>2000</v>
          </cell>
          <cell r="AD48" t="str">
            <v>St1</v>
          </cell>
          <cell r="AE48" t="str">
            <v>Qd1</v>
          </cell>
          <cell r="AF48" t="str">
            <v>Tr1</v>
          </cell>
          <cell r="AG48" t="str">
            <v>Tr1-2000</v>
          </cell>
          <cell r="AH48" t="str">
            <v>2000-Tr1</v>
          </cell>
          <cell r="AI48">
            <v>1</v>
          </cell>
          <cell r="AJ48" t="str">
            <v>01</v>
          </cell>
        </row>
        <row r="49">
          <cell r="AA49" t="str">
            <v>Aaa</v>
          </cell>
          <cell r="AB49">
            <v>36554</v>
          </cell>
          <cell r="AC49">
            <v>2000</v>
          </cell>
          <cell r="AD49" t="str">
            <v>St1</v>
          </cell>
          <cell r="AE49" t="str">
            <v>Qd1</v>
          </cell>
          <cell r="AF49" t="str">
            <v>Tr1</v>
          </cell>
          <cell r="AG49" t="str">
            <v>Tr1-2000</v>
          </cell>
          <cell r="AH49" t="str">
            <v>2000-Tr1</v>
          </cell>
          <cell r="AI49">
            <v>1</v>
          </cell>
          <cell r="AJ49" t="str">
            <v>01</v>
          </cell>
        </row>
        <row r="50">
          <cell r="AA50" t="str">
            <v>Aaa</v>
          </cell>
          <cell r="AB50">
            <v>36555</v>
          </cell>
          <cell r="AC50">
            <v>2000</v>
          </cell>
          <cell r="AD50" t="str">
            <v>St1</v>
          </cell>
          <cell r="AE50" t="str">
            <v>Qd1</v>
          </cell>
          <cell r="AF50" t="str">
            <v>Tr1</v>
          </cell>
          <cell r="AG50" t="str">
            <v>Tr1-2000</v>
          </cell>
          <cell r="AH50" t="str">
            <v>2000-Tr1</v>
          </cell>
          <cell r="AI50">
            <v>1</v>
          </cell>
          <cell r="AJ50" t="str">
            <v>01</v>
          </cell>
        </row>
        <row r="51">
          <cell r="AA51" t="str">
            <v>Aaa</v>
          </cell>
          <cell r="AB51">
            <v>36556</v>
          </cell>
          <cell r="AC51">
            <v>2000</v>
          </cell>
          <cell r="AD51" t="str">
            <v>St1</v>
          </cell>
          <cell r="AE51" t="str">
            <v>Qd1</v>
          </cell>
          <cell r="AF51" t="str">
            <v>Tr1</v>
          </cell>
          <cell r="AG51" t="str">
            <v>Tr1-2000</v>
          </cell>
          <cell r="AH51" t="str">
            <v>2000-Tr1</v>
          </cell>
          <cell r="AI51">
            <v>1</v>
          </cell>
          <cell r="AJ51" t="str">
            <v>01</v>
          </cell>
        </row>
        <row r="52">
          <cell r="AA52" t="str">
            <v>Aaa</v>
          </cell>
          <cell r="AB52">
            <v>36557</v>
          </cell>
          <cell r="AC52">
            <v>2000</v>
          </cell>
          <cell r="AD52" t="str">
            <v>St1</v>
          </cell>
          <cell r="AE52" t="str">
            <v>Qd1</v>
          </cell>
          <cell r="AF52" t="str">
            <v>Tr1</v>
          </cell>
          <cell r="AG52" t="str">
            <v>Tr1-2000</v>
          </cell>
          <cell r="AH52" t="str">
            <v>2000-Tr1</v>
          </cell>
          <cell r="AI52">
            <v>2</v>
          </cell>
          <cell r="AJ52" t="str">
            <v>02</v>
          </cell>
        </row>
        <row r="53">
          <cell r="AA53" t="str">
            <v>Aaa</v>
          </cell>
          <cell r="AB53">
            <v>36558</v>
          </cell>
          <cell r="AC53">
            <v>2000</v>
          </cell>
          <cell r="AD53" t="str">
            <v>St1</v>
          </cell>
          <cell r="AE53" t="str">
            <v>Qd1</v>
          </cell>
          <cell r="AF53" t="str">
            <v>Tr1</v>
          </cell>
          <cell r="AG53" t="str">
            <v>Tr1-2000</v>
          </cell>
          <cell r="AH53" t="str">
            <v>2000-Tr1</v>
          </cell>
          <cell r="AI53">
            <v>2</v>
          </cell>
          <cell r="AJ53" t="str">
            <v>02</v>
          </cell>
        </row>
        <row r="54">
          <cell r="AA54" t="str">
            <v>Aaa</v>
          </cell>
          <cell r="AB54">
            <v>36559</v>
          </cell>
          <cell r="AC54">
            <v>2000</v>
          </cell>
          <cell r="AD54" t="str">
            <v>St1</v>
          </cell>
          <cell r="AE54" t="str">
            <v>Qd1</v>
          </cell>
          <cell r="AF54" t="str">
            <v>Tr1</v>
          </cell>
          <cell r="AG54" t="str">
            <v>Tr1-2000</v>
          </cell>
          <cell r="AH54" t="str">
            <v>2000-Tr1</v>
          </cell>
          <cell r="AI54">
            <v>2</v>
          </cell>
          <cell r="AJ54" t="str">
            <v>02</v>
          </cell>
        </row>
        <row r="55">
          <cell r="AA55" t="str">
            <v>Aaa</v>
          </cell>
          <cell r="AB55">
            <v>36560</v>
          </cell>
          <cell r="AC55">
            <v>2000</v>
          </cell>
          <cell r="AD55" t="str">
            <v>St1</v>
          </cell>
          <cell r="AE55" t="str">
            <v>Qd1</v>
          </cell>
          <cell r="AF55" t="str">
            <v>Tr1</v>
          </cell>
          <cell r="AG55" t="str">
            <v>Tr1-2000</v>
          </cell>
          <cell r="AH55" t="str">
            <v>2000-Tr1</v>
          </cell>
          <cell r="AI55">
            <v>2</v>
          </cell>
          <cell r="AJ55" t="str">
            <v>02</v>
          </cell>
        </row>
        <row r="56">
          <cell r="AA56" t="str">
            <v>Aaa</v>
          </cell>
          <cell r="AB56">
            <v>36561</v>
          </cell>
          <cell r="AC56">
            <v>2000</v>
          </cell>
          <cell r="AD56" t="str">
            <v>St1</v>
          </cell>
          <cell r="AE56" t="str">
            <v>Qd1</v>
          </cell>
          <cell r="AF56" t="str">
            <v>Tr1</v>
          </cell>
          <cell r="AG56" t="str">
            <v>Tr1-2000</v>
          </cell>
          <cell r="AH56" t="str">
            <v>2000-Tr1</v>
          </cell>
          <cell r="AI56">
            <v>2</v>
          </cell>
          <cell r="AJ56" t="str">
            <v>02</v>
          </cell>
        </row>
        <row r="57">
          <cell r="AA57" t="str">
            <v>Aaa</v>
          </cell>
          <cell r="AB57">
            <v>36562</v>
          </cell>
          <cell r="AC57">
            <v>2000</v>
          </cell>
          <cell r="AD57" t="str">
            <v>St1</v>
          </cell>
          <cell r="AE57" t="str">
            <v>Qd1</v>
          </cell>
          <cell r="AF57" t="str">
            <v>Tr1</v>
          </cell>
          <cell r="AG57" t="str">
            <v>Tr1-2000</v>
          </cell>
          <cell r="AH57" t="str">
            <v>2000-Tr1</v>
          </cell>
          <cell r="AI57">
            <v>2</v>
          </cell>
          <cell r="AJ57" t="str">
            <v>02</v>
          </cell>
        </row>
        <row r="58">
          <cell r="AA58" t="str">
            <v>Aaa</v>
          </cell>
          <cell r="AB58">
            <v>36563</v>
          </cell>
          <cell r="AC58">
            <v>2000</v>
          </cell>
          <cell r="AD58" t="str">
            <v>St1</v>
          </cell>
          <cell r="AE58" t="str">
            <v>Qd1</v>
          </cell>
          <cell r="AF58" t="str">
            <v>Tr1</v>
          </cell>
          <cell r="AG58" t="str">
            <v>Tr1-2000</v>
          </cell>
          <cell r="AH58" t="str">
            <v>2000-Tr1</v>
          </cell>
          <cell r="AI58">
            <v>2</v>
          </cell>
          <cell r="AJ58" t="str">
            <v>02</v>
          </cell>
        </row>
        <row r="59">
          <cell r="AA59" t="str">
            <v>Aaa</v>
          </cell>
          <cell r="AB59">
            <v>36564</v>
          </cell>
          <cell r="AC59">
            <v>2000</v>
          </cell>
          <cell r="AD59" t="str">
            <v>St1</v>
          </cell>
          <cell r="AE59" t="str">
            <v>Qd1</v>
          </cell>
          <cell r="AF59" t="str">
            <v>Tr1</v>
          </cell>
          <cell r="AG59" t="str">
            <v>Tr1-2000</v>
          </cell>
          <cell r="AH59" t="str">
            <v>2000-Tr1</v>
          </cell>
          <cell r="AI59">
            <v>2</v>
          </cell>
          <cell r="AJ59" t="str">
            <v>02</v>
          </cell>
        </row>
        <row r="60">
          <cell r="AA60" t="str">
            <v>Aaa</v>
          </cell>
          <cell r="AB60">
            <v>36565</v>
          </cell>
          <cell r="AC60">
            <v>2000</v>
          </cell>
          <cell r="AD60" t="str">
            <v>St1</v>
          </cell>
          <cell r="AE60" t="str">
            <v>Qd1</v>
          </cell>
          <cell r="AF60" t="str">
            <v>Tr1</v>
          </cell>
          <cell r="AG60" t="str">
            <v>Tr1-2000</v>
          </cell>
          <cell r="AH60" t="str">
            <v>2000-Tr1</v>
          </cell>
          <cell r="AI60">
            <v>2</v>
          </cell>
          <cell r="AJ60" t="str">
            <v>02</v>
          </cell>
        </row>
        <row r="61">
          <cell r="AA61" t="str">
            <v>Aaa</v>
          </cell>
          <cell r="AB61">
            <v>36566</v>
          </cell>
          <cell r="AC61">
            <v>2000</v>
          </cell>
          <cell r="AD61" t="str">
            <v>St1</v>
          </cell>
          <cell r="AE61" t="str">
            <v>Qd1</v>
          </cell>
          <cell r="AF61" t="str">
            <v>Tr1</v>
          </cell>
          <cell r="AG61" t="str">
            <v>Tr1-2000</v>
          </cell>
          <cell r="AH61" t="str">
            <v>2000-Tr1</v>
          </cell>
          <cell r="AI61">
            <v>2</v>
          </cell>
          <cell r="AJ61" t="str">
            <v>02</v>
          </cell>
        </row>
        <row r="62">
          <cell r="AA62" t="str">
            <v>Aaa</v>
          </cell>
          <cell r="AB62">
            <v>36567</v>
          </cell>
          <cell r="AC62">
            <v>2000</v>
          </cell>
          <cell r="AD62" t="str">
            <v>St1</v>
          </cell>
          <cell r="AE62" t="str">
            <v>Qd1</v>
          </cell>
          <cell r="AF62" t="str">
            <v>Tr1</v>
          </cell>
          <cell r="AG62" t="str">
            <v>Tr1-2000</v>
          </cell>
          <cell r="AH62" t="str">
            <v>2000-Tr1</v>
          </cell>
          <cell r="AI62">
            <v>2</v>
          </cell>
          <cell r="AJ62" t="str">
            <v>02</v>
          </cell>
        </row>
        <row r="63">
          <cell r="AA63" t="str">
            <v>Aaa</v>
          </cell>
          <cell r="AB63">
            <v>36568</v>
          </cell>
          <cell r="AC63">
            <v>2000</v>
          </cell>
          <cell r="AD63" t="str">
            <v>St1</v>
          </cell>
          <cell r="AE63" t="str">
            <v>Qd1</v>
          </cell>
          <cell r="AF63" t="str">
            <v>Tr1</v>
          </cell>
          <cell r="AG63" t="str">
            <v>Tr1-2000</v>
          </cell>
          <cell r="AH63" t="str">
            <v>2000-Tr1</v>
          </cell>
          <cell r="AI63">
            <v>2</v>
          </cell>
          <cell r="AJ63" t="str">
            <v>02</v>
          </cell>
        </row>
        <row r="64">
          <cell r="AA64" t="str">
            <v>Aaa</v>
          </cell>
          <cell r="AB64">
            <v>36569</v>
          </cell>
          <cell r="AC64">
            <v>2000</v>
          </cell>
          <cell r="AD64" t="str">
            <v>St1</v>
          </cell>
          <cell r="AE64" t="str">
            <v>Qd1</v>
          </cell>
          <cell r="AF64" t="str">
            <v>Tr1</v>
          </cell>
          <cell r="AG64" t="str">
            <v>Tr1-2000</v>
          </cell>
          <cell r="AH64" t="str">
            <v>2000-Tr1</v>
          </cell>
          <cell r="AI64">
            <v>2</v>
          </cell>
          <cell r="AJ64" t="str">
            <v>02</v>
          </cell>
        </row>
        <row r="65">
          <cell r="AA65" t="str">
            <v>Aaa</v>
          </cell>
          <cell r="AB65">
            <v>36570</v>
          </cell>
          <cell r="AC65">
            <v>2000</v>
          </cell>
          <cell r="AD65" t="str">
            <v>St1</v>
          </cell>
          <cell r="AE65" t="str">
            <v>Qd1</v>
          </cell>
          <cell r="AF65" t="str">
            <v>Tr1</v>
          </cell>
          <cell r="AG65" t="str">
            <v>Tr1-2000</v>
          </cell>
          <cell r="AH65" t="str">
            <v>2000-Tr1</v>
          </cell>
          <cell r="AI65">
            <v>2</v>
          </cell>
          <cell r="AJ65" t="str">
            <v>02</v>
          </cell>
        </row>
        <row r="66">
          <cell r="AA66" t="str">
            <v>Aaa</v>
          </cell>
          <cell r="AB66">
            <v>36571</v>
          </cell>
          <cell r="AC66">
            <v>2000</v>
          </cell>
          <cell r="AD66" t="str">
            <v>St1</v>
          </cell>
          <cell r="AE66" t="str">
            <v>Qd1</v>
          </cell>
          <cell r="AF66" t="str">
            <v>Tr1</v>
          </cell>
          <cell r="AG66" t="str">
            <v>Tr1-2000</v>
          </cell>
          <cell r="AH66" t="str">
            <v>2000-Tr1</v>
          </cell>
          <cell r="AI66">
            <v>2</v>
          </cell>
          <cell r="AJ66" t="str">
            <v>02</v>
          </cell>
        </row>
        <row r="67">
          <cell r="AA67" t="str">
            <v>Aaa</v>
          </cell>
          <cell r="AB67">
            <v>36572</v>
          </cell>
          <cell r="AC67">
            <v>2000</v>
          </cell>
          <cell r="AD67" t="str">
            <v>St1</v>
          </cell>
          <cell r="AE67" t="str">
            <v>Qd1</v>
          </cell>
          <cell r="AF67" t="str">
            <v>Tr1</v>
          </cell>
          <cell r="AG67" t="str">
            <v>Tr1-2000</v>
          </cell>
          <cell r="AH67" t="str">
            <v>2000-Tr1</v>
          </cell>
          <cell r="AI67">
            <v>2</v>
          </cell>
          <cell r="AJ67" t="str">
            <v>02</v>
          </cell>
        </row>
        <row r="68">
          <cell r="AA68" t="str">
            <v>Aaa</v>
          </cell>
          <cell r="AB68">
            <v>36573</v>
          </cell>
          <cell r="AC68">
            <v>2000</v>
          </cell>
          <cell r="AD68" t="str">
            <v>St1</v>
          </cell>
          <cell r="AE68" t="str">
            <v>Qd1</v>
          </cell>
          <cell r="AF68" t="str">
            <v>Tr1</v>
          </cell>
          <cell r="AG68" t="str">
            <v>Tr1-2000</v>
          </cell>
          <cell r="AH68" t="str">
            <v>2000-Tr1</v>
          </cell>
          <cell r="AI68">
            <v>2</v>
          </cell>
          <cell r="AJ68" t="str">
            <v>02</v>
          </cell>
        </row>
        <row r="69">
          <cell r="AA69" t="str">
            <v>Aaa</v>
          </cell>
          <cell r="AB69">
            <v>36574</v>
          </cell>
          <cell r="AC69">
            <v>2000</v>
          </cell>
          <cell r="AD69" t="str">
            <v>St1</v>
          </cell>
          <cell r="AE69" t="str">
            <v>Qd1</v>
          </cell>
          <cell r="AF69" t="str">
            <v>Tr1</v>
          </cell>
          <cell r="AG69" t="str">
            <v>Tr1-2000</v>
          </cell>
          <cell r="AH69" t="str">
            <v>2000-Tr1</v>
          </cell>
          <cell r="AI69">
            <v>2</v>
          </cell>
          <cell r="AJ69" t="str">
            <v>02</v>
          </cell>
        </row>
        <row r="70">
          <cell r="AA70" t="str">
            <v>Aaa</v>
          </cell>
          <cell r="AB70">
            <v>36575</v>
          </cell>
          <cell r="AC70">
            <v>2000</v>
          </cell>
          <cell r="AD70" t="str">
            <v>St1</v>
          </cell>
          <cell r="AE70" t="str">
            <v>Qd1</v>
          </cell>
          <cell r="AF70" t="str">
            <v>Tr1</v>
          </cell>
          <cell r="AG70" t="str">
            <v>Tr1-2000</v>
          </cell>
          <cell r="AH70" t="str">
            <v>2000-Tr1</v>
          </cell>
          <cell r="AI70">
            <v>2</v>
          </cell>
          <cell r="AJ70" t="str">
            <v>02</v>
          </cell>
        </row>
        <row r="71">
          <cell r="AA71" t="str">
            <v>Aaa</v>
          </cell>
          <cell r="AB71">
            <v>36576</v>
          </cell>
          <cell r="AC71">
            <v>2000</v>
          </cell>
          <cell r="AD71" t="str">
            <v>St1</v>
          </cell>
          <cell r="AE71" t="str">
            <v>Qd1</v>
          </cell>
          <cell r="AF71" t="str">
            <v>Tr1</v>
          </cell>
          <cell r="AG71" t="str">
            <v>Tr1-2000</v>
          </cell>
          <cell r="AH71" t="str">
            <v>2000-Tr1</v>
          </cell>
          <cell r="AI71">
            <v>2</v>
          </cell>
          <cell r="AJ71" t="str">
            <v>02</v>
          </cell>
        </row>
        <row r="72">
          <cell r="AA72" t="str">
            <v>Aaa</v>
          </cell>
          <cell r="AB72">
            <v>36577</v>
          </cell>
          <cell r="AC72">
            <v>2000</v>
          </cell>
          <cell r="AD72" t="str">
            <v>St1</v>
          </cell>
          <cell r="AE72" t="str">
            <v>Qd1</v>
          </cell>
          <cell r="AF72" t="str">
            <v>Tr1</v>
          </cell>
          <cell r="AG72" t="str">
            <v>Tr1-2000</v>
          </cell>
          <cell r="AH72" t="str">
            <v>2000-Tr1</v>
          </cell>
          <cell r="AI72">
            <v>2</v>
          </cell>
          <cell r="AJ72" t="str">
            <v>02</v>
          </cell>
        </row>
        <row r="73">
          <cell r="AA73" t="str">
            <v>Aaa</v>
          </cell>
          <cell r="AB73">
            <v>36578</v>
          </cell>
          <cell r="AC73">
            <v>2000</v>
          </cell>
          <cell r="AD73" t="str">
            <v>St1</v>
          </cell>
          <cell r="AE73" t="str">
            <v>Qd1</v>
          </cell>
          <cell r="AF73" t="str">
            <v>Tr1</v>
          </cell>
          <cell r="AG73" t="str">
            <v>Tr1-2000</v>
          </cell>
          <cell r="AH73" t="str">
            <v>2000-Tr1</v>
          </cell>
          <cell r="AI73">
            <v>2</v>
          </cell>
          <cell r="AJ73" t="str">
            <v>02</v>
          </cell>
        </row>
        <row r="74">
          <cell r="AA74" t="str">
            <v>Aaa</v>
          </cell>
          <cell r="AB74">
            <v>36579</v>
          </cell>
          <cell r="AC74">
            <v>2000</v>
          </cell>
          <cell r="AD74" t="str">
            <v>St1</v>
          </cell>
          <cell r="AE74" t="str">
            <v>Qd1</v>
          </cell>
          <cell r="AF74" t="str">
            <v>Tr1</v>
          </cell>
          <cell r="AG74" t="str">
            <v>Tr1-2000</v>
          </cell>
          <cell r="AH74" t="str">
            <v>2000-Tr1</v>
          </cell>
          <cell r="AI74">
            <v>2</v>
          </cell>
          <cell r="AJ74" t="str">
            <v>02</v>
          </cell>
        </row>
        <row r="75">
          <cell r="AA75" t="str">
            <v>Aaa</v>
          </cell>
          <cell r="AB75">
            <v>36580</v>
          </cell>
          <cell r="AC75">
            <v>2000</v>
          </cell>
          <cell r="AD75" t="str">
            <v>St1</v>
          </cell>
          <cell r="AE75" t="str">
            <v>Qd1</v>
          </cell>
          <cell r="AF75" t="str">
            <v>Tr1</v>
          </cell>
          <cell r="AG75" t="str">
            <v>Tr1-2000</v>
          </cell>
          <cell r="AH75" t="str">
            <v>2000-Tr1</v>
          </cell>
          <cell r="AI75">
            <v>2</v>
          </cell>
          <cell r="AJ75" t="str">
            <v>02</v>
          </cell>
        </row>
        <row r="76">
          <cell r="AA76" t="str">
            <v>Aaa</v>
          </cell>
          <cell r="AB76">
            <v>36581</v>
          </cell>
          <cell r="AC76">
            <v>2000</v>
          </cell>
          <cell r="AD76" t="str">
            <v>St1</v>
          </cell>
          <cell r="AE76" t="str">
            <v>Qd1</v>
          </cell>
          <cell r="AF76" t="str">
            <v>Tr1</v>
          </cell>
          <cell r="AG76" t="str">
            <v>Tr1-2000</v>
          </cell>
          <cell r="AH76" t="str">
            <v>2000-Tr1</v>
          </cell>
          <cell r="AI76">
            <v>2</v>
          </cell>
          <cell r="AJ76" t="str">
            <v>02</v>
          </cell>
        </row>
        <row r="77">
          <cell r="AA77" t="str">
            <v>Aaa</v>
          </cell>
          <cell r="AB77">
            <v>36582</v>
          </cell>
          <cell r="AC77">
            <v>2000</v>
          </cell>
          <cell r="AD77" t="str">
            <v>St1</v>
          </cell>
          <cell r="AE77" t="str">
            <v>Qd1</v>
          </cell>
          <cell r="AF77" t="str">
            <v>Tr1</v>
          </cell>
          <cell r="AG77" t="str">
            <v>Tr1-2000</v>
          </cell>
          <cell r="AH77" t="str">
            <v>2000-Tr1</v>
          </cell>
          <cell r="AI77">
            <v>2</v>
          </cell>
          <cell r="AJ77" t="str">
            <v>02</v>
          </cell>
        </row>
        <row r="78">
          <cell r="AA78" t="str">
            <v>Aaa</v>
          </cell>
          <cell r="AB78">
            <v>36583</v>
          </cell>
          <cell r="AC78">
            <v>2000</v>
          </cell>
          <cell r="AD78" t="str">
            <v>St1</v>
          </cell>
          <cell r="AE78" t="str">
            <v>Qd1</v>
          </cell>
          <cell r="AF78" t="str">
            <v>Tr1</v>
          </cell>
          <cell r="AG78" t="str">
            <v>Tr1-2000</v>
          </cell>
          <cell r="AH78" t="str">
            <v>2000-Tr1</v>
          </cell>
          <cell r="AI78">
            <v>2</v>
          </cell>
          <cell r="AJ78" t="str">
            <v>02</v>
          </cell>
        </row>
        <row r="79">
          <cell r="AA79" t="str">
            <v>Aaa</v>
          </cell>
          <cell r="AB79">
            <v>36584</v>
          </cell>
          <cell r="AC79">
            <v>2000</v>
          </cell>
          <cell r="AD79" t="str">
            <v>St1</v>
          </cell>
          <cell r="AE79" t="str">
            <v>Qd1</v>
          </cell>
          <cell r="AF79" t="str">
            <v>Tr1</v>
          </cell>
          <cell r="AG79" t="str">
            <v>Tr1-2000</v>
          </cell>
          <cell r="AH79" t="str">
            <v>2000-Tr1</v>
          </cell>
          <cell r="AI79">
            <v>2</v>
          </cell>
          <cell r="AJ79" t="str">
            <v>02</v>
          </cell>
        </row>
        <row r="80">
          <cell r="AA80" t="str">
            <v>Aaa</v>
          </cell>
          <cell r="AB80">
            <v>36585</v>
          </cell>
          <cell r="AC80">
            <v>2000</v>
          </cell>
          <cell r="AD80" t="str">
            <v>St1</v>
          </cell>
          <cell r="AE80" t="str">
            <v>Qd1</v>
          </cell>
          <cell r="AF80" t="str">
            <v>Tr1</v>
          </cell>
          <cell r="AG80" t="str">
            <v>Tr1-2000</v>
          </cell>
          <cell r="AH80" t="str">
            <v>2000-Tr1</v>
          </cell>
          <cell r="AI80">
            <v>2</v>
          </cell>
          <cell r="AJ80" t="str">
            <v>02</v>
          </cell>
        </row>
        <row r="81">
          <cell r="AA81" t="str">
            <v>Aaa</v>
          </cell>
          <cell r="AB81">
            <v>36586</v>
          </cell>
          <cell r="AC81">
            <v>2000</v>
          </cell>
          <cell r="AD81" t="str">
            <v>St1</v>
          </cell>
          <cell r="AE81" t="str">
            <v>Qd1</v>
          </cell>
          <cell r="AF81" t="str">
            <v>Tr1</v>
          </cell>
          <cell r="AG81" t="str">
            <v>Tr1-2000</v>
          </cell>
          <cell r="AH81" t="str">
            <v>2000-Tr1</v>
          </cell>
          <cell r="AI81">
            <v>3</v>
          </cell>
          <cell r="AJ81" t="str">
            <v>03</v>
          </cell>
        </row>
        <row r="82">
          <cell r="AA82" t="str">
            <v>Aaa</v>
          </cell>
          <cell r="AB82">
            <v>36587</v>
          </cell>
          <cell r="AC82">
            <v>2000</v>
          </cell>
          <cell r="AD82" t="str">
            <v>St1</v>
          </cell>
          <cell r="AE82" t="str">
            <v>Qd1</v>
          </cell>
          <cell r="AF82" t="str">
            <v>Tr1</v>
          </cell>
          <cell r="AG82" t="str">
            <v>Tr1-2000</v>
          </cell>
          <cell r="AH82" t="str">
            <v>2000-Tr1</v>
          </cell>
          <cell r="AI82">
            <v>3</v>
          </cell>
          <cell r="AJ82" t="str">
            <v>03</v>
          </cell>
        </row>
        <row r="83">
          <cell r="AA83" t="str">
            <v>Aaa</v>
          </cell>
          <cell r="AB83">
            <v>36588</v>
          </cell>
          <cell r="AC83">
            <v>2000</v>
          </cell>
          <cell r="AD83" t="str">
            <v>St1</v>
          </cell>
          <cell r="AE83" t="str">
            <v>Qd1</v>
          </cell>
          <cell r="AF83" t="str">
            <v>Tr1</v>
          </cell>
          <cell r="AG83" t="str">
            <v>Tr1-2000</v>
          </cell>
          <cell r="AH83" t="str">
            <v>2000-Tr1</v>
          </cell>
          <cell r="AI83">
            <v>3</v>
          </cell>
          <cell r="AJ83" t="str">
            <v>03</v>
          </cell>
        </row>
        <row r="84">
          <cell r="AA84" t="str">
            <v>Aaa</v>
          </cell>
          <cell r="AB84">
            <v>36589</v>
          </cell>
          <cell r="AC84">
            <v>2000</v>
          </cell>
          <cell r="AD84" t="str">
            <v>St1</v>
          </cell>
          <cell r="AE84" t="str">
            <v>Qd1</v>
          </cell>
          <cell r="AF84" t="str">
            <v>Tr1</v>
          </cell>
          <cell r="AG84" t="str">
            <v>Tr1-2000</v>
          </cell>
          <cell r="AH84" t="str">
            <v>2000-Tr1</v>
          </cell>
          <cell r="AI84">
            <v>3</v>
          </cell>
          <cell r="AJ84" t="str">
            <v>03</v>
          </cell>
        </row>
        <row r="85">
          <cell r="AA85" t="str">
            <v>Aaa</v>
          </cell>
          <cell r="AB85">
            <v>36590</v>
          </cell>
          <cell r="AC85">
            <v>2000</v>
          </cell>
          <cell r="AD85" t="str">
            <v>St1</v>
          </cell>
          <cell r="AE85" t="str">
            <v>Qd1</v>
          </cell>
          <cell r="AF85" t="str">
            <v>Tr1</v>
          </cell>
          <cell r="AG85" t="str">
            <v>Tr1-2000</v>
          </cell>
          <cell r="AH85" t="str">
            <v>2000-Tr1</v>
          </cell>
          <cell r="AI85">
            <v>3</v>
          </cell>
          <cell r="AJ85" t="str">
            <v>03</v>
          </cell>
        </row>
        <row r="86">
          <cell r="AA86" t="str">
            <v>Aaa</v>
          </cell>
          <cell r="AB86">
            <v>36591</v>
          </cell>
          <cell r="AC86">
            <v>2000</v>
          </cell>
          <cell r="AD86" t="str">
            <v>St1</v>
          </cell>
          <cell r="AE86" t="str">
            <v>Qd1</v>
          </cell>
          <cell r="AF86" t="str">
            <v>Tr1</v>
          </cell>
          <cell r="AG86" t="str">
            <v>Tr1-2000</v>
          </cell>
          <cell r="AH86" t="str">
            <v>2000-Tr1</v>
          </cell>
          <cell r="AI86">
            <v>3</v>
          </cell>
          <cell r="AJ86" t="str">
            <v>03</v>
          </cell>
        </row>
        <row r="87">
          <cell r="AA87" t="str">
            <v>Aaa</v>
          </cell>
          <cell r="AB87">
            <v>36592</v>
          </cell>
          <cell r="AC87">
            <v>2000</v>
          </cell>
          <cell r="AD87" t="str">
            <v>St1</v>
          </cell>
          <cell r="AE87" t="str">
            <v>Qd1</v>
          </cell>
          <cell r="AF87" t="str">
            <v>Tr1</v>
          </cell>
          <cell r="AG87" t="str">
            <v>Tr1-2000</v>
          </cell>
          <cell r="AH87" t="str">
            <v>2000-Tr1</v>
          </cell>
          <cell r="AI87">
            <v>3</v>
          </cell>
          <cell r="AJ87" t="str">
            <v>03</v>
          </cell>
        </row>
        <row r="88">
          <cell r="AA88" t="str">
            <v>Aaa</v>
          </cell>
          <cell r="AB88">
            <v>36593</v>
          </cell>
          <cell r="AC88">
            <v>2000</v>
          </cell>
          <cell r="AD88" t="str">
            <v>St1</v>
          </cell>
          <cell r="AE88" t="str">
            <v>Qd1</v>
          </cell>
          <cell r="AF88" t="str">
            <v>Tr1</v>
          </cell>
          <cell r="AG88" t="str">
            <v>Tr1-2000</v>
          </cell>
          <cell r="AH88" t="str">
            <v>2000-Tr1</v>
          </cell>
          <cell r="AI88">
            <v>3</v>
          </cell>
          <cell r="AJ88" t="str">
            <v>03</v>
          </cell>
        </row>
        <row r="89">
          <cell r="AA89" t="str">
            <v>Aaa</v>
          </cell>
          <cell r="AB89">
            <v>36594</v>
          </cell>
          <cell r="AC89">
            <v>2000</v>
          </cell>
          <cell r="AD89" t="str">
            <v>St1</v>
          </cell>
          <cell r="AE89" t="str">
            <v>Qd1</v>
          </cell>
          <cell r="AF89" t="str">
            <v>Tr1</v>
          </cell>
          <cell r="AG89" t="str">
            <v>Tr1-2000</v>
          </cell>
          <cell r="AH89" t="str">
            <v>2000-Tr1</v>
          </cell>
          <cell r="AI89">
            <v>3</v>
          </cell>
          <cell r="AJ89" t="str">
            <v>03</v>
          </cell>
        </row>
        <row r="90">
          <cell r="AA90" t="str">
            <v>Aaa</v>
          </cell>
          <cell r="AB90">
            <v>36595</v>
          </cell>
          <cell r="AC90">
            <v>2000</v>
          </cell>
          <cell r="AD90" t="str">
            <v>St1</v>
          </cell>
          <cell r="AE90" t="str">
            <v>Qd1</v>
          </cell>
          <cell r="AF90" t="str">
            <v>Tr1</v>
          </cell>
          <cell r="AG90" t="str">
            <v>Tr1-2000</v>
          </cell>
          <cell r="AH90" t="str">
            <v>2000-Tr1</v>
          </cell>
          <cell r="AI90">
            <v>3</v>
          </cell>
          <cell r="AJ90" t="str">
            <v>03</v>
          </cell>
        </row>
        <row r="91">
          <cell r="AA91" t="str">
            <v>Aaa</v>
          </cell>
          <cell r="AB91">
            <v>36596</v>
          </cell>
          <cell r="AC91">
            <v>2000</v>
          </cell>
          <cell r="AD91" t="str">
            <v>St1</v>
          </cell>
          <cell r="AE91" t="str">
            <v>Qd1</v>
          </cell>
          <cell r="AF91" t="str">
            <v>Tr1</v>
          </cell>
          <cell r="AG91" t="str">
            <v>Tr1-2000</v>
          </cell>
          <cell r="AH91" t="str">
            <v>2000-Tr1</v>
          </cell>
          <cell r="AI91">
            <v>3</v>
          </cell>
          <cell r="AJ91" t="str">
            <v>03</v>
          </cell>
        </row>
        <row r="92">
          <cell r="AA92" t="str">
            <v>Aaa</v>
          </cell>
          <cell r="AB92">
            <v>36597</v>
          </cell>
          <cell r="AC92">
            <v>2000</v>
          </cell>
          <cell r="AD92" t="str">
            <v>St1</v>
          </cell>
          <cell r="AE92" t="str">
            <v>Qd1</v>
          </cell>
          <cell r="AF92" t="str">
            <v>Tr1</v>
          </cell>
          <cell r="AG92" t="str">
            <v>Tr1-2000</v>
          </cell>
          <cell r="AH92" t="str">
            <v>2000-Tr1</v>
          </cell>
          <cell r="AI92">
            <v>3</v>
          </cell>
          <cell r="AJ92" t="str">
            <v>03</v>
          </cell>
        </row>
        <row r="93">
          <cell r="AA93" t="str">
            <v>Aaa</v>
          </cell>
          <cell r="AB93">
            <v>36598</v>
          </cell>
          <cell r="AC93">
            <v>2000</v>
          </cell>
          <cell r="AD93" t="str">
            <v>St1</v>
          </cell>
          <cell r="AE93" t="str">
            <v>Qd1</v>
          </cell>
          <cell r="AF93" t="str">
            <v>Tr1</v>
          </cell>
          <cell r="AG93" t="str">
            <v>Tr1-2000</v>
          </cell>
          <cell r="AH93" t="str">
            <v>2000-Tr1</v>
          </cell>
          <cell r="AI93">
            <v>3</v>
          </cell>
          <cell r="AJ93" t="str">
            <v>03</v>
          </cell>
        </row>
        <row r="94">
          <cell r="AA94" t="str">
            <v>Aaa</v>
          </cell>
          <cell r="AB94">
            <v>36599</v>
          </cell>
          <cell r="AC94">
            <v>2000</v>
          </cell>
          <cell r="AD94" t="str">
            <v>St1</v>
          </cell>
          <cell r="AE94" t="str">
            <v>Qd1</v>
          </cell>
          <cell r="AF94" t="str">
            <v>Tr1</v>
          </cell>
          <cell r="AG94" t="str">
            <v>Tr1-2000</v>
          </cell>
          <cell r="AH94" t="str">
            <v>2000-Tr1</v>
          </cell>
          <cell r="AI94">
            <v>3</v>
          </cell>
          <cell r="AJ94" t="str">
            <v>03</v>
          </cell>
        </row>
        <row r="95">
          <cell r="AA95" t="str">
            <v>Aaa</v>
          </cell>
          <cell r="AB95">
            <v>36600</v>
          </cell>
          <cell r="AC95">
            <v>2000</v>
          </cell>
          <cell r="AD95" t="str">
            <v>St1</v>
          </cell>
          <cell r="AE95" t="str">
            <v>Qd1</v>
          </cell>
          <cell r="AF95" t="str">
            <v>Tr1</v>
          </cell>
          <cell r="AG95" t="str">
            <v>Tr1-2000</v>
          </cell>
          <cell r="AH95" t="str">
            <v>2000-Tr1</v>
          </cell>
          <cell r="AI95">
            <v>3</v>
          </cell>
          <cell r="AJ95" t="str">
            <v>03</v>
          </cell>
        </row>
        <row r="96">
          <cell r="AA96" t="str">
            <v>Aaa</v>
          </cell>
          <cell r="AB96">
            <v>36601</v>
          </cell>
          <cell r="AC96">
            <v>2000</v>
          </cell>
          <cell r="AD96" t="str">
            <v>St1</v>
          </cell>
          <cell r="AE96" t="str">
            <v>Qd1</v>
          </cell>
          <cell r="AF96" t="str">
            <v>Tr1</v>
          </cell>
          <cell r="AG96" t="str">
            <v>Tr1-2000</v>
          </cell>
          <cell r="AH96" t="str">
            <v>2000-Tr1</v>
          </cell>
          <cell r="AI96">
            <v>3</v>
          </cell>
          <cell r="AJ96" t="str">
            <v>03</v>
          </cell>
        </row>
        <row r="97">
          <cell r="AA97" t="str">
            <v>Aaa</v>
          </cell>
          <cell r="AB97">
            <v>36602</v>
          </cell>
          <cell r="AC97">
            <v>2000</v>
          </cell>
          <cell r="AD97" t="str">
            <v>St1</v>
          </cell>
          <cell r="AE97" t="str">
            <v>Qd1</v>
          </cell>
          <cell r="AF97" t="str">
            <v>Tr1</v>
          </cell>
          <cell r="AG97" t="str">
            <v>Tr1-2000</v>
          </cell>
          <cell r="AH97" t="str">
            <v>2000-Tr1</v>
          </cell>
          <cell r="AI97">
            <v>3</v>
          </cell>
          <cell r="AJ97" t="str">
            <v>03</v>
          </cell>
        </row>
        <row r="98">
          <cell r="AA98" t="str">
            <v>Aaa</v>
          </cell>
          <cell r="AB98">
            <v>36603</v>
          </cell>
          <cell r="AC98">
            <v>2000</v>
          </cell>
          <cell r="AD98" t="str">
            <v>St1</v>
          </cell>
          <cell r="AE98" t="str">
            <v>Qd1</v>
          </cell>
          <cell r="AF98" t="str">
            <v>Tr1</v>
          </cell>
          <cell r="AG98" t="str">
            <v>Tr1-2000</v>
          </cell>
          <cell r="AH98" t="str">
            <v>2000-Tr1</v>
          </cell>
          <cell r="AI98">
            <v>3</v>
          </cell>
          <cell r="AJ98" t="str">
            <v>03</v>
          </cell>
        </row>
        <row r="99">
          <cell r="AA99" t="str">
            <v>Aaa</v>
          </cell>
          <cell r="AB99">
            <v>36604</v>
          </cell>
          <cell r="AC99">
            <v>2000</v>
          </cell>
          <cell r="AD99" t="str">
            <v>St1</v>
          </cell>
          <cell r="AE99" t="str">
            <v>Qd1</v>
          </cell>
          <cell r="AF99" t="str">
            <v>Tr1</v>
          </cell>
          <cell r="AG99" t="str">
            <v>Tr1-2000</v>
          </cell>
          <cell r="AH99" t="str">
            <v>2000-Tr1</v>
          </cell>
          <cell r="AI99">
            <v>3</v>
          </cell>
          <cell r="AJ99" t="str">
            <v>03</v>
          </cell>
        </row>
        <row r="100">
          <cell r="AA100" t="str">
            <v>Aaa</v>
          </cell>
          <cell r="AB100">
            <v>36605</v>
          </cell>
          <cell r="AC100">
            <v>2000</v>
          </cell>
          <cell r="AD100" t="str">
            <v>St1</v>
          </cell>
          <cell r="AE100" t="str">
            <v>Qd1</v>
          </cell>
          <cell r="AF100" t="str">
            <v>Tr1</v>
          </cell>
          <cell r="AG100" t="str">
            <v>Tr1-2000</v>
          </cell>
          <cell r="AH100" t="str">
            <v>2000-Tr1</v>
          </cell>
          <cell r="AI100">
            <v>3</v>
          </cell>
          <cell r="AJ100" t="str">
            <v>03</v>
          </cell>
        </row>
        <row r="101">
          <cell r="AA101" t="str">
            <v>Aaa</v>
          </cell>
          <cell r="AB101">
            <v>36606</v>
          </cell>
          <cell r="AC101">
            <v>2000</v>
          </cell>
          <cell r="AD101" t="str">
            <v>St1</v>
          </cell>
          <cell r="AE101" t="str">
            <v>Qd1</v>
          </cell>
          <cell r="AF101" t="str">
            <v>Tr1</v>
          </cell>
          <cell r="AG101" t="str">
            <v>Tr1-2000</v>
          </cell>
          <cell r="AH101" t="str">
            <v>2000-Tr1</v>
          </cell>
          <cell r="AI101">
            <v>3</v>
          </cell>
          <cell r="AJ101" t="str">
            <v>03</v>
          </cell>
        </row>
        <row r="102">
          <cell r="AA102" t="str">
            <v>Aaa</v>
          </cell>
          <cell r="AB102">
            <v>36607</v>
          </cell>
          <cell r="AC102">
            <v>2000</v>
          </cell>
          <cell r="AD102" t="str">
            <v>St1</v>
          </cell>
          <cell r="AE102" t="str">
            <v>Qd1</v>
          </cell>
          <cell r="AF102" t="str">
            <v>Tr1</v>
          </cell>
          <cell r="AG102" t="str">
            <v>Tr1-2000</v>
          </cell>
          <cell r="AH102" t="str">
            <v>2000-Tr1</v>
          </cell>
          <cell r="AI102">
            <v>3</v>
          </cell>
          <cell r="AJ102" t="str">
            <v>03</v>
          </cell>
        </row>
        <row r="103">
          <cell r="AA103" t="str">
            <v>Aaa</v>
          </cell>
          <cell r="AB103">
            <v>36608</v>
          </cell>
          <cell r="AC103">
            <v>2000</v>
          </cell>
          <cell r="AD103" t="str">
            <v>St1</v>
          </cell>
          <cell r="AE103" t="str">
            <v>Qd1</v>
          </cell>
          <cell r="AF103" t="str">
            <v>Tr1</v>
          </cell>
          <cell r="AG103" t="str">
            <v>Tr1-2000</v>
          </cell>
          <cell r="AH103" t="str">
            <v>2000-Tr1</v>
          </cell>
          <cell r="AI103">
            <v>3</v>
          </cell>
          <cell r="AJ103" t="str">
            <v>03</v>
          </cell>
        </row>
        <row r="104">
          <cell r="AA104" t="str">
            <v>Aaa</v>
          </cell>
          <cell r="AB104">
            <v>36609</v>
          </cell>
          <cell r="AC104">
            <v>2000</v>
          </cell>
          <cell r="AD104" t="str">
            <v>St1</v>
          </cell>
          <cell r="AE104" t="str">
            <v>Qd1</v>
          </cell>
          <cell r="AF104" t="str">
            <v>Tr1</v>
          </cell>
          <cell r="AG104" t="str">
            <v>Tr1-2000</v>
          </cell>
          <cell r="AH104" t="str">
            <v>2000-Tr1</v>
          </cell>
          <cell r="AI104">
            <v>3</v>
          </cell>
          <cell r="AJ104" t="str">
            <v>03</v>
          </cell>
        </row>
        <row r="105">
          <cell r="AA105" t="str">
            <v>Aaa</v>
          </cell>
          <cell r="AB105">
            <v>36610</v>
          </cell>
          <cell r="AC105">
            <v>2000</v>
          </cell>
          <cell r="AD105" t="str">
            <v>St1</v>
          </cell>
          <cell r="AE105" t="str">
            <v>Qd1</v>
          </cell>
          <cell r="AF105" t="str">
            <v>Tr1</v>
          </cell>
          <cell r="AG105" t="str">
            <v>Tr1-2000</v>
          </cell>
          <cell r="AH105" t="str">
            <v>2000-Tr1</v>
          </cell>
          <cell r="AI105">
            <v>3</v>
          </cell>
          <cell r="AJ105" t="str">
            <v>03</v>
          </cell>
        </row>
        <row r="106">
          <cell r="AA106" t="str">
            <v>Aaa</v>
          </cell>
          <cell r="AB106">
            <v>36611</v>
          </cell>
          <cell r="AC106">
            <v>2000</v>
          </cell>
          <cell r="AD106" t="str">
            <v>St1</v>
          </cell>
          <cell r="AE106" t="str">
            <v>Qd1</v>
          </cell>
          <cell r="AF106" t="str">
            <v>Tr1</v>
          </cell>
          <cell r="AG106" t="str">
            <v>Tr1-2000</v>
          </cell>
          <cell r="AH106" t="str">
            <v>2000-Tr1</v>
          </cell>
          <cell r="AI106">
            <v>3</v>
          </cell>
          <cell r="AJ106" t="str">
            <v>03</v>
          </cell>
        </row>
        <row r="107">
          <cell r="AA107" t="str">
            <v>Aaa</v>
          </cell>
          <cell r="AB107">
            <v>36612</v>
          </cell>
          <cell r="AC107">
            <v>2000</v>
          </cell>
          <cell r="AD107" t="str">
            <v>St1</v>
          </cell>
          <cell r="AE107" t="str">
            <v>Qd1</v>
          </cell>
          <cell r="AF107" t="str">
            <v>Tr1</v>
          </cell>
          <cell r="AG107" t="str">
            <v>Tr1-2000</v>
          </cell>
          <cell r="AH107" t="str">
            <v>2000-Tr1</v>
          </cell>
          <cell r="AI107">
            <v>3</v>
          </cell>
          <cell r="AJ107" t="str">
            <v>03</v>
          </cell>
        </row>
        <row r="108">
          <cell r="AA108" t="str">
            <v>Aaa</v>
          </cell>
          <cell r="AB108">
            <v>36613</v>
          </cell>
          <cell r="AC108">
            <v>2000</v>
          </cell>
          <cell r="AD108" t="str">
            <v>St1</v>
          </cell>
          <cell r="AE108" t="str">
            <v>Qd1</v>
          </cell>
          <cell r="AF108" t="str">
            <v>Tr1</v>
          </cell>
          <cell r="AG108" t="str">
            <v>Tr1-2000</v>
          </cell>
          <cell r="AH108" t="str">
            <v>2000-Tr1</v>
          </cell>
          <cell r="AI108">
            <v>3</v>
          </cell>
          <cell r="AJ108" t="str">
            <v>03</v>
          </cell>
        </row>
        <row r="109">
          <cell r="AA109" t="str">
            <v>Aaa</v>
          </cell>
          <cell r="AB109">
            <v>36614</v>
          </cell>
          <cell r="AC109">
            <v>2000</v>
          </cell>
          <cell r="AD109" t="str">
            <v>St1</v>
          </cell>
          <cell r="AE109" t="str">
            <v>Qd1</v>
          </cell>
          <cell r="AF109" t="str">
            <v>Tr1</v>
          </cell>
          <cell r="AG109" t="str">
            <v>Tr1-2000</v>
          </cell>
          <cell r="AH109" t="str">
            <v>2000-Tr1</v>
          </cell>
          <cell r="AI109">
            <v>3</v>
          </cell>
          <cell r="AJ109" t="str">
            <v>03</v>
          </cell>
        </row>
        <row r="110">
          <cell r="AA110" t="str">
            <v>Aaa</v>
          </cell>
          <cell r="AB110">
            <v>36615</v>
          </cell>
          <cell r="AC110">
            <v>2000</v>
          </cell>
          <cell r="AD110" t="str">
            <v>St1</v>
          </cell>
          <cell r="AE110" t="str">
            <v>Qd1</v>
          </cell>
          <cell r="AF110" t="str">
            <v>Tr1</v>
          </cell>
          <cell r="AG110" t="str">
            <v>Tr1-2000</v>
          </cell>
          <cell r="AH110" t="str">
            <v>2000-Tr1</v>
          </cell>
          <cell r="AI110">
            <v>3</v>
          </cell>
          <cell r="AJ110" t="str">
            <v>03</v>
          </cell>
        </row>
        <row r="111">
          <cell r="AA111" t="str">
            <v>Aaa</v>
          </cell>
          <cell r="AB111">
            <v>36616</v>
          </cell>
          <cell r="AC111">
            <v>2000</v>
          </cell>
          <cell r="AD111" t="str">
            <v>St1</v>
          </cell>
          <cell r="AE111" t="str">
            <v>Qd1</v>
          </cell>
          <cell r="AF111" t="str">
            <v>Tr1</v>
          </cell>
          <cell r="AG111" t="str">
            <v>Tr1-2000</v>
          </cell>
          <cell r="AH111" t="str">
            <v>2000-Tr1</v>
          </cell>
          <cell r="AI111">
            <v>3</v>
          </cell>
          <cell r="AJ111" t="str">
            <v>03</v>
          </cell>
        </row>
        <row r="112">
          <cell r="AA112" t="str">
            <v>Aaa</v>
          </cell>
          <cell r="AB112">
            <v>36617</v>
          </cell>
          <cell r="AC112">
            <v>2000</v>
          </cell>
          <cell r="AD112" t="str">
            <v>St1</v>
          </cell>
          <cell r="AE112" t="str">
            <v>Qd1</v>
          </cell>
          <cell r="AF112" t="str">
            <v>Tr2</v>
          </cell>
          <cell r="AG112" t="str">
            <v>Tr2-2000</v>
          </cell>
          <cell r="AH112" t="str">
            <v>2000-Tr2</v>
          </cell>
          <cell r="AI112">
            <v>4</v>
          </cell>
          <cell r="AJ112" t="str">
            <v>04</v>
          </cell>
        </row>
        <row r="113">
          <cell r="AA113" t="str">
            <v>Aaa</v>
          </cell>
          <cell r="AB113">
            <v>36618</v>
          </cell>
          <cell r="AC113">
            <v>2000</v>
          </cell>
          <cell r="AD113" t="str">
            <v>St1</v>
          </cell>
          <cell r="AE113" t="str">
            <v>Qd1</v>
          </cell>
          <cell r="AF113" t="str">
            <v>Tr2</v>
          </cell>
          <cell r="AG113" t="str">
            <v>Tr2-2000</v>
          </cell>
          <cell r="AH113" t="str">
            <v>2000-Tr2</v>
          </cell>
          <cell r="AI113">
            <v>4</v>
          </cell>
          <cell r="AJ113" t="str">
            <v>04</v>
          </cell>
        </row>
        <row r="114">
          <cell r="AA114" t="str">
            <v>Aaa</v>
          </cell>
          <cell r="AB114">
            <v>36619</v>
          </cell>
          <cell r="AC114">
            <v>2000</v>
          </cell>
          <cell r="AD114" t="str">
            <v>St1</v>
          </cell>
          <cell r="AE114" t="str">
            <v>Qd1</v>
          </cell>
          <cell r="AF114" t="str">
            <v>Tr2</v>
          </cell>
          <cell r="AG114" t="str">
            <v>Tr2-2000</v>
          </cell>
          <cell r="AH114" t="str">
            <v>2000-Tr2</v>
          </cell>
          <cell r="AI114">
            <v>4</v>
          </cell>
          <cell r="AJ114" t="str">
            <v>04</v>
          </cell>
        </row>
        <row r="115">
          <cell r="AA115" t="str">
            <v>Aaa</v>
          </cell>
          <cell r="AB115">
            <v>36620</v>
          </cell>
          <cell r="AC115">
            <v>2000</v>
          </cell>
          <cell r="AD115" t="str">
            <v>St1</v>
          </cell>
          <cell r="AE115" t="str">
            <v>Qd1</v>
          </cell>
          <cell r="AF115" t="str">
            <v>Tr2</v>
          </cell>
          <cell r="AG115" t="str">
            <v>Tr2-2000</v>
          </cell>
          <cell r="AH115" t="str">
            <v>2000-Tr2</v>
          </cell>
          <cell r="AI115">
            <v>4</v>
          </cell>
          <cell r="AJ115" t="str">
            <v>04</v>
          </cell>
        </row>
        <row r="116">
          <cell r="AA116" t="str">
            <v>Aaa</v>
          </cell>
          <cell r="AB116">
            <v>36621</v>
          </cell>
          <cell r="AC116">
            <v>2000</v>
          </cell>
          <cell r="AD116" t="str">
            <v>St1</v>
          </cell>
          <cell r="AE116" t="str">
            <v>Qd1</v>
          </cell>
          <cell r="AF116" t="str">
            <v>Tr2</v>
          </cell>
          <cell r="AG116" t="str">
            <v>Tr2-2000</v>
          </cell>
          <cell r="AH116" t="str">
            <v>2000-Tr2</v>
          </cell>
          <cell r="AI116">
            <v>4</v>
          </cell>
          <cell r="AJ116" t="str">
            <v>04</v>
          </cell>
        </row>
        <row r="117">
          <cell r="AA117" t="str">
            <v>Aaa</v>
          </cell>
          <cell r="AB117">
            <v>36622</v>
          </cell>
          <cell r="AC117">
            <v>2000</v>
          </cell>
          <cell r="AD117" t="str">
            <v>St1</v>
          </cell>
          <cell r="AE117" t="str">
            <v>Qd1</v>
          </cell>
          <cell r="AF117" t="str">
            <v>Tr2</v>
          </cell>
          <cell r="AG117" t="str">
            <v>Tr2-2000</v>
          </cell>
          <cell r="AH117" t="str">
            <v>2000-Tr2</v>
          </cell>
          <cell r="AI117">
            <v>4</v>
          </cell>
          <cell r="AJ117" t="str">
            <v>04</v>
          </cell>
        </row>
        <row r="118">
          <cell r="AA118" t="str">
            <v>Aaa</v>
          </cell>
          <cell r="AB118">
            <v>36623</v>
          </cell>
          <cell r="AC118">
            <v>2000</v>
          </cell>
          <cell r="AD118" t="str">
            <v>St1</v>
          </cell>
          <cell r="AE118" t="str">
            <v>Qd1</v>
          </cell>
          <cell r="AF118" t="str">
            <v>Tr2</v>
          </cell>
          <cell r="AG118" t="str">
            <v>Tr2-2000</v>
          </cell>
          <cell r="AH118" t="str">
            <v>2000-Tr2</v>
          </cell>
          <cell r="AI118">
            <v>4</v>
          </cell>
          <cell r="AJ118" t="str">
            <v>04</v>
          </cell>
        </row>
        <row r="119">
          <cell r="AA119" t="str">
            <v>Aaa</v>
          </cell>
          <cell r="AB119">
            <v>36624</v>
          </cell>
          <cell r="AC119">
            <v>2000</v>
          </cell>
          <cell r="AD119" t="str">
            <v>St1</v>
          </cell>
          <cell r="AE119" t="str">
            <v>Qd1</v>
          </cell>
          <cell r="AF119" t="str">
            <v>Tr2</v>
          </cell>
          <cell r="AG119" t="str">
            <v>Tr2-2000</v>
          </cell>
          <cell r="AH119" t="str">
            <v>2000-Tr2</v>
          </cell>
          <cell r="AI119">
            <v>4</v>
          </cell>
          <cell r="AJ119" t="str">
            <v>04</v>
          </cell>
        </row>
        <row r="120">
          <cell r="AA120" t="str">
            <v>Aaa</v>
          </cell>
          <cell r="AB120">
            <v>36625</v>
          </cell>
          <cell r="AC120">
            <v>2000</v>
          </cell>
          <cell r="AD120" t="str">
            <v>St1</v>
          </cell>
          <cell r="AE120" t="str">
            <v>Qd1</v>
          </cell>
          <cell r="AF120" t="str">
            <v>Tr2</v>
          </cell>
          <cell r="AG120" t="str">
            <v>Tr2-2000</v>
          </cell>
          <cell r="AH120" t="str">
            <v>2000-Tr2</v>
          </cell>
          <cell r="AI120">
            <v>4</v>
          </cell>
          <cell r="AJ120" t="str">
            <v>04</v>
          </cell>
        </row>
        <row r="121">
          <cell r="AA121" t="str">
            <v>Aaa</v>
          </cell>
          <cell r="AB121">
            <v>36626</v>
          </cell>
          <cell r="AC121">
            <v>2000</v>
          </cell>
          <cell r="AD121" t="str">
            <v>St1</v>
          </cell>
          <cell r="AE121" t="str">
            <v>Qd1</v>
          </cell>
          <cell r="AF121" t="str">
            <v>Tr2</v>
          </cell>
          <cell r="AG121" t="str">
            <v>Tr2-2000</v>
          </cell>
          <cell r="AH121" t="str">
            <v>2000-Tr2</v>
          </cell>
          <cell r="AI121">
            <v>4</v>
          </cell>
          <cell r="AJ121" t="str">
            <v>04</v>
          </cell>
        </row>
        <row r="122">
          <cell r="AA122" t="str">
            <v>Aaa</v>
          </cell>
          <cell r="AB122">
            <v>36627</v>
          </cell>
          <cell r="AC122">
            <v>2000</v>
          </cell>
          <cell r="AD122" t="str">
            <v>St1</v>
          </cell>
          <cell r="AE122" t="str">
            <v>Qd1</v>
          </cell>
          <cell r="AF122" t="str">
            <v>Tr2</v>
          </cell>
          <cell r="AG122" t="str">
            <v>Tr2-2000</v>
          </cell>
          <cell r="AH122" t="str">
            <v>2000-Tr2</v>
          </cell>
          <cell r="AI122">
            <v>4</v>
          </cell>
          <cell r="AJ122" t="str">
            <v>04</v>
          </cell>
        </row>
        <row r="123">
          <cell r="AA123" t="str">
            <v>Aaa</v>
          </cell>
          <cell r="AB123">
            <v>36628</v>
          </cell>
          <cell r="AC123">
            <v>2000</v>
          </cell>
          <cell r="AD123" t="str">
            <v>St1</v>
          </cell>
          <cell r="AE123" t="str">
            <v>Qd1</v>
          </cell>
          <cell r="AF123" t="str">
            <v>Tr2</v>
          </cell>
          <cell r="AG123" t="str">
            <v>Tr2-2000</v>
          </cell>
          <cell r="AH123" t="str">
            <v>2000-Tr2</v>
          </cell>
          <cell r="AI123">
            <v>4</v>
          </cell>
          <cell r="AJ123" t="str">
            <v>04</v>
          </cell>
        </row>
        <row r="124">
          <cell r="AA124" t="str">
            <v>Aaa</v>
          </cell>
          <cell r="AB124">
            <v>36629</v>
          </cell>
          <cell r="AC124">
            <v>2000</v>
          </cell>
          <cell r="AD124" t="str">
            <v>St1</v>
          </cell>
          <cell r="AE124" t="str">
            <v>Qd1</v>
          </cell>
          <cell r="AF124" t="str">
            <v>Tr2</v>
          </cell>
          <cell r="AG124" t="str">
            <v>Tr2-2000</v>
          </cell>
          <cell r="AH124" t="str">
            <v>2000-Tr2</v>
          </cell>
          <cell r="AI124">
            <v>4</v>
          </cell>
          <cell r="AJ124" t="str">
            <v>04</v>
          </cell>
        </row>
        <row r="125">
          <cell r="AA125" t="str">
            <v>Aaa</v>
          </cell>
          <cell r="AB125">
            <v>36630</v>
          </cell>
          <cell r="AC125">
            <v>2000</v>
          </cell>
          <cell r="AD125" t="str">
            <v>St1</v>
          </cell>
          <cell r="AE125" t="str">
            <v>Qd1</v>
          </cell>
          <cell r="AF125" t="str">
            <v>Tr2</v>
          </cell>
          <cell r="AG125" t="str">
            <v>Tr2-2000</v>
          </cell>
          <cell r="AH125" t="str">
            <v>2000-Tr2</v>
          </cell>
          <cell r="AI125">
            <v>4</v>
          </cell>
          <cell r="AJ125" t="str">
            <v>04</v>
          </cell>
        </row>
        <row r="126">
          <cell r="AA126" t="str">
            <v>Aaa</v>
          </cell>
          <cell r="AB126">
            <v>36631</v>
          </cell>
          <cell r="AC126">
            <v>2000</v>
          </cell>
          <cell r="AD126" t="str">
            <v>St1</v>
          </cell>
          <cell r="AE126" t="str">
            <v>Qd1</v>
          </cell>
          <cell r="AF126" t="str">
            <v>Tr2</v>
          </cell>
          <cell r="AG126" t="str">
            <v>Tr2-2000</v>
          </cell>
          <cell r="AH126" t="str">
            <v>2000-Tr2</v>
          </cell>
          <cell r="AI126">
            <v>4</v>
          </cell>
          <cell r="AJ126" t="str">
            <v>04</v>
          </cell>
        </row>
        <row r="127">
          <cell r="AA127" t="str">
            <v>Aaa</v>
          </cell>
          <cell r="AB127">
            <v>36632</v>
          </cell>
          <cell r="AC127">
            <v>2000</v>
          </cell>
          <cell r="AD127" t="str">
            <v>St1</v>
          </cell>
          <cell r="AE127" t="str">
            <v>Qd1</v>
          </cell>
          <cell r="AF127" t="str">
            <v>Tr2</v>
          </cell>
          <cell r="AG127" t="str">
            <v>Tr2-2000</v>
          </cell>
          <cell r="AH127" t="str">
            <v>2000-Tr2</v>
          </cell>
          <cell r="AI127">
            <v>4</v>
          </cell>
          <cell r="AJ127" t="str">
            <v>04</v>
          </cell>
        </row>
        <row r="128">
          <cell r="AA128" t="str">
            <v>Aaa</v>
          </cell>
          <cell r="AB128">
            <v>36633</v>
          </cell>
          <cell r="AC128">
            <v>2000</v>
          </cell>
          <cell r="AD128" t="str">
            <v>St1</v>
          </cell>
          <cell r="AE128" t="str">
            <v>Qd1</v>
          </cell>
          <cell r="AF128" t="str">
            <v>Tr2</v>
          </cell>
          <cell r="AG128" t="str">
            <v>Tr2-2000</v>
          </cell>
          <cell r="AH128" t="str">
            <v>2000-Tr2</v>
          </cell>
          <cell r="AI128">
            <v>4</v>
          </cell>
          <cell r="AJ128" t="str">
            <v>04</v>
          </cell>
        </row>
        <row r="129">
          <cell r="AA129" t="str">
            <v>Aaa</v>
          </cell>
          <cell r="AB129">
            <v>36634</v>
          </cell>
          <cell r="AC129">
            <v>2000</v>
          </cell>
          <cell r="AD129" t="str">
            <v>St1</v>
          </cell>
          <cell r="AE129" t="str">
            <v>Qd1</v>
          </cell>
          <cell r="AF129" t="str">
            <v>Tr2</v>
          </cell>
          <cell r="AG129" t="str">
            <v>Tr2-2000</v>
          </cell>
          <cell r="AH129" t="str">
            <v>2000-Tr2</v>
          </cell>
          <cell r="AI129">
            <v>4</v>
          </cell>
          <cell r="AJ129" t="str">
            <v>04</v>
          </cell>
        </row>
        <row r="130">
          <cell r="AA130" t="str">
            <v>Aaa</v>
          </cell>
          <cell r="AB130">
            <v>36635</v>
          </cell>
          <cell r="AC130">
            <v>2000</v>
          </cell>
          <cell r="AD130" t="str">
            <v>St1</v>
          </cell>
          <cell r="AE130" t="str">
            <v>Qd1</v>
          </cell>
          <cell r="AF130" t="str">
            <v>Tr2</v>
          </cell>
          <cell r="AG130" t="str">
            <v>Tr2-2000</v>
          </cell>
          <cell r="AH130" t="str">
            <v>2000-Tr2</v>
          </cell>
          <cell r="AI130">
            <v>4</v>
          </cell>
          <cell r="AJ130" t="str">
            <v>04</v>
          </cell>
        </row>
        <row r="131">
          <cell r="AA131" t="str">
            <v>Aaa</v>
          </cell>
          <cell r="AB131">
            <v>36636</v>
          </cell>
          <cell r="AC131">
            <v>2000</v>
          </cell>
          <cell r="AD131" t="str">
            <v>St1</v>
          </cell>
          <cell r="AE131" t="str">
            <v>Qd1</v>
          </cell>
          <cell r="AF131" t="str">
            <v>Tr2</v>
          </cell>
          <cell r="AG131" t="str">
            <v>Tr2-2000</v>
          </cell>
          <cell r="AH131" t="str">
            <v>2000-Tr2</v>
          </cell>
          <cell r="AI131">
            <v>4</v>
          </cell>
          <cell r="AJ131" t="str">
            <v>04</v>
          </cell>
        </row>
        <row r="132">
          <cell r="AA132" t="str">
            <v>Aaa</v>
          </cell>
          <cell r="AB132">
            <v>36637</v>
          </cell>
          <cell r="AC132">
            <v>2000</v>
          </cell>
          <cell r="AD132" t="str">
            <v>St1</v>
          </cell>
          <cell r="AE132" t="str">
            <v>Qd1</v>
          </cell>
          <cell r="AF132" t="str">
            <v>Tr2</v>
          </cell>
          <cell r="AG132" t="str">
            <v>Tr2-2000</v>
          </cell>
          <cell r="AH132" t="str">
            <v>2000-Tr2</v>
          </cell>
          <cell r="AI132">
            <v>4</v>
          </cell>
          <cell r="AJ132" t="str">
            <v>04</v>
          </cell>
        </row>
        <row r="133">
          <cell r="AA133" t="str">
            <v>Aaa</v>
          </cell>
          <cell r="AB133">
            <v>36638</v>
          </cell>
          <cell r="AC133">
            <v>2000</v>
          </cell>
          <cell r="AD133" t="str">
            <v>St1</v>
          </cell>
          <cell r="AE133" t="str">
            <v>Qd1</v>
          </cell>
          <cell r="AF133" t="str">
            <v>Tr2</v>
          </cell>
          <cell r="AG133" t="str">
            <v>Tr2-2000</v>
          </cell>
          <cell r="AH133" t="str">
            <v>2000-Tr2</v>
          </cell>
          <cell r="AI133">
            <v>4</v>
          </cell>
          <cell r="AJ133" t="str">
            <v>04</v>
          </cell>
        </row>
        <row r="134">
          <cell r="AA134" t="str">
            <v>Aaa</v>
          </cell>
          <cell r="AB134">
            <v>36639</v>
          </cell>
          <cell r="AC134">
            <v>2000</v>
          </cell>
          <cell r="AD134" t="str">
            <v>St1</v>
          </cell>
          <cell r="AE134" t="str">
            <v>Qd1</v>
          </cell>
          <cell r="AF134" t="str">
            <v>Tr2</v>
          </cell>
          <cell r="AG134" t="str">
            <v>Tr2-2000</v>
          </cell>
          <cell r="AH134" t="str">
            <v>2000-Tr2</v>
          </cell>
          <cell r="AI134">
            <v>4</v>
          </cell>
          <cell r="AJ134" t="str">
            <v>04</v>
          </cell>
        </row>
        <row r="135">
          <cell r="AA135" t="str">
            <v>Aaa</v>
          </cell>
          <cell r="AB135">
            <v>36640</v>
          </cell>
          <cell r="AC135">
            <v>2000</v>
          </cell>
          <cell r="AD135" t="str">
            <v>St1</v>
          </cell>
          <cell r="AE135" t="str">
            <v>Qd1</v>
          </cell>
          <cell r="AF135" t="str">
            <v>Tr2</v>
          </cell>
          <cell r="AG135" t="str">
            <v>Tr2-2000</v>
          </cell>
          <cell r="AH135" t="str">
            <v>2000-Tr2</v>
          </cell>
          <cell r="AI135">
            <v>4</v>
          </cell>
          <cell r="AJ135" t="str">
            <v>04</v>
          </cell>
        </row>
        <row r="136">
          <cell r="AA136" t="str">
            <v>Aaa</v>
          </cell>
          <cell r="AB136">
            <v>36641</v>
          </cell>
          <cell r="AC136">
            <v>2000</v>
          </cell>
          <cell r="AD136" t="str">
            <v>St1</v>
          </cell>
          <cell r="AE136" t="str">
            <v>Qd1</v>
          </cell>
          <cell r="AF136" t="str">
            <v>Tr2</v>
          </cell>
          <cell r="AG136" t="str">
            <v>Tr2-2000</v>
          </cell>
          <cell r="AH136" t="str">
            <v>2000-Tr2</v>
          </cell>
          <cell r="AI136">
            <v>4</v>
          </cell>
          <cell r="AJ136" t="str">
            <v>04</v>
          </cell>
        </row>
        <row r="137">
          <cell r="AA137" t="str">
            <v>Aaa</v>
          </cell>
          <cell r="AB137">
            <v>36642</v>
          </cell>
          <cell r="AC137">
            <v>2000</v>
          </cell>
          <cell r="AD137" t="str">
            <v>St1</v>
          </cell>
          <cell r="AE137" t="str">
            <v>Qd1</v>
          </cell>
          <cell r="AF137" t="str">
            <v>Tr2</v>
          </cell>
          <cell r="AG137" t="str">
            <v>Tr2-2000</v>
          </cell>
          <cell r="AH137" t="str">
            <v>2000-Tr2</v>
          </cell>
          <cell r="AI137">
            <v>4</v>
          </cell>
          <cell r="AJ137" t="str">
            <v>04</v>
          </cell>
        </row>
        <row r="138">
          <cell r="AA138" t="str">
            <v>Aaa</v>
          </cell>
          <cell r="AB138">
            <v>36643</v>
          </cell>
          <cell r="AC138">
            <v>2000</v>
          </cell>
          <cell r="AD138" t="str">
            <v>St1</v>
          </cell>
          <cell r="AE138" t="str">
            <v>Qd1</v>
          </cell>
          <cell r="AF138" t="str">
            <v>Tr2</v>
          </cell>
          <cell r="AG138" t="str">
            <v>Tr2-2000</v>
          </cell>
          <cell r="AH138" t="str">
            <v>2000-Tr2</v>
          </cell>
          <cell r="AI138">
            <v>4</v>
          </cell>
          <cell r="AJ138" t="str">
            <v>04</v>
          </cell>
        </row>
        <row r="139">
          <cell r="AA139" t="str">
            <v>Aaa</v>
          </cell>
          <cell r="AB139">
            <v>36644</v>
          </cell>
          <cell r="AC139">
            <v>2000</v>
          </cell>
          <cell r="AD139" t="str">
            <v>St1</v>
          </cell>
          <cell r="AE139" t="str">
            <v>Qd1</v>
          </cell>
          <cell r="AF139" t="str">
            <v>Tr2</v>
          </cell>
          <cell r="AG139" t="str">
            <v>Tr2-2000</v>
          </cell>
          <cell r="AH139" t="str">
            <v>2000-Tr2</v>
          </cell>
          <cell r="AI139">
            <v>4</v>
          </cell>
          <cell r="AJ139" t="str">
            <v>04</v>
          </cell>
        </row>
        <row r="140">
          <cell r="AA140" t="str">
            <v>Aaa</v>
          </cell>
          <cell r="AB140">
            <v>36645</v>
          </cell>
          <cell r="AC140">
            <v>2000</v>
          </cell>
          <cell r="AD140" t="str">
            <v>St1</v>
          </cell>
          <cell r="AE140" t="str">
            <v>Qd1</v>
          </cell>
          <cell r="AF140" t="str">
            <v>Tr2</v>
          </cell>
          <cell r="AG140" t="str">
            <v>Tr2-2000</v>
          </cell>
          <cell r="AH140" t="str">
            <v>2000-Tr2</v>
          </cell>
          <cell r="AI140">
            <v>4</v>
          </cell>
          <cell r="AJ140" t="str">
            <v>04</v>
          </cell>
        </row>
        <row r="141">
          <cell r="AA141" t="str">
            <v>Aaa</v>
          </cell>
          <cell r="AB141">
            <v>36646</v>
          </cell>
          <cell r="AC141">
            <v>2000</v>
          </cell>
          <cell r="AD141" t="str">
            <v>St1</v>
          </cell>
          <cell r="AE141" t="str">
            <v>Qd1</v>
          </cell>
          <cell r="AF141" t="str">
            <v>Tr2</v>
          </cell>
          <cell r="AG141" t="str">
            <v>Tr2-2000</v>
          </cell>
          <cell r="AH141" t="str">
            <v>2000-Tr2</v>
          </cell>
          <cell r="AI141">
            <v>4</v>
          </cell>
          <cell r="AJ141" t="str">
            <v>04</v>
          </cell>
        </row>
        <row r="142">
          <cell r="AA142" t="str">
            <v>Aaa</v>
          </cell>
          <cell r="AB142">
            <v>36647</v>
          </cell>
          <cell r="AC142">
            <v>2000</v>
          </cell>
          <cell r="AD142" t="str">
            <v>St1</v>
          </cell>
          <cell r="AE142" t="str">
            <v>Qd2</v>
          </cell>
          <cell r="AF142" t="str">
            <v>Tr2</v>
          </cell>
          <cell r="AG142" t="str">
            <v>Tr2-2000</v>
          </cell>
          <cell r="AH142" t="str">
            <v>2000-Tr2</v>
          </cell>
          <cell r="AI142">
            <v>5</v>
          </cell>
          <cell r="AJ142" t="str">
            <v>05</v>
          </cell>
        </row>
        <row r="143">
          <cell r="AA143" t="str">
            <v>Aaa</v>
          </cell>
          <cell r="AB143">
            <v>36648</v>
          </cell>
          <cell r="AC143">
            <v>2000</v>
          </cell>
          <cell r="AD143" t="str">
            <v>St1</v>
          </cell>
          <cell r="AE143" t="str">
            <v>Qd2</v>
          </cell>
          <cell r="AF143" t="str">
            <v>Tr2</v>
          </cell>
          <cell r="AG143" t="str">
            <v>Tr2-2000</v>
          </cell>
          <cell r="AH143" t="str">
            <v>2000-Tr2</v>
          </cell>
          <cell r="AI143">
            <v>5</v>
          </cell>
          <cell r="AJ143" t="str">
            <v>05</v>
          </cell>
        </row>
        <row r="144">
          <cell r="AA144" t="str">
            <v>Aaa</v>
          </cell>
          <cell r="AB144">
            <v>36649</v>
          </cell>
          <cell r="AC144">
            <v>2000</v>
          </cell>
          <cell r="AD144" t="str">
            <v>St1</v>
          </cell>
          <cell r="AE144" t="str">
            <v>Qd2</v>
          </cell>
          <cell r="AF144" t="str">
            <v>Tr2</v>
          </cell>
          <cell r="AG144" t="str">
            <v>Tr2-2000</v>
          </cell>
          <cell r="AH144" t="str">
            <v>2000-Tr2</v>
          </cell>
          <cell r="AI144">
            <v>5</v>
          </cell>
          <cell r="AJ144" t="str">
            <v>05</v>
          </cell>
        </row>
        <row r="145">
          <cell r="AA145" t="str">
            <v>Aaa</v>
          </cell>
          <cell r="AB145">
            <v>36650</v>
          </cell>
          <cell r="AC145">
            <v>2000</v>
          </cell>
          <cell r="AD145" t="str">
            <v>St1</v>
          </cell>
          <cell r="AE145" t="str">
            <v>Qd2</v>
          </cell>
          <cell r="AF145" t="str">
            <v>Tr2</v>
          </cell>
          <cell r="AG145" t="str">
            <v>Tr2-2000</v>
          </cell>
          <cell r="AH145" t="str">
            <v>2000-Tr2</v>
          </cell>
          <cell r="AI145">
            <v>5</v>
          </cell>
          <cell r="AJ145" t="str">
            <v>05</v>
          </cell>
        </row>
        <row r="146">
          <cell r="AA146" t="str">
            <v>Aaa</v>
          </cell>
          <cell r="AB146">
            <v>36651</v>
          </cell>
          <cell r="AC146">
            <v>2000</v>
          </cell>
          <cell r="AD146" t="str">
            <v>St1</v>
          </cell>
          <cell r="AE146" t="str">
            <v>Qd2</v>
          </cell>
          <cell r="AF146" t="str">
            <v>Tr2</v>
          </cell>
          <cell r="AG146" t="str">
            <v>Tr2-2000</v>
          </cell>
          <cell r="AH146" t="str">
            <v>2000-Tr2</v>
          </cell>
          <cell r="AI146">
            <v>5</v>
          </cell>
          <cell r="AJ146" t="str">
            <v>05</v>
          </cell>
        </row>
        <row r="147">
          <cell r="AA147" t="str">
            <v>Aaa</v>
          </cell>
          <cell r="AB147">
            <v>36652</v>
          </cell>
          <cell r="AC147">
            <v>2000</v>
          </cell>
          <cell r="AD147" t="str">
            <v>St1</v>
          </cell>
          <cell r="AE147" t="str">
            <v>Qd2</v>
          </cell>
          <cell r="AF147" t="str">
            <v>Tr2</v>
          </cell>
          <cell r="AG147" t="str">
            <v>Tr2-2000</v>
          </cell>
          <cell r="AH147" t="str">
            <v>2000-Tr2</v>
          </cell>
          <cell r="AI147">
            <v>5</v>
          </cell>
          <cell r="AJ147" t="str">
            <v>05</v>
          </cell>
        </row>
        <row r="148">
          <cell r="AA148" t="str">
            <v>Aaa</v>
          </cell>
          <cell r="AB148">
            <v>36653</v>
          </cell>
          <cell r="AC148">
            <v>2000</v>
          </cell>
          <cell r="AD148" t="str">
            <v>St1</v>
          </cell>
          <cell r="AE148" t="str">
            <v>Qd2</v>
          </cell>
          <cell r="AF148" t="str">
            <v>Tr2</v>
          </cell>
          <cell r="AG148" t="str">
            <v>Tr2-2000</v>
          </cell>
          <cell r="AH148" t="str">
            <v>2000-Tr2</v>
          </cell>
          <cell r="AI148">
            <v>5</v>
          </cell>
          <cell r="AJ148" t="str">
            <v>05</v>
          </cell>
        </row>
        <row r="149">
          <cell r="AA149" t="str">
            <v>Aaa</v>
          </cell>
          <cell r="AB149">
            <v>36654</v>
          </cell>
          <cell r="AC149">
            <v>2000</v>
          </cell>
          <cell r="AD149" t="str">
            <v>St1</v>
          </cell>
          <cell r="AE149" t="str">
            <v>Qd2</v>
          </cell>
          <cell r="AF149" t="str">
            <v>Tr2</v>
          </cell>
          <cell r="AG149" t="str">
            <v>Tr2-2000</v>
          </cell>
          <cell r="AH149" t="str">
            <v>2000-Tr2</v>
          </cell>
          <cell r="AI149">
            <v>5</v>
          </cell>
          <cell r="AJ149" t="str">
            <v>05</v>
          </cell>
        </row>
        <row r="150">
          <cell r="AA150" t="str">
            <v>Aaa</v>
          </cell>
          <cell r="AB150">
            <v>36655</v>
          </cell>
          <cell r="AC150">
            <v>2000</v>
          </cell>
          <cell r="AD150" t="str">
            <v>St1</v>
          </cell>
          <cell r="AE150" t="str">
            <v>Qd2</v>
          </cell>
          <cell r="AF150" t="str">
            <v>Tr2</v>
          </cell>
          <cell r="AG150" t="str">
            <v>Tr2-2000</v>
          </cell>
          <cell r="AH150" t="str">
            <v>2000-Tr2</v>
          </cell>
          <cell r="AI150">
            <v>5</v>
          </cell>
          <cell r="AJ150" t="str">
            <v>05</v>
          </cell>
        </row>
        <row r="151">
          <cell r="AA151" t="str">
            <v>Aaa</v>
          </cell>
          <cell r="AB151">
            <v>36656</v>
          </cell>
          <cell r="AC151">
            <v>2000</v>
          </cell>
          <cell r="AD151" t="str">
            <v>St1</v>
          </cell>
          <cell r="AE151" t="str">
            <v>Qd2</v>
          </cell>
          <cell r="AF151" t="str">
            <v>Tr2</v>
          </cell>
          <cell r="AG151" t="str">
            <v>Tr2-2000</v>
          </cell>
          <cell r="AH151" t="str">
            <v>2000-Tr2</v>
          </cell>
          <cell r="AI151">
            <v>5</v>
          </cell>
          <cell r="AJ151" t="str">
            <v>05</v>
          </cell>
        </row>
        <row r="152">
          <cell r="AA152" t="str">
            <v>Aaa</v>
          </cell>
          <cell r="AB152">
            <v>36657</v>
          </cell>
          <cell r="AC152">
            <v>2000</v>
          </cell>
          <cell r="AD152" t="str">
            <v>St1</v>
          </cell>
          <cell r="AE152" t="str">
            <v>Qd2</v>
          </cell>
          <cell r="AF152" t="str">
            <v>Tr2</v>
          </cell>
          <cell r="AG152" t="str">
            <v>Tr2-2000</v>
          </cell>
          <cell r="AH152" t="str">
            <v>2000-Tr2</v>
          </cell>
          <cell r="AI152">
            <v>5</v>
          </cell>
          <cell r="AJ152" t="str">
            <v>05</v>
          </cell>
        </row>
        <row r="153">
          <cell r="AA153" t="str">
            <v>Aaa</v>
          </cell>
          <cell r="AB153">
            <v>36658</v>
          </cell>
          <cell r="AC153">
            <v>2000</v>
          </cell>
          <cell r="AD153" t="str">
            <v>St1</v>
          </cell>
          <cell r="AE153" t="str">
            <v>Qd2</v>
          </cell>
          <cell r="AF153" t="str">
            <v>Tr2</v>
          </cell>
          <cell r="AG153" t="str">
            <v>Tr2-2000</v>
          </cell>
          <cell r="AH153" t="str">
            <v>2000-Tr2</v>
          </cell>
          <cell r="AI153">
            <v>5</v>
          </cell>
          <cell r="AJ153" t="str">
            <v>05</v>
          </cell>
        </row>
        <row r="154">
          <cell r="AA154" t="str">
            <v>Aaa</v>
          </cell>
          <cell r="AB154">
            <v>36659</v>
          </cell>
          <cell r="AC154">
            <v>2000</v>
          </cell>
          <cell r="AD154" t="str">
            <v>St1</v>
          </cell>
          <cell r="AE154" t="str">
            <v>Qd2</v>
          </cell>
          <cell r="AF154" t="str">
            <v>Tr2</v>
          </cell>
          <cell r="AG154" t="str">
            <v>Tr2-2000</v>
          </cell>
          <cell r="AH154" t="str">
            <v>2000-Tr2</v>
          </cell>
          <cell r="AI154">
            <v>5</v>
          </cell>
          <cell r="AJ154" t="str">
            <v>05</v>
          </cell>
        </row>
        <row r="155">
          <cell r="AA155" t="str">
            <v>Aaa</v>
          </cell>
          <cell r="AB155">
            <v>36660</v>
          </cell>
          <cell r="AC155">
            <v>2000</v>
          </cell>
          <cell r="AD155" t="str">
            <v>St1</v>
          </cell>
          <cell r="AE155" t="str">
            <v>Qd2</v>
          </cell>
          <cell r="AF155" t="str">
            <v>Tr2</v>
          </cell>
          <cell r="AG155" t="str">
            <v>Tr2-2000</v>
          </cell>
          <cell r="AH155" t="str">
            <v>2000-Tr2</v>
          </cell>
          <cell r="AI155">
            <v>5</v>
          </cell>
          <cell r="AJ155" t="str">
            <v>05</v>
          </cell>
        </row>
        <row r="156">
          <cell r="AA156" t="str">
            <v>Aaa</v>
          </cell>
          <cell r="AB156">
            <v>36661</v>
          </cell>
          <cell r="AC156">
            <v>2000</v>
          </cell>
          <cell r="AD156" t="str">
            <v>St1</v>
          </cell>
          <cell r="AE156" t="str">
            <v>Qd2</v>
          </cell>
          <cell r="AF156" t="str">
            <v>Tr2</v>
          </cell>
          <cell r="AG156" t="str">
            <v>Tr2-2000</v>
          </cell>
          <cell r="AH156" t="str">
            <v>2000-Tr2</v>
          </cell>
          <cell r="AI156">
            <v>5</v>
          </cell>
          <cell r="AJ156" t="str">
            <v>05</v>
          </cell>
        </row>
        <row r="157">
          <cell r="AA157" t="str">
            <v>Aaa</v>
          </cell>
          <cell r="AB157">
            <v>36662</v>
          </cell>
          <cell r="AC157">
            <v>2000</v>
          </cell>
          <cell r="AD157" t="str">
            <v>St1</v>
          </cell>
          <cell r="AE157" t="str">
            <v>Qd2</v>
          </cell>
          <cell r="AF157" t="str">
            <v>Tr2</v>
          </cell>
          <cell r="AG157" t="str">
            <v>Tr2-2000</v>
          </cell>
          <cell r="AH157" t="str">
            <v>2000-Tr2</v>
          </cell>
          <cell r="AI157">
            <v>5</v>
          </cell>
          <cell r="AJ157" t="str">
            <v>05</v>
          </cell>
        </row>
        <row r="158">
          <cell r="AA158" t="str">
            <v>Aaa</v>
          </cell>
          <cell r="AB158">
            <v>36663</v>
          </cell>
          <cell r="AC158">
            <v>2000</v>
          </cell>
          <cell r="AD158" t="str">
            <v>St1</v>
          </cell>
          <cell r="AE158" t="str">
            <v>Qd2</v>
          </cell>
          <cell r="AF158" t="str">
            <v>Tr2</v>
          </cell>
          <cell r="AG158" t="str">
            <v>Tr2-2000</v>
          </cell>
          <cell r="AH158" t="str">
            <v>2000-Tr2</v>
          </cell>
          <cell r="AI158">
            <v>5</v>
          </cell>
          <cell r="AJ158" t="str">
            <v>05</v>
          </cell>
        </row>
        <row r="159">
          <cell r="AA159" t="str">
            <v>Aaa</v>
          </cell>
          <cell r="AB159">
            <v>36664</v>
          </cell>
          <cell r="AC159">
            <v>2000</v>
          </cell>
          <cell r="AD159" t="str">
            <v>St1</v>
          </cell>
          <cell r="AE159" t="str">
            <v>Qd2</v>
          </cell>
          <cell r="AF159" t="str">
            <v>Tr2</v>
          </cell>
          <cell r="AG159" t="str">
            <v>Tr2-2000</v>
          </cell>
          <cell r="AH159" t="str">
            <v>2000-Tr2</v>
          </cell>
          <cell r="AI159">
            <v>5</v>
          </cell>
          <cell r="AJ159" t="str">
            <v>05</v>
          </cell>
        </row>
        <row r="160">
          <cell r="AA160" t="str">
            <v>Aaa</v>
          </cell>
          <cell r="AB160">
            <v>36665</v>
          </cell>
          <cell r="AC160">
            <v>2000</v>
          </cell>
          <cell r="AD160" t="str">
            <v>St1</v>
          </cell>
          <cell r="AE160" t="str">
            <v>Qd2</v>
          </cell>
          <cell r="AF160" t="str">
            <v>Tr2</v>
          </cell>
          <cell r="AG160" t="str">
            <v>Tr2-2000</v>
          </cell>
          <cell r="AH160" t="str">
            <v>2000-Tr2</v>
          </cell>
          <cell r="AI160">
            <v>5</v>
          </cell>
          <cell r="AJ160" t="str">
            <v>05</v>
          </cell>
        </row>
        <row r="161">
          <cell r="AA161" t="str">
            <v>Aaa</v>
          </cell>
          <cell r="AB161">
            <v>36666</v>
          </cell>
          <cell r="AC161">
            <v>2000</v>
          </cell>
          <cell r="AD161" t="str">
            <v>St1</v>
          </cell>
          <cell r="AE161" t="str">
            <v>Qd2</v>
          </cell>
          <cell r="AF161" t="str">
            <v>Tr2</v>
          </cell>
          <cell r="AG161" t="str">
            <v>Tr2-2000</v>
          </cell>
          <cell r="AH161" t="str">
            <v>2000-Tr2</v>
          </cell>
          <cell r="AI161">
            <v>5</v>
          </cell>
          <cell r="AJ161" t="str">
            <v>05</v>
          </cell>
        </row>
        <row r="162">
          <cell r="AA162" t="str">
            <v>Aaa</v>
          </cell>
          <cell r="AB162">
            <v>36667</v>
          </cell>
          <cell r="AC162">
            <v>2000</v>
          </cell>
          <cell r="AD162" t="str">
            <v>St1</v>
          </cell>
          <cell r="AE162" t="str">
            <v>Qd2</v>
          </cell>
          <cell r="AF162" t="str">
            <v>Tr2</v>
          </cell>
          <cell r="AG162" t="str">
            <v>Tr2-2000</v>
          </cell>
          <cell r="AH162" t="str">
            <v>2000-Tr2</v>
          </cell>
          <cell r="AI162">
            <v>5</v>
          </cell>
          <cell r="AJ162" t="str">
            <v>05</v>
          </cell>
        </row>
        <row r="163">
          <cell r="AA163" t="str">
            <v>Aaa</v>
          </cell>
          <cell r="AB163">
            <v>36668</v>
          </cell>
          <cell r="AC163">
            <v>2000</v>
          </cell>
          <cell r="AD163" t="str">
            <v>St1</v>
          </cell>
          <cell r="AE163" t="str">
            <v>Qd2</v>
          </cell>
          <cell r="AF163" t="str">
            <v>Tr2</v>
          </cell>
          <cell r="AG163" t="str">
            <v>Tr2-2000</v>
          </cell>
          <cell r="AH163" t="str">
            <v>2000-Tr2</v>
          </cell>
          <cell r="AI163">
            <v>5</v>
          </cell>
          <cell r="AJ163" t="str">
            <v>05</v>
          </cell>
        </row>
        <row r="164">
          <cell r="AA164" t="str">
            <v>Aaa</v>
          </cell>
          <cell r="AB164">
            <v>36669</v>
          </cell>
          <cell r="AC164">
            <v>2000</v>
          </cell>
          <cell r="AD164" t="str">
            <v>St1</v>
          </cell>
          <cell r="AE164" t="str">
            <v>Qd2</v>
          </cell>
          <cell r="AF164" t="str">
            <v>Tr2</v>
          </cell>
          <cell r="AG164" t="str">
            <v>Tr2-2000</v>
          </cell>
          <cell r="AH164" t="str">
            <v>2000-Tr2</v>
          </cell>
          <cell r="AI164">
            <v>5</v>
          </cell>
          <cell r="AJ164" t="str">
            <v>05</v>
          </cell>
        </row>
        <row r="165">
          <cell r="AA165" t="str">
            <v>Aaa</v>
          </cell>
          <cell r="AB165">
            <v>36670</v>
          </cell>
          <cell r="AC165">
            <v>2000</v>
          </cell>
          <cell r="AD165" t="str">
            <v>St1</v>
          </cell>
          <cell r="AE165" t="str">
            <v>Qd2</v>
          </cell>
          <cell r="AF165" t="str">
            <v>Tr2</v>
          </cell>
          <cell r="AG165" t="str">
            <v>Tr2-2000</v>
          </cell>
          <cell r="AH165" t="str">
            <v>2000-Tr2</v>
          </cell>
          <cell r="AI165">
            <v>5</v>
          </cell>
          <cell r="AJ165" t="str">
            <v>05</v>
          </cell>
        </row>
        <row r="166">
          <cell r="AA166" t="str">
            <v>Aaa</v>
          </cell>
          <cell r="AB166">
            <v>36671</v>
          </cell>
          <cell r="AC166">
            <v>2000</v>
          </cell>
          <cell r="AD166" t="str">
            <v>St1</v>
          </cell>
          <cell r="AE166" t="str">
            <v>Qd2</v>
          </cell>
          <cell r="AF166" t="str">
            <v>Tr2</v>
          </cell>
          <cell r="AG166" t="str">
            <v>Tr2-2000</v>
          </cell>
          <cell r="AH166" t="str">
            <v>2000-Tr2</v>
          </cell>
          <cell r="AI166">
            <v>5</v>
          </cell>
          <cell r="AJ166" t="str">
            <v>05</v>
          </cell>
        </row>
        <row r="167">
          <cell r="AA167" t="str">
            <v>Aaa</v>
          </cell>
          <cell r="AB167">
            <v>36672</v>
          </cell>
          <cell r="AC167">
            <v>2000</v>
          </cell>
          <cell r="AD167" t="str">
            <v>St1</v>
          </cell>
          <cell r="AE167" t="str">
            <v>Qd2</v>
          </cell>
          <cell r="AF167" t="str">
            <v>Tr2</v>
          </cell>
          <cell r="AG167" t="str">
            <v>Tr2-2000</v>
          </cell>
          <cell r="AH167" t="str">
            <v>2000-Tr2</v>
          </cell>
          <cell r="AI167">
            <v>5</v>
          </cell>
          <cell r="AJ167" t="str">
            <v>05</v>
          </cell>
        </row>
        <row r="168">
          <cell r="AA168" t="str">
            <v>Aaa</v>
          </cell>
          <cell r="AB168">
            <v>36673</v>
          </cell>
          <cell r="AC168">
            <v>2000</v>
          </cell>
          <cell r="AD168" t="str">
            <v>St1</v>
          </cell>
          <cell r="AE168" t="str">
            <v>Qd2</v>
          </cell>
          <cell r="AF168" t="str">
            <v>Tr2</v>
          </cell>
          <cell r="AG168" t="str">
            <v>Tr2-2000</v>
          </cell>
          <cell r="AH168" t="str">
            <v>2000-Tr2</v>
          </cell>
          <cell r="AI168">
            <v>5</v>
          </cell>
          <cell r="AJ168" t="str">
            <v>05</v>
          </cell>
        </row>
        <row r="169">
          <cell r="AA169" t="str">
            <v>Aaa</v>
          </cell>
          <cell r="AB169">
            <v>36674</v>
          </cell>
          <cell r="AC169">
            <v>2000</v>
          </cell>
          <cell r="AD169" t="str">
            <v>St1</v>
          </cell>
          <cell r="AE169" t="str">
            <v>Qd2</v>
          </cell>
          <cell r="AF169" t="str">
            <v>Tr2</v>
          </cell>
          <cell r="AG169" t="str">
            <v>Tr2-2000</v>
          </cell>
          <cell r="AH169" t="str">
            <v>2000-Tr2</v>
          </cell>
          <cell r="AI169">
            <v>5</v>
          </cell>
          <cell r="AJ169" t="str">
            <v>05</v>
          </cell>
        </row>
        <row r="170">
          <cell r="AA170" t="str">
            <v>Aaa</v>
          </cell>
          <cell r="AB170">
            <v>36675</v>
          </cell>
          <cell r="AC170">
            <v>2000</v>
          </cell>
          <cell r="AD170" t="str">
            <v>St1</v>
          </cell>
          <cell r="AE170" t="str">
            <v>Qd2</v>
          </cell>
          <cell r="AF170" t="str">
            <v>Tr2</v>
          </cell>
          <cell r="AG170" t="str">
            <v>Tr2-2000</v>
          </cell>
          <cell r="AH170" t="str">
            <v>2000-Tr2</v>
          </cell>
          <cell r="AI170">
            <v>5</v>
          </cell>
          <cell r="AJ170" t="str">
            <v>05</v>
          </cell>
        </row>
        <row r="171">
          <cell r="AA171" t="str">
            <v>Aaa</v>
          </cell>
          <cell r="AB171">
            <v>36676</v>
          </cell>
          <cell r="AC171">
            <v>2000</v>
          </cell>
          <cell r="AD171" t="str">
            <v>St1</v>
          </cell>
          <cell r="AE171" t="str">
            <v>Qd2</v>
          </cell>
          <cell r="AF171" t="str">
            <v>Tr2</v>
          </cell>
          <cell r="AG171" t="str">
            <v>Tr2-2000</v>
          </cell>
          <cell r="AH171" t="str">
            <v>2000-Tr2</v>
          </cell>
          <cell r="AI171">
            <v>5</v>
          </cell>
          <cell r="AJ171" t="str">
            <v>05</v>
          </cell>
        </row>
        <row r="172">
          <cell r="AA172" t="str">
            <v>Aaa</v>
          </cell>
          <cell r="AB172">
            <v>36677</v>
          </cell>
          <cell r="AC172">
            <v>2000</v>
          </cell>
          <cell r="AD172" t="str">
            <v>St1</v>
          </cell>
          <cell r="AE172" t="str">
            <v>Qd2</v>
          </cell>
          <cell r="AF172" t="str">
            <v>Tr2</v>
          </cell>
          <cell r="AG172" t="str">
            <v>Tr2-2000</v>
          </cell>
          <cell r="AH172" t="str">
            <v>2000-Tr2</v>
          </cell>
          <cell r="AI172">
            <v>5</v>
          </cell>
          <cell r="AJ172" t="str">
            <v>05</v>
          </cell>
        </row>
        <row r="173">
          <cell r="AA173" t="str">
            <v>Aaa</v>
          </cell>
          <cell r="AB173">
            <v>36678</v>
          </cell>
          <cell r="AC173">
            <v>2000</v>
          </cell>
          <cell r="AD173" t="str">
            <v>St1</v>
          </cell>
          <cell r="AE173" t="str">
            <v>Qd2</v>
          </cell>
          <cell r="AF173" t="str">
            <v>Tr2</v>
          </cell>
          <cell r="AG173" t="str">
            <v>Tr2-2000</v>
          </cell>
          <cell r="AH173" t="str">
            <v>2000-Tr2</v>
          </cell>
          <cell r="AI173">
            <v>6</v>
          </cell>
          <cell r="AJ173" t="str">
            <v>06</v>
          </cell>
        </row>
        <row r="174">
          <cell r="AA174" t="str">
            <v>Aaa</v>
          </cell>
          <cell r="AB174">
            <v>36679</v>
          </cell>
          <cell r="AC174">
            <v>2000</v>
          </cell>
          <cell r="AD174" t="str">
            <v>St1</v>
          </cell>
          <cell r="AE174" t="str">
            <v>Qd2</v>
          </cell>
          <cell r="AF174" t="str">
            <v>Tr2</v>
          </cell>
          <cell r="AG174" t="str">
            <v>Tr2-2000</v>
          </cell>
          <cell r="AH174" t="str">
            <v>2000-Tr2</v>
          </cell>
          <cell r="AI174">
            <v>6</v>
          </cell>
          <cell r="AJ174" t="str">
            <v>06</v>
          </cell>
        </row>
        <row r="175">
          <cell r="AA175" t="str">
            <v>Aaa</v>
          </cell>
          <cell r="AB175">
            <v>36680</v>
          </cell>
          <cell r="AC175">
            <v>2000</v>
          </cell>
          <cell r="AD175" t="str">
            <v>St1</v>
          </cell>
          <cell r="AE175" t="str">
            <v>Qd2</v>
          </cell>
          <cell r="AF175" t="str">
            <v>Tr2</v>
          </cell>
          <cell r="AG175" t="str">
            <v>Tr2-2000</v>
          </cell>
          <cell r="AH175" t="str">
            <v>2000-Tr2</v>
          </cell>
          <cell r="AI175">
            <v>6</v>
          </cell>
          <cell r="AJ175" t="str">
            <v>06</v>
          </cell>
        </row>
        <row r="176">
          <cell r="AA176" t="str">
            <v>Aaa</v>
          </cell>
          <cell r="AB176">
            <v>36681</v>
          </cell>
          <cell r="AC176">
            <v>2000</v>
          </cell>
          <cell r="AD176" t="str">
            <v>St1</v>
          </cell>
          <cell r="AE176" t="str">
            <v>Qd2</v>
          </cell>
          <cell r="AF176" t="str">
            <v>Tr2</v>
          </cell>
          <cell r="AG176" t="str">
            <v>Tr2-2000</v>
          </cell>
          <cell r="AH176" t="str">
            <v>2000-Tr2</v>
          </cell>
          <cell r="AI176">
            <v>6</v>
          </cell>
          <cell r="AJ176" t="str">
            <v>06</v>
          </cell>
        </row>
        <row r="177">
          <cell r="AA177" t="str">
            <v>Aaa</v>
          </cell>
          <cell r="AB177">
            <v>36682</v>
          </cell>
          <cell r="AC177">
            <v>2000</v>
          </cell>
          <cell r="AD177" t="str">
            <v>St1</v>
          </cell>
          <cell r="AE177" t="str">
            <v>Qd2</v>
          </cell>
          <cell r="AF177" t="str">
            <v>Tr2</v>
          </cell>
          <cell r="AG177" t="str">
            <v>Tr2-2000</v>
          </cell>
          <cell r="AH177" t="str">
            <v>2000-Tr2</v>
          </cell>
          <cell r="AI177">
            <v>6</v>
          </cell>
          <cell r="AJ177" t="str">
            <v>06</v>
          </cell>
        </row>
        <row r="178">
          <cell r="AA178" t="str">
            <v>Aaa</v>
          </cell>
          <cell r="AB178">
            <v>36683</v>
          </cell>
          <cell r="AC178">
            <v>2000</v>
          </cell>
          <cell r="AD178" t="str">
            <v>St1</v>
          </cell>
          <cell r="AE178" t="str">
            <v>Qd2</v>
          </cell>
          <cell r="AF178" t="str">
            <v>Tr2</v>
          </cell>
          <cell r="AG178" t="str">
            <v>Tr2-2000</v>
          </cell>
          <cell r="AH178" t="str">
            <v>2000-Tr2</v>
          </cell>
          <cell r="AI178">
            <v>6</v>
          </cell>
          <cell r="AJ178" t="str">
            <v>06</v>
          </cell>
        </row>
        <row r="179">
          <cell r="AA179" t="str">
            <v>Aaa</v>
          </cell>
          <cell r="AB179">
            <v>36684</v>
          </cell>
          <cell r="AC179">
            <v>2000</v>
          </cell>
          <cell r="AD179" t="str">
            <v>St1</v>
          </cell>
          <cell r="AE179" t="str">
            <v>Qd2</v>
          </cell>
          <cell r="AF179" t="str">
            <v>Tr2</v>
          </cell>
          <cell r="AG179" t="str">
            <v>Tr2-2000</v>
          </cell>
          <cell r="AH179" t="str">
            <v>2000-Tr2</v>
          </cell>
          <cell r="AI179">
            <v>6</v>
          </cell>
          <cell r="AJ179" t="str">
            <v>06</v>
          </cell>
        </row>
        <row r="180">
          <cell r="AA180" t="str">
            <v>Aaa</v>
          </cell>
          <cell r="AB180">
            <v>36685</v>
          </cell>
          <cell r="AC180">
            <v>2000</v>
          </cell>
          <cell r="AD180" t="str">
            <v>St1</v>
          </cell>
          <cell r="AE180" t="str">
            <v>Qd2</v>
          </cell>
          <cell r="AF180" t="str">
            <v>Tr2</v>
          </cell>
          <cell r="AG180" t="str">
            <v>Tr2-2000</v>
          </cell>
          <cell r="AH180" t="str">
            <v>2000-Tr2</v>
          </cell>
          <cell r="AI180">
            <v>6</v>
          </cell>
          <cell r="AJ180" t="str">
            <v>06</v>
          </cell>
        </row>
        <row r="181">
          <cell r="AA181" t="str">
            <v>Aaa</v>
          </cell>
          <cell r="AB181">
            <v>36686</v>
          </cell>
          <cell r="AC181">
            <v>2000</v>
          </cell>
          <cell r="AD181" t="str">
            <v>St1</v>
          </cell>
          <cell r="AE181" t="str">
            <v>Qd2</v>
          </cell>
          <cell r="AF181" t="str">
            <v>Tr2</v>
          </cell>
          <cell r="AG181" t="str">
            <v>Tr2-2000</v>
          </cell>
          <cell r="AH181" t="str">
            <v>2000-Tr2</v>
          </cell>
          <cell r="AI181">
            <v>6</v>
          </cell>
          <cell r="AJ181" t="str">
            <v>06</v>
          </cell>
        </row>
        <row r="182">
          <cell r="AA182" t="str">
            <v>Aaa</v>
          </cell>
          <cell r="AB182">
            <v>36687</v>
          </cell>
          <cell r="AC182">
            <v>2000</v>
          </cell>
          <cell r="AD182" t="str">
            <v>St1</v>
          </cell>
          <cell r="AE182" t="str">
            <v>Qd2</v>
          </cell>
          <cell r="AF182" t="str">
            <v>Tr2</v>
          </cell>
          <cell r="AG182" t="str">
            <v>Tr2-2000</v>
          </cell>
          <cell r="AH182" t="str">
            <v>2000-Tr2</v>
          </cell>
          <cell r="AI182">
            <v>6</v>
          </cell>
          <cell r="AJ182" t="str">
            <v>06</v>
          </cell>
        </row>
        <row r="183">
          <cell r="AA183" t="str">
            <v>Aaa</v>
          </cell>
          <cell r="AB183">
            <v>36688</v>
          </cell>
          <cell r="AC183">
            <v>2000</v>
          </cell>
          <cell r="AD183" t="str">
            <v>St1</v>
          </cell>
          <cell r="AE183" t="str">
            <v>Qd2</v>
          </cell>
          <cell r="AF183" t="str">
            <v>Tr2</v>
          </cell>
          <cell r="AG183" t="str">
            <v>Tr2-2000</v>
          </cell>
          <cell r="AH183" t="str">
            <v>2000-Tr2</v>
          </cell>
          <cell r="AI183">
            <v>6</v>
          </cell>
          <cell r="AJ183" t="str">
            <v>06</v>
          </cell>
        </row>
        <row r="184">
          <cell r="AA184" t="str">
            <v>Aaa</v>
          </cell>
          <cell r="AB184">
            <v>36689</v>
          </cell>
          <cell r="AC184">
            <v>2000</v>
          </cell>
          <cell r="AD184" t="str">
            <v>St1</v>
          </cell>
          <cell r="AE184" t="str">
            <v>Qd2</v>
          </cell>
          <cell r="AF184" t="str">
            <v>Tr2</v>
          </cell>
          <cell r="AG184" t="str">
            <v>Tr2-2000</v>
          </cell>
          <cell r="AH184" t="str">
            <v>2000-Tr2</v>
          </cell>
          <cell r="AI184">
            <v>6</v>
          </cell>
          <cell r="AJ184" t="str">
            <v>06</v>
          </cell>
        </row>
        <row r="185">
          <cell r="AA185" t="str">
            <v>Aaa</v>
          </cell>
          <cell r="AB185">
            <v>36690</v>
          </cell>
          <cell r="AC185">
            <v>2000</v>
          </cell>
          <cell r="AD185" t="str">
            <v>St1</v>
          </cell>
          <cell r="AE185" t="str">
            <v>Qd2</v>
          </cell>
          <cell r="AF185" t="str">
            <v>Tr2</v>
          </cell>
          <cell r="AG185" t="str">
            <v>Tr2-2000</v>
          </cell>
          <cell r="AH185" t="str">
            <v>2000-Tr2</v>
          </cell>
          <cell r="AI185">
            <v>6</v>
          </cell>
          <cell r="AJ185" t="str">
            <v>06</v>
          </cell>
        </row>
        <row r="186">
          <cell r="AA186" t="str">
            <v>Aaa</v>
          </cell>
          <cell r="AB186">
            <v>36691</v>
          </cell>
          <cell r="AC186">
            <v>2000</v>
          </cell>
          <cell r="AD186" t="str">
            <v>St1</v>
          </cell>
          <cell r="AE186" t="str">
            <v>Qd2</v>
          </cell>
          <cell r="AF186" t="str">
            <v>Tr2</v>
          </cell>
          <cell r="AG186" t="str">
            <v>Tr2-2000</v>
          </cell>
          <cell r="AH186" t="str">
            <v>2000-Tr2</v>
          </cell>
          <cell r="AI186">
            <v>6</v>
          </cell>
          <cell r="AJ186" t="str">
            <v>06</v>
          </cell>
        </row>
        <row r="187">
          <cell r="AA187" t="str">
            <v>Aaa</v>
          </cell>
          <cell r="AB187">
            <v>36692</v>
          </cell>
          <cell r="AC187">
            <v>2000</v>
          </cell>
          <cell r="AD187" t="str">
            <v>St1</v>
          </cell>
          <cell r="AE187" t="str">
            <v>Qd2</v>
          </cell>
          <cell r="AF187" t="str">
            <v>Tr2</v>
          </cell>
          <cell r="AG187" t="str">
            <v>Tr2-2000</v>
          </cell>
          <cell r="AH187" t="str">
            <v>2000-Tr2</v>
          </cell>
          <cell r="AI187">
            <v>6</v>
          </cell>
          <cell r="AJ187" t="str">
            <v>06</v>
          </cell>
        </row>
        <row r="188">
          <cell r="AA188" t="str">
            <v>Aaa</v>
          </cell>
          <cell r="AB188">
            <v>36693</v>
          </cell>
          <cell r="AC188">
            <v>2000</v>
          </cell>
          <cell r="AD188" t="str">
            <v>St1</v>
          </cell>
          <cell r="AE188" t="str">
            <v>Qd2</v>
          </cell>
          <cell r="AF188" t="str">
            <v>Tr2</v>
          </cell>
          <cell r="AG188" t="str">
            <v>Tr2-2000</v>
          </cell>
          <cell r="AH188" t="str">
            <v>2000-Tr2</v>
          </cell>
          <cell r="AI188">
            <v>6</v>
          </cell>
          <cell r="AJ188" t="str">
            <v>06</v>
          </cell>
        </row>
        <row r="189">
          <cell r="AA189" t="str">
            <v>Aaa</v>
          </cell>
          <cell r="AB189">
            <v>36694</v>
          </cell>
          <cell r="AC189">
            <v>2000</v>
          </cell>
          <cell r="AD189" t="str">
            <v>St1</v>
          </cell>
          <cell r="AE189" t="str">
            <v>Qd2</v>
          </cell>
          <cell r="AF189" t="str">
            <v>Tr2</v>
          </cell>
          <cell r="AG189" t="str">
            <v>Tr2-2000</v>
          </cell>
          <cell r="AH189" t="str">
            <v>2000-Tr2</v>
          </cell>
          <cell r="AI189">
            <v>6</v>
          </cell>
          <cell r="AJ189" t="str">
            <v>06</v>
          </cell>
        </row>
        <row r="190">
          <cell r="AA190" t="str">
            <v>Aaa</v>
          </cell>
          <cell r="AB190">
            <v>36695</v>
          </cell>
          <cell r="AC190">
            <v>2000</v>
          </cell>
          <cell r="AD190" t="str">
            <v>St1</v>
          </cell>
          <cell r="AE190" t="str">
            <v>Qd2</v>
          </cell>
          <cell r="AF190" t="str">
            <v>Tr2</v>
          </cell>
          <cell r="AG190" t="str">
            <v>Tr2-2000</v>
          </cell>
          <cell r="AH190" t="str">
            <v>2000-Tr2</v>
          </cell>
          <cell r="AI190">
            <v>6</v>
          </cell>
          <cell r="AJ190" t="str">
            <v>06</v>
          </cell>
        </row>
        <row r="191">
          <cell r="AA191" t="str">
            <v>Aaa</v>
          </cell>
          <cell r="AB191">
            <v>36696</v>
          </cell>
          <cell r="AC191">
            <v>2000</v>
          </cell>
          <cell r="AD191" t="str">
            <v>St1</v>
          </cell>
          <cell r="AE191" t="str">
            <v>Qd2</v>
          </cell>
          <cell r="AF191" t="str">
            <v>Tr2</v>
          </cell>
          <cell r="AG191" t="str">
            <v>Tr2-2000</v>
          </cell>
          <cell r="AH191" t="str">
            <v>2000-Tr2</v>
          </cell>
          <cell r="AI191">
            <v>6</v>
          </cell>
          <cell r="AJ191" t="str">
            <v>06</v>
          </cell>
        </row>
        <row r="192">
          <cell r="AA192" t="str">
            <v>Aaa</v>
          </cell>
          <cell r="AB192">
            <v>36697</v>
          </cell>
          <cell r="AC192">
            <v>2000</v>
          </cell>
          <cell r="AD192" t="str">
            <v>St1</v>
          </cell>
          <cell r="AE192" t="str">
            <v>Qd2</v>
          </cell>
          <cell r="AF192" t="str">
            <v>Tr2</v>
          </cell>
          <cell r="AG192" t="str">
            <v>Tr2-2000</v>
          </cell>
          <cell r="AH192" t="str">
            <v>2000-Tr2</v>
          </cell>
          <cell r="AI192">
            <v>6</v>
          </cell>
          <cell r="AJ192" t="str">
            <v>06</v>
          </cell>
        </row>
        <row r="193">
          <cell r="AA193" t="str">
            <v>Aaa</v>
          </cell>
          <cell r="AB193">
            <v>36698</v>
          </cell>
          <cell r="AC193">
            <v>2000</v>
          </cell>
          <cell r="AD193" t="str">
            <v>St1</v>
          </cell>
          <cell r="AE193" t="str">
            <v>Qd2</v>
          </cell>
          <cell r="AF193" t="str">
            <v>Tr2</v>
          </cell>
          <cell r="AG193" t="str">
            <v>Tr2-2000</v>
          </cell>
          <cell r="AH193" t="str">
            <v>2000-Tr2</v>
          </cell>
          <cell r="AI193">
            <v>6</v>
          </cell>
          <cell r="AJ193" t="str">
            <v>06</v>
          </cell>
        </row>
        <row r="194">
          <cell r="AA194" t="str">
            <v>Aaa</v>
          </cell>
          <cell r="AB194">
            <v>36699</v>
          </cell>
          <cell r="AC194">
            <v>2000</v>
          </cell>
          <cell r="AD194" t="str">
            <v>St1</v>
          </cell>
          <cell r="AE194" t="str">
            <v>Qd2</v>
          </cell>
          <cell r="AF194" t="str">
            <v>Tr2</v>
          </cell>
          <cell r="AG194" t="str">
            <v>Tr2-2000</v>
          </cell>
          <cell r="AH194" t="str">
            <v>2000-Tr2</v>
          </cell>
          <cell r="AI194">
            <v>6</v>
          </cell>
          <cell r="AJ194" t="str">
            <v>06</v>
          </cell>
        </row>
        <row r="195">
          <cell r="AA195" t="str">
            <v>Aaa</v>
          </cell>
          <cell r="AB195">
            <v>36700</v>
          </cell>
          <cell r="AC195">
            <v>2000</v>
          </cell>
          <cell r="AD195" t="str">
            <v>St1</v>
          </cell>
          <cell r="AE195" t="str">
            <v>Qd2</v>
          </cell>
          <cell r="AF195" t="str">
            <v>Tr2</v>
          </cell>
          <cell r="AG195" t="str">
            <v>Tr2-2000</v>
          </cell>
          <cell r="AH195" t="str">
            <v>2000-Tr2</v>
          </cell>
          <cell r="AI195">
            <v>6</v>
          </cell>
          <cell r="AJ195" t="str">
            <v>06</v>
          </cell>
        </row>
        <row r="196">
          <cell r="AA196" t="str">
            <v>Aaa</v>
          </cell>
          <cell r="AB196">
            <v>36701</v>
          </cell>
          <cell r="AC196">
            <v>2000</v>
          </cell>
          <cell r="AD196" t="str">
            <v>St1</v>
          </cell>
          <cell r="AE196" t="str">
            <v>Qd2</v>
          </cell>
          <cell r="AF196" t="str">
            <v>Tr2</v>
          </cell>
          <cell r="AG196" t="str">
            <v>Tr2-2000</v>
          </cell>
          <cell r="AH196" t="str">
            <v>2000-Tr2</v>
          </cell>
          <cell r="AI196">
            <v>6</v>
          </cell>
          <cell r="AJ196" t="str">
            <v>06</v>
          </cell>
        </row>
        <row r="197">
          <cell r="AA197" t="str">
            <v>Aaa</v>
          </cell>
          <cell r="AB197">
            <v>36702</v>
          </cell>
          <cell r="AC197">
            <v>2000</v>
          </cell>
          <cell r="AD197" t="str">
            <v>St1</v>
          </cell>
          <cell r="AE197" t="str">
            <v>Qd2</v>
          </cell>
          <cell r="AF197" t="str">
            <v>Tr2</v>
          </cell>
          <cell r="AG197" t="str">
            <v>Tr2-2000</v>
          </cell>
          <cell r="AH197" t="str">
            <v>2000-Tr2</v>
          </cell>
          <cell r="AI197">
            <v>6</v>
          </cell>
          <cell r="AJ197" t="str">
            <v>06</v>
          </cell>
        </row>
        <row r="198">
          <cell r="AA198" t="str">
            <v>Aaa</v>
          </cell>
          <cell r="AB198">
            <v>36703</v>
          </cell>
          <cell r="AC198">
            <v>2000</v>
          </cell>
          <cell r="AD198" t="str">
            <v>St1</v>
          </cell>
          <cell r="AE198" t="str">
            <v>Qd2</v>
          </cell>
          <cell r="AF198" t="str">
            <v>Tr2</v>
          </cell>
          <cell r="AG198" t="str">
            <v>Tr2-2000</v>
          </cell>
          <cell r="AH198" t="str">
            <v>2000-Tr2</v>
          </cell>
          <cell r="AI198">
            <v>6</v>
          </cell>
          <cell r="AJ198" t="str">
            <v>06</v>
          </cell>
        </row>
        <row r="199">
          <cell r="AA199" t="str">
            <v>Aaa</v>
          </cell>
          <cell r="AB199">
            <v>36704</v>
          </cell>
          <cell r="AC199">
            <v>2000</v>
          </cell>
          <cell r="AD199" t="str">
            <v>St1</v>
          </cell>
          <cell r="AE199" t="str">
            <v>Qd2</v>
          </cell>
          <cell r="AF199" t="str">
            <v>Tr2</v>
          </cell>
          <cell r="AG199" t="str">
            <v>Tr2-2000</v>
          </cell>
          <cell r="AH199" t="str">
            <v>2000-Tr2</v>
          </cell>
          <cell r="AI199">
            <v>6</v>
          </cell>
          <cell r="AJ199" t="str">
            <v>06</v>
          </cell>
        </row>
        <row r="200">
          <cell r="AA200" t="str">
            <v>Aaa</v>
          </cell>
          <cell r="AB200">
            <v>36705</v>
          </cell>
          <cell r="AC200">
            <v>2000</v>
          </cell>
          <cell r="AD200" t="str">
            <v>St1</v>
          </cell>
          <cell r="AE200" t="str">
            <v>Qd2</v>
          </cell>
          <cell r="AF200" t="str">
            <v>Tr2</v>
          </cell>
          <cell r="AG200" t="str">
            <v>Tr2-2000</v>
          </cell>
          <cell r="AH200" t="str">
            <v>2000-Tr2</v>
          </cell>
          <cell r="AI200">
            <v>6</v>
          </cell>
          <cell r="AJ200" t="str">
            <v>06</v>
          </cell>
        </row>
        <row r="201">
          <cell r="AA201" t="str">
            <v>Aaa</v>
          </cell>
          <cell r="AB201">
            <v>36706</v>
          </cell>
          <cell r="AC201">
            <v>2000</v>
          </cell>
          <cell r="AD201" t="str">
            <v>St1</v>
          </cell>
          <cell r="AE201" t="str">
            <v>Qd2</v>
          </cell>
          <cell r="AF201" t="str">
            <v>Tr2</v>
          </cell>
          <cell r="AG201" t="str">
            <v>Tr2-2000</v>
          </cell>
          <cell r="AH201" t="str">
            <v>2000-Tr2</v>
          </cell>
          <cell r="AI201">
            <v>6</v>
          </cell>
          <cell r="AJ201" t="str">
            <v>06</v>
          </cell>
        </row>
        <row r="202">
          <cell r="AA202" t="str">
            <v>Aaa</v>
          </cell>
          <cell r="AB202">
            <v>36707</v>
          </cell>
          <cell r="AC202">
            <v>2000</v>
          </cell>
          <cell r="AD202" t="str">
            <v>St1</v>
          </cell>
          <cell r="AE202" t="str">
            <v>Qd2</v>
          </cell>
          <cell r="AF202" t="str">
            <v>Tr2</v>
          </cell>
          <cell r="AG202" t="str">
            <v>Tr2-2000</v>
          </cell>
          <cell r="AH202" t="str">
            <v>2000-Tr2</v>
          </cell>
          <cell r="AI202">
            <v>6</v>
          </cell>
          <cell r="AJ202" t="str">
            <v>06</v>
          </cell>
        </row>
        <row r="203">
          <cell r="AA203" t="str">
            <v>Aaa</v>
          </cell>
          <cell r="AB203">
            <v>36708</v>
          </cell>
          <cell r="AC203">
            <v>2000</v>
          </cell>
          <cell r="AD203" t="str">
            <v>St2</v>
          </cell>
          <cell r="AE203" t="str">
            <v>Qd2</v>
          </cell>
          <cell r="AF203" t="str">
            <v>Tr3</v>
          </cell>
          <cell r="AG203" t="str">
            <v>Tr3-2000</v>
          </cell>
          <cell r="AH203" t="str">
            <v>2000-Tr3</v>
          </cell>
          <cell r="AI203">
            <v>7</v>
          </cell>
          <cell r="AJ203" t="str">
            <v>07</v>
          </cell>
        </row>
        <row r="204">
          <cell r="AA204" t="str">
            <v>Aaa</v>
          </cell>
          <cell r="AB204">
            <v>36709</v>
          </cell>
          <cell r="AC204">
            <v>2000</v>
          </cell>
          <cell r="AD204" t="str">
            <v>St2</v>
          </cell>
          <cell r="AE204" t="str">
            <v>Qd2</v>
          </cell>
          <cell r="AF204" t="str">
            <v>Tr3</v>
          </cell>
          <cell r="AG204" t="str">
            <v>Tr3-2000</v>
          </cell>
          <cell r="AH204" t="str">
            <v>2000-Tr3</v>
          </cell>
          <cell r="AI204">
            <v>7</v>
          </cell>
          <cell r="AJ204" t="str">
            <v>07</v>
          </cell>
        </row>
        <row r="205">
          <cell r="AA205" t="str">
            <v>Aaa</v>
          </cell>
          <cell r="AB205">
            <v>36710</v>
          </cell>
          <cell r="AC205">
            <v>2000</v>
          </cell>
          <cell r="AD205" t="str">
            <v>St2</v>
          </cell>
          <cell r="AE205" t="str">
            <v>Qd2</v>
          </cell>
          <cell r="AF205" t="str">
            <v>Tr3</v>
          </cell>
          <cell r="AG205" t="str">
            <v>Tr3-2000</v>
          </cell>
          <cell r="AH205" t="str">
            <v>2000-Tr3</v>
          </cell>
          <cell r="AI205">
            <v>7</v>
          </cell>
          <cell r="AJ205" t="str">
            <v>07</v>
          </cell>
        </row>
        <row r="206">
          <cell r="AA206" t="str">
            <v>Aaa</v>
          </cell>
          <cell r="AB206">
            <v>36711</v>
          </cell>
          <cell r="AC206">
            <v>2000</v>
          </cell>
          <cell r="AD206" t="str">
            <v>St2</v>
          </cell>
          <cell r="AE206" t="str">
            <v>Qd2</v>
          </cell>
          <cell r="AF206" t="str">
            <v>Tr3</v>
          </cell>
          <cell r="AG206" t="str">
            <v>Tr3-2000</v>
          </cell>
          <cell r="AH206" t="str">
            <v>2000-Tr3</v>
          </cell>
          <cell r="AI206">
            <v>7</v>
          </cell>
          <cell r="AJ206" t="str">
            <v>07</v>
          </cell>
        </row>
        <row r="207">
          <cell r="AA207" t="str">
            <v>Aaa</v>
          </cell>
          <cell r="AB207">
            <v>36712</v>
          </cell>
          <cell r="AC207">
            <v>2000</v>
          </cell>
          <cell r="AD207" t="str">
            <v>St2</v>
          </cell>
          <cell r="AE207" t="str">
            <v>Qd2</v>
          </cell>
          <cell r="AF207" t="str">
            <v>Tr3</v>
          </cell>
          <cell r="AG207" t="str">
            <v>Tr3-2000</v>
          </cell>
          <cell r="AH207" t="str">
            <v>2000-Tr3</v>
          </cell>
          <cell r="AI207">
            <v>7</v>
          </cell>
          <cell r="AJ207" t="str">
            <v>07</v>
          </cell>
        </row>
        <row r="208">
          <cell r="AA208" t="str">
            <v>Aaa</v>
          </cell>
          <cell r="AB208">
            <v>36713</v>
          </cell>
          <cell r="AC208">
            <v>2000</v>
          </cell>
          <cell r="AD208" t="str">
            <v>St2</v>
          </cell>
          <cell r="AE208" t="str">
            <v>Qd2</v>
          </cell>
          <cell r="AF208" t="str">
            <v>Tr3</v>
          </cell>
          <cell r="AG208" t="str">
            <v>Tr3-2000</v>
          </cell>
          <cell r="AH208" t="str">
            <v>2000-Tr3</v>
          </cell>
          <cell r="AI208">
            <v>7</v>
          </cell>
          <cell r="AJ208" t="str">
            <v>07</v>
          </cell>
        </row>
        <row r="209">
          <cell r="AA209" t="str">
            <v>Aaa</v>
          </cell>
          <cell r="AB209">
            <v>36714</v>
          </cell>
          <cell r="AC209">
            <v>2000</v>
          </cell>
          <cell r="AD209" t="str">
            <v>St2</v>
          </cell>
          <cell r="AE209" t="str">
            <v>Qd2</v>
          </cell>
          <cell r="AF209" t="str">
            <v>Tr3</v>
          </cell>
          <cell r="AG209" t="str">
            <v>Tr3-2000</v>
          </cell>
          <cell r="AH209" t="str">
            <v>2000-Tr3</v>
          </cell>
          <cell r="AI209">
            <v>7</v>
          </cell>
          <cell r="AJ209" t="str">
            <v>07</v>
          </cell>
        </row>
        <row r="210">
          <cell r="AA210" t="str">
            <v>Aaa</v>
          </cell>
          <cell r="AB210">
            <v>36715</v>
          </cell>
          <cell r="AC210">
            <v>2000</v>
          </cell>
          <cell r="AD210" t="str">
            <v>St2</v>
          </cell>
          <cell r="AE210" t="str">
            <v>Qd2</v>
          </cell>
          <cell r="AF210" t="str">
            <v>Tr3</v>
          </cell>
          <cell r="AG210" t="str">
            <v>Tr3-2000</v>
          </cell>
          <cell r="AH210" t="str">
            <v>2000-Tr3</v>
          </cell>
          <cell r="AI210">
            <v>7</v>
          </cell>
          <cell r="AJ210" t="str">
            <v>07</v>
          </cell>
        </row>
        <row r="211">
          <cell r="AA211" t="str">
            <v>Aaa</v>
          </cell>
          <cell r="AB211">
            <v>36716</v>
          </cell>
          <cell r="AC211">
            <v>2000</v>
          </cell>
          <cell r="AD211" t="str">
            <v>St2</v>
          </cell>
          <cell r="AE211" t="str">
            <v>Qd2</v>
          </cell>
          <cell r="AF211" t="str">
            <v>Tr3</v>
          </cell>
          <cell r="AG211" t="str">
            <v>Tr3-2000</v>
          </cell>
          <cell r="AH211" t="str">
            <v>2000-Tr3</v>
          </cell>
          <cell r="AI211">
            <v>7</v>
          </cell>
          <cell r="AJ211" t="str">
            <v>07</v>
          </cell>
        </row>
        <row r="212">
          <cell r="AA212" t="str">
            <v>Aaa</v>
          </cell>
          <cell r="AB212">
            <v>36717</v>
          </cell>
          <cell r="AC212">
            <v>2000</v>
          </cell>
          <cell r="AD212" t="str">
            <v>St2</v>
          </cell>
          <cell r="AE212" t="str">
            <v>Qd2</v>
          </cell>
          <cell r="AF212" t="str">
            <v>Tr3</v>
          </cell>
          <cell r="AG212" t="str">
            <v>Tr3-2000</v>
          </cell>
          <cell r="AH212" t="str">
            <v>2000-Tr3</v>
          </cell>
          <cell r="AI212">
            <v>7</v>
          </cell>
          <cell r="AJ212" t="str">
            <v>07</v>
          </cell>
        </row>
        <row r="213">
          <cell r="AA213" t="str">
            <v>Aaa</v>
          </cell>
          <cell r="AB213">
            <v>36718</v>
          </cell>
          <cell r="AC213">
            <v>2000</v>
          </cell>
          <cell r="AD213" t="str">
            <v>St2</v>
          </cell>
          <cell r="AE213" t="str">
            <v>Qd2</v>
          </cell>
          <cell r="AF213" t="str">
            <v>Tr3</v>
          </cell>
          <cell r="AG213" t="str">
            <v>Tr3-2000</v>
          </cell>
          <cell r="AH213" t="str">
            <v>2000-Tr3</v>
          </cell>
          <cell r="AI213">
            <v>7</v>
          </cell>
          <cell r="AJ213" t="str">
            <v>07</v>
          </cell>
        </row>
        <row r="214">
          <cell r="AA214" t="str">
            <v>Aaa</v>
          </cell>
          <cell r="AB214">
            <v>36719</v>
          </cell>
          <cell r="AC214">
            <v>2000</v>
          </cell>
          <cell r="AD214" t="str">
            <v>St2</v>
          </cell>
          <cell r="AE214" t="str">
            <v>Qd2</v>
          </cell>
          <cell r="AF214" t="str">
            <v>Tr3</v>
          </cell>
          <cell r="AG214" t="str">
            <v>Tr3-2000</v>
          </cell>
          <cell r="AH214" t="str">
            <v>2000-Tr3</v>
          </cell>
          <cell r="AI214">
            <v>7</v>
          </cell>
          <cell r="AJ214" t="str">
            <v>07</v>
          </cell>
        </row>
        <row r="215">
          <cell r="AA215" t="str">
            <v>Aaa</v>
          </cell>
          <cell r="AB215">
            <v>36720</v>
          </cell>
          <cell r="AC215">
            <v>2000</v>
          </cell>
          <cell r="AD215" t="str">
            <v>St2</v>
          </cell>
          <cell r="AE215" t="str">
            <v>Qd2</v>
          </cell>
          <cell r="AF215" t="str">
            <v>Tr3</v>
          </cell>
          <cell r="AG215" t="str">
            <v>Tr3-2000</v>
          </cell>
          <cell r="AH215" t="str">
            <v>2000-Tr3</v>
          </cell>
          <cell r="AI215">
            <v>7</v>
          </cell>
          <cell r="AJ215" t="str">
            <v>07</v>
          </cell>
        </row>
        <row r="216">
          <cell r="AA216" t="str">
            <v>Aaa</v>
          </cell>
          <cell r="AB216">
            <v>36721</v>
          </cell>
          <cell r="AC216">
            <v>2000</v>
          </cell>
          <cell r="AD216" t="str">
            <v>St2</v>
          </cell>
          <cell r="AE216" t="str">
            <v>Qd2</v>
          </cell>
          <cell r="AF216" t="str">
            <v>Tr3</v>
          </cell>
          <cell r="AG216" t="str">
            <v>Tr3-2000</v>
          </cell>
          <cell r="AH216" t="str">
            <v>2000-Tr3</v>
          </cell>
          <cell r="AI216">
            <v>7</v>
          </cell>
          <cell r="AJ216" t="str">
            <v>07</v>
          </cell>
        </row>
        <row r="217">
          <cell r="AA217" t="str">
            <v>Aaa</v>
          </cell>
          <cell r="AB217">
            <v>36722</v>
          </cell>
          <cell r="AC217">
            <v>2000</v>
          </cell>
          <cell r="AD217" t="str">
            <v>St2</v>
          </cell>
          <cell r="AE217" t="str">
            <v>Qd2</v>
          </cell>
          <cell r="AF217" t="str">
            <v>Tr3</v>
          </cell>
          <cell r="AG217" t="str">
            <v>Tr3-2000</v>
          </cell>
          <cell r="AH217" t="str">
            <v>2000-Tr3</v>
          </cell>
          <cell r="AI217">
            <v>7</v>
          </cell>
          <cell r="AJ217" t="str">
            <v>07</v>
          </cell>
        </row>
        <row r="218">
          <cell r="AA218" t="str">
            <v>Aaa</v>
          </cell>
          <cell r="AB218">
            <v>36723</v>
          </cell>
          <cell r="AC218">
            <v>2000</v>
          </cell>
          <cell r="AD218" t="str">
            <v>St2</v>
          </cell>
          <cell r="AE218" t="str">
            <v>Qd2</v>
          </cell>
          <cell r="AF218" t="str">
            <v>Tr3</v>
          </cell>
          <cell r="AG218" t="str">
            <v>Tr3-2000</v>
          </cell>
          <cell r="AH218" t="str">
            <v>2000-Tr3</v>
          </cell>
          <cell r="AI218">
            <v>7</v>
          </cell>
          <cell r="AJ218" t="str">
            <v>07</v>
          </cell>
        </row>
        <row r="219">
          <cell r="AA219" t="str">
            <v>Aaa</v>
          </cell>
          <cell r="AB219">
            <v>36724</v>
          </cell>
          <cell r="AC219">
            <v>2000</v>
          </cell>
          <cell r="AD219" t="str">
            <v>St2</v>
          </cell>
          <cell r="AE219" t="str">
            <v>Qd2</v>
          </cell>
          <cell r="AF219" t="str">
            <v>Tr3</v>
          </cell>
          <cell r="AG219" t="str">
            <v>Tr3-2000</v>
          </cell>
          <cell r="AH219" t="str">
            <v>2000-Tr3</v>
          </cell>
          <cell r="AI219">
            <v>7</v>
          </cell>
          <cell r="AJ219" t="str">
            <v>07</v>
          </cell>
        </row>
        <row r="220">
          <cell r="AA220" t="str">
            <v>Aaa</v>
          </cell>
          <cell r="AB220">
            <v>36725</v>
          </cell>
          <cell r="AC220">
            <v>2000</v>
          </cell>
          <cell r="AD220" t="str">
            <v>St2</v>
          </cell>
          <cell r="AE220" t="str">
            <v>Qd2</v>
          </cell>
          <cell r="AF220" t="str">
            <v>Tr3</v>
          </cell>
          <cell r="AG220" t="str">
            <v>Tr3-2000</v>
          </cell>
          <cell r="AH220" t="str">
            <v>2000-Tr3</v>
          </cell>
          <cell r="AI220">
            <v>7</v>
          </cell>
          <cell r="AJ220" t="str">
            <v>07</v>
          </cell>
        </row>
        <row r="221">
          <cell r="AA221" t="str">
            <v>Aaa</v>
          </cell>
          <cell r="AB221">
            <v>36726</v>
          </cell>
          <cell r="AC221">
            <v>2000</v>
          </cell>
          <cell r="AD221" t="str">
            <v>St2</v>
          </cell>
          <cell r="AE221" t="str">
            <v>Qd2</v>
          </cell>
          <cell r="AF221" t="str">
            <v>Tr3</v>
          </cell>
          <cell r="AG221" t="str">
            <v>Tr3-2000</v>
          </cell>
          <cell r="AH221" t="str">
            <v>2000-Tr3</v>
          </cell>
          <cell r="AI221">
            <v>7</v>
          </cell>
          <cell r="AJ221" t="str">
            <v>07</v>
          </cell>
        </row>
        <row r="222">
          <cell r="AA222" t="str">
            <v>Aaa</v>
          </cell>
          <cell r="AB222">
            <v>36727</v>
          </cell>
          <cell r="AC222">
            <v>2000</v>
          </cell>
          <cell r="AD222" t="str">
            <v>St2</v>
          </cell>
          <cell r="AE222" t="str">
            <v>Qd2</v>
          </cell>
          <cell r="AF222" t="str">
            <v>Tr3</v>
          </cell>
          <cell r="AG222" t="str">
            <v>Tr3-2000</v>
          </cell>
          <cell r="AH222" t="str">
            <v>2000-Tr3</v>
          </cell>
          <cell r="AI222">
            <v>7</v>
          </cell>
          <cell r="AJ222" t="str">
            <v>07</v>
          </cell>
        </row>
        <row r="223">
          <cell r="AA223" t="str">
            <v>Aaa</v>
          </cell>
          <cell r="AB223">
            <v>36728</v>
          </cell>
          <cell r="AC223">
            <v>2000</v>
          </cell>
          <cell r="AD223" t="str">
            <v>St2</v>
          </cell>
          <cell r="AE223" t="str">
            <v>Qd2</v>
          </cell>
          <cell r="AF223" t="str">
            <v>Tr3</v>
          </cell>
          <cell r="AG223" t="str">
            <v>Tr3-2000</v>
          </cell>
          <cell r="AH223" t="str">
            <v>2000-Tr3</v>
          </cell>
          <cell r="AI223">
            <v>7</v>
          </cell>
          <cell r="AJ223" t="str">
            <v>07</v>
          </cell>
        </row>
        <row r="224">
          <cell r="AA224" t="str">
            <v>Aaa</v>
          </cell>
          <cell r="AB224">
            <v>36729</v>
          </cell>
          <cell r="AC224">
            <v>2000</v>
          </cell>
          <cell r="AD224" t="str">
            <v>St2</v>
          </cell>
          <cell r="AE224" t="str">
            <v>Qd2</v>
          </cell>
          <cell r="AF224" t="str">
            <v>Tr3</v>
          </cell>
          <cell r="AG224" t="str">
            <v>Tr3-2000</v>
          </cell>
          <cell r="AH224" t="str">
            <v>2000-Tr3</v>
          </cell>
          <cell r="AI224">
            <v>7</v>
          </cell>
          <cell r="AJ224" t="str">
            <v>07</v>
          </cell>
        </row>
        <row r="225">
          <cell r="AA225" t="str">
            <v>Aaa</v>
          </cell>
          <cell r="AB225">
            <v>36730</v>
          </cell>
          <cell r="AC225">
            <v>2000</v>
          </cell>
          <cell r="AD225" t="str">
            <v>St2</v>
          </cell>
          <cell r="AE225" t="str">
            <v>Qd2</v>
          </cell>
          <cell r="AF225" t="str">
            <v>Tr3</v>
          </cell>
          <cell r="AG225" t="str">
            <v>Tr3-2000</v>
          </cell>
          <cell r="AH225" t="str">
            <v>2000-Tr3</v>
          </cell>
          <cell r="AI225">
            <v>7</v>
          </cell>
          <cell r="AJ225" t="str">
            <v>07</v>
          </cell>
        </row>
        <row r="226">
          <cell r="AA226" t="str">
            <v>Aaa</v>
          </cell>
          <cell r="AB226">
            <v>36731</v>
          </cell>
          <cell r="AC226">
            <v>2000</v>
          </cell>
          <cell r="AD226" t="str">
            <v>St2</v>
          </cell>
          <cell r="AE226" t="str">
            <v>Qd2</v>
          </cell>
          <cell r="AF226" t="str">
            <v>Tr3</v>
          </cell>
          <cell r="AG226" t="str">
            <v>Tr3-2000</v>
          </cell>
          <cell r="AH226" t="str">
            <v>2000-Tr3</v>
          </cell>
          <cell r="AI226">
            <v>7</v>
          </cell>
          <cell r="AJ226" t="str">
            <v>07</v>
          </cell>
        </row>
        <row r="227">
          <cell r="AA227" t="str">
            <v>Aaa</v>
          </cell>
          <cell r="AB227">
            <v>36732</v>
          </cell>
          <cell r="AC227">
            <v>2000</v>
          </cell>
          <cell r="AD227" t="str">
            <v>St2</v>
          </cell>
          <cell r="AE227" t="str">
            <v>Qd2</v>
          </cell>
          <cell r="AF227" t="str">
            <v>Tr3</v>
          </cell>
          <cell r="AG227" t="str">
            <v>Tr3-2000</v>
          </cell>
          <cell r="AH227" t="str">
            <v>2000-Tr3</v>
          </cell>
          <cell r="AI227">
            <v>7</v>
          </cell>
          <cell r="AJ227" t="str">
            <v>07</v>
          </cell>
        </row>
        <row r="228">
          <cell r="AA228" t="str">
            <v>Aaa</v>
          </cell>
          <cell r="AB228">
            <v>36733</v>
          </cell>
          <cell r="AC228">
            <v>2000</v>
          </cell>
          <cell r="AD228" t="str">
            <v>St2</v>
          </cell>
          <cell r="AE228" t="str">
            <v>Qd2</v>
          </cell>
          <cell r="AF228" t="str">
            <v>Tr3</v>
          </cell>
          <cell r="AG228" t="str">
            <v>Tr3-2000</v>
          </cell>
          <cell r="AH228" t="str">
            <v>2000-Tr3</v>
          </cell>
          <cell r="AI228">
            <v>7</v>
          </cell>
          <cell r="AJ228" t="str">
            <v>07</v>
          </cell>
        </row>
        <row r="229">
          <cell r="AA229" t="str">
            <v>Aaa</v>
          </cell>
          <cell r="AB229">
            <v>36734</v>
          </cell>
          <cell r="AC229">
            <v>2000</v>
          </cell>
          <cell r="AD229" t="str">
            <v>St2</v>
          </cell>
          <cell r="AE229" t="str">
            <v>Qd2</v>
          </cell>
          <cell r="AF229" t="str">
            <v>Tr3</v>
          </cell>
          <cell r="AG229" t="str">
            <v>Tr3-2000</v>
          </cell>
          <cell r="AH229" t="str">
            <v>2000-Tr3</v>
          </cell>
          <cell r="AI229">
            <v>7</v>
          </cell>
          <cell r="AJ229" t="str">
            <v>07</v>
          </cell>
        </row>
        <row r="230">
          <cell r="AA230" t="str">
            <v>Aaa</v>
          </cell>
          <cell r="AB230">
            <v>36735</v>
          </cell>
          <cell r="AC230">
            <v>2000</v>
          </cell>
          <cell r="AD230" t="str">
            <v>St2</v>
          </cell>
          <cell r="AE230" t="str">
            <v>Qd2</v>
          </cell>
          <cell r="AF230" t="str">
            <v>Tr3</v>
          </cell>
          <cell r="AG230" t="str">
            <v>Tr3-2000</v>
          </cell>
          <cell r="AH230" t="str">
            <v>2000-Tr3</v>
          </cell>
          <cell r="AI230">
            <v>7</v>
          </cell>
          <cell r="AJ230" t="str">
            <v>07</v>
          </cell>
        </row>
        <row r="231">
          <cell r="AA231" t="str">
            <v>Aaa</v>
          </cell>
          <cell r="AB231">
            <v>36736</v>
          </cell>
          <cell r="AC231">
            <v>2000</v>
          </cell>
          <cell r="AD231" t="str">
            <v>St2</v>
          </cell>
          <cell r="AE231" t="str">
            <v>Qd2</v>
          </cell>
          <cell r="AF231" t="str">
            <v>Tr3</v>
          </cell>
          <cell r="AG231" t="str">
            <v>Tr3-2000</v>
          </cell>
          <cell r="AH231" t="str">
            <v>2000-Tr3</v>
          </cell>
          <cell r="AI231">
            <v>7</v>
          </cell>
          <cell r="AJ231" t="str">
            <v>07</v>
          </cell>
        </row>
        <row r="232">
          <cell r="AA232" t="str">
            <v>Aaa</v>
          </cell>
          <cell r="AB232">
            <v>36737</v>
          </cell>
          <cell r="AC232">
            <v>2000</v>
          </cell>
          <cell r="AD232" t="str">
            <v>St2</v>
          </cell>
          <cell r="AE232" t="str">
            <v>Qd2</v>
          </cell>
          <cell r="AF232" t="str">
            <v>Tr3</v>
          </cell>
          <cell r="AG232" t="str">
            <v>Tr3-2000</v>
          </cell>
          <cell r="AH232" t="str">
            <v>2000-Tr3</v>
          </cell>
          <cell r="AI232">
            <v>7</v>
          </cell>
          <cell r="AJ232" t="str">
            <v>07</v>
          </cell>
        </row>
        <row r="233">
          <cell r="AA233" t="str">
            <v>Aaa</v>
          </cell>
          <cell r="AB233">
            <v>36738</v>
          </cell>
          <cell r="AC233">
            <v>2000</v>
          </cell>
          <cell r="AD233" t="str">
            <v>St2</v>
          </cell>
          <cell r="AE233" t="str">
            <v>Qd2</v>
          </cell>
          <cell r="AF233" t="str">
            <v>Tr3</v>
          </cell>
          <cell r="AG233" t="str">
            <v>Tr3-2000</v>
          </cell>
          <cell r="AH233" t="str">
            <v>2000-Tr3</v>
          </cell>
          <cell r="AI233">
            <v>7</v>
          </cell>
          <cell r="AJ233" t="str">
            <v>07</v>
          </cell>
        </row>
        <row r="234">
          <cell r="AA234" t="str">
            <v>Aaa</v>
          </cell>
          <cell r="AB234">
            <v>36739</v>
          </cell>
          <cell r="AC234">
            <v>2000</v>
          </cell>
          <cell r="AD234" t="str">
            <v>St2</v>
          </cell>
          <cell r="AE234" t="str">
            <v>Qd2</v>
          </cell>
          <cell r="AF234" t="str">
            <v>Tr3</v>
          </cell>
          <cell r="AG234" t="str">
            <v>Tr3-2000</v>
          </cell>
          <cell r="AH234" t="str">
            <v>2000-Tr3</v>
          </cell>
          <cell r="AI234">
            <v>8</v>
          </cell>
          <cell r="AJ234" t="str">
            <v>08</v>
          </cell>
        </row>
        <row r="235">
          <cell r="AA235" t="str">
            <v>Aaa</v>
          </cell>
          <cell r="AB235">
            <v>36740</v>
          </cell>
          <cell r="AC235">
            <v>2000</v>
          </cell>
          <cell r="AD235" t="str">
            <v>St2</v>
          </cell>
          <cell r="AE235" t="str">
            <v>Qd2</v>
          </cell>
          <cell r="AF235" t="str">
            <v>Tr3</v>
          </cell>
          <cell r="AG235" t="str">
            <v>Tr3-2000</v>
          </cell>
          <cell r="AH235" t="str">
            <v>2000-Tr3</v>
          </cell>
          <cell r="AI235">
            <v>8</v>
          </cell>
          <cell r="AJ235" t="str">
            <v>08</v>
          </cell>
        </row>
        <row r="236">
          <cell r="AA236" t="str">
            <v>Aaa</v>
          </cell>
          <cell r="AB236">
            <v>36741</v>
          </cell>
          <cell r="AC236">
            <v>2000</v>
          </cell>
          <cell r="AD236" t="str">
            <v>St2</v>
          </cell>
          <cell r="AE236" t="str">
            <v>Qd2</v>
          </cell>
          <cell r="AF236" t="str">
            <v>Tr3</v>
          </cell>
          <cell r="AG236" t="str">
            <v>Tr3-2000</v>
          </cell>
          <cell r="AH236" t="str">
            <v>2000-Tr3</v>
          </cell>
          <cell r="AI236">
            <v>8</v>
          </cell>
          <cell r="AJ236" t="str">
            <v>08</v>
          </cell>
        </row>
        <row r="237">
          <cell r="AA237" t="str">
            <v>Aaa</v>
          </cell>
          <cell r="AB237">
            <v>36742</v>
          </cell>
          <cell r="AC237">
            <v>2000</v>
          </cell>
          <cell r="AD237" t="str">
            <v>St2</v>
          </cell>
          <cell r="AE237" t="str">
            <v>Qd2</v>
          </cell>
          <cell r="AF237" t="str">
            <v>Tr3</v>
          </cell>
          <cell r="AG237" t="str">
            <v>Tr3-2000</v>
          </cell>
          <cell r="AH237" t="str">
            <v>2000-Tr3</v>
          </cell>
          <cell r="AI237">
            <v>8</v>
          </cell>
          <cell r="AJ237" t="str">
            <v>08</v>
          </cell>
        </row>
        <row r="238">
          <cell r="AA238" t="str">
            <v>Aaa</v>
          </cell>
          <cell r="AB238">
            <v>36743</v>
          </cell>
          <cell r="AC238">
            <v>2000</v>
          </cell>
          <cell r="AD238" t="str">
            <v>St2</v>
          </cell>
          <cell r="AE238" t="str">
            <v>Qd2</v>
          </cell>
          <cell r="AF238" t="str">
            <v>Tr3</v>
          </cell>
          <cell r="AG238" t="str">
            <v>Tr3-2000</v>
          </cell>
          <cell r="AH238" t="str">
            <v>2000-Tr3</v>
          </cell>
          <cell r="AI238">
            <v>8</v>
          </cell>
          <cell r="AJ238" t="str">
            <v>08</v>
          </cell>
        </row>
        <row r="239">
          <cell r="AA239" t="str">
            <v>Aaa</v>
          </cell>
          <cell r="AB239">
            <v>36744</v>
          </cell>
          <cell r="AC239">
            <v>2000</v>
          </cell>
          <cell r="AD239" t="str">
            <v>St2</v>
          </cell>
          <cell r="AE239" t="str">
            <v>Qd2</v>
          </cell>
          <cell r="AF239" t="str">
            <v>Tr3</v>
          </cell>
          <cell r="AG239" t="str">
            <v>Tr3-2000</v>
          </cell>
          <cell r="AH239" t="str">
            <v>2000-Tr3</v>
          </cell>
          <cell r="AI239">
            <v>8</v>
          </cell>
          <cell r="AJ239" t="str">
            <v>08</v>
          </cell>
        </row>
        <row r="240">
          <cell r="AA240" t="str">
            <v>Aaa</v>
          </cell>
          <cell r="AB240">
            <v>36745</v>
          </cell>
          <cell r="AC240">
            <v>2000</v>
          </cell>
          <cell r="AD240" t="str">
            <v>St2</v>
          </cell>
          <cell r="AE240" t="str">
            <v>Qd2</v>
          </cell>
          <cell r="AF240" t="str">
            <v>Tr3</v>
          </cell>
          <cell r="AG240" t="str">
            <v>Tr3-2000</v>
          </cell>
          <cell r="AH240" t="str">
            <v>2000-Tr3</v>
          </cell>
          <cell r="AI240">
            <v>8</v>
          </cell>
          <cell r="AJ240" t="str">
            <v>08</v>
          </cell>
        </row>
        <row r="241">
          <cell r="AA241" t="str">
            <v>Aaa</v>
          </cell>
          <cell r="AB241">
            <v>36746</v>
          </cell>
          <cell r="AC241">
            <v>2000</v>
          </cell>
          <cell r="AD241" t="str">
            <v>St2</v>
          </cell>
          <cell r="AE241" t="str">
            <v>Qd2</v>
          </cell>
          <cell r="AF241" t="str">
            <v>Tr3</v>
          </cell>
          <cell r="AG241" t="str">
            <v>Tr3-2000</v>
          </cell>
          <cell r="AH241" t="str">
            <v>2000-Tr3</v>
          </cell>
          <cell r="AI241">
            <v>8</v>
          </cell>
          <cell r="AJ241" t="str">
            <v>08</v>
          </cell>
        </row>
        <row r="242">
          <cell r="AA242" t="str">
            <v>Aaa</v>
          </cell>
          <cell r="AB242">
            <v>36747</v>
          </cell>
          <cell r="AC242">
            <v>2000</v>
          </cell>
          <cell r="AD242" t="str">
            <v>St2</v>
          </cell>
          <cell r="AE242" t="str">
            <v>Qd2</v>
          </cell>
          <cell r="AF242" t="str">
            <v>Tr3</v>
          </cell>
          <cell r="AG242" t="str">
            <v>Tr3-2000</v>
          </cell>
          <cell r="AH242" t="str">
            <v>2000-Tr3</v>
          </cell>
          <cell r="AI242">
            <v>8</v>
          </cell>
          <cell r="AJ242" t="str">
            <v>08</v>
          </cell>
        </row>
        <row r="243">
          <cell r="AA243" t="str">
            <v>Aaa</v>
          </cell>
          <cell r="AB243">
            <v>36748</v>
          </cell>
          <cell r="AC243">
            <v>2000</v>
          </cell>
          <cell r="AD243" t="str">
            <v>St2</v>
          </cell>
          <cell r="AE243" t="str">
            <v>Qd2</v>
          </cell>
          <cell r="AF243" t="str">
            <v>Tr3</v>
          </cell>
          <cell r="AG243" t="str">
            <v>Tr3-2000</v>
          </cell>
          <cell r="AH243" t="str">
            <v>2000-Tr3</v>
          </cell>
          <cell r="AI243">
            <v>8</v>
          </cell>
          <cell r="AJ243" t="str">
            <v>08</v>
          </cell>
        </row>
        <row r="244">
          <cell r="AA244" t="str">
            <v>Aaa</v>
          </cell>
          <cell r="AB244">
            <v>36749</v>
          </cell>
          <cell r="AC244">
            <v>2000</v>
          </cell>
          <cell r="AD244" t="str">
            <v>St2</v>
          </cell>
          <cell r="AE244" t="str">
            <v>Qd2</v>
          </cell>
          <cell r="AF244" t="str">
            <v>Tr3</v>
          </cell>
          <cell r="AG244" t="str">
            <v>Tr3-2000</v>
          </cell>
          <cell r="AH244" t="str">
            <v>2000-Tr3</v>
          </cell>
          <cell r="AI244">
            <v>8</v>
          </cell>
          <cell r="AJ244" t="str">
            <v>08</v>
          </cell>
        </row>
        <row r="245">
          <cell r="AA245" t="str">
            <v>Aaa</v>
          </cell>
          <cell r="AB245">
            <v>36750</v>
          </cell>
          <cell r="AC245">
            <v>2000</v>
          </cell>
          <cell r="AD245" t="str">
            <v>St2</v>
          </cell>
          <cell r="AE245" t="str">
            <v>Qd2</v>
          </cell>
          <cell r="AF245" t="str">
            <v>Tr3</v>
          </cell>
          <cell r="AG245" t="str">
            <v>Tr3-2000</v>
          </cell>
          <cell r="AH245" t="str">
            <v>2000-Tr3</v>
          </cell>
          <cell r="AI245">
            <v>8</v>
          </cell>
          <cell r="AJ245" t="str">
            <v>08</v>
          </cell>
        </row>
        <row r="246">
          <cell r="AA246" t="str">
            <v>Aaa</v>
          </cell>
          <cell r="AB246">
            <v>36751</v>
          </cell>
          <cell r="AC246">
            <v>2000</v>
          </cell>
          <cell r="AD246" t="str">
            <v>St2</v>
          </cell>
          <cell r="AE246" t="str">
            <v>Qd2</v>
          </cell>
          <cell r="AF246" t="str">
            <v>Tr3</v>
          </cell>
          <cell r="AG246" t="str">
            <v>Tr3-2000</v>
          </cell>
          <cell r="AH246" t="str">
            <v>2000-Tr3</v>
          </cell>
          <cell r="AI246">
            <v>8</v>
          </cell>
          <cell r="AJ246" t="str">
            <v>08</v>
          </cell>
        </row>
        <row r="247">
          <cell r="AA247" t="str">
            <v>Aaa</v>
          </cell>
          <cell r="AB247">
            <v>36752</v>
          </cell>
          <cell r="AC247">
            <v>2000</v>
          </cell>
          <cell r="AD247" t="str">
            <v>St2</v>
          </cell>
          <cell r="AE247" t="str">
            <v>Qd2</v>
          </cell>
          <cell r="AF247" t="str">
            <v>Tr3</v>
          </cell>
          <cell r="AG247" t="str">
            <v>Tr3-2000</v>
          </cell>
          <cell r="AH247" t="str">
            <v>2000-Tr3</v>
          </cell>
          <cell r="AI247">
            <v>8</v>
          </cell>
          <cell r="AJ247" t="str">
            <v>08</v>
          </cell>
        </row>
        <row r="248">
          <cell r="AA248" t="str">
            <v>Aaa</v>
          </cell>
          <cell r="AB248">
            <v>36753</v>
          </cell>
          <cell r="AC248">
            <v>2000</v>
          </cell>
          <cell r="AD248" t="str">
            <v>St2</v>
          </cell>
          <cell r="AE248" t="str">
            <v>Qd2</v>
          </cell>
          <cell r="AF248" t="str">
            <v>Tr3</v>
          </cell>
          <cell r="AG248" t="str">
            <v>Tr3-2000</v>
          </cell>
          <cell r="AH248" t="str">
            <v>2000-Tr3</v>
          </cell>
          <cell r="AI248">
            <v>8</v>
          </cell>
          <cell r="AJ248" t="str">
            <v>08</v>
          </cell>
        </row>
        <row r="249">
          <cell r="AA249" t="str">
            <v>Aaa</v>
          </cell>
          <cell r="AB249">
            <v>36754</v>
          </cell>
          <cell r="AC249">
            <v>2000</v>
          </cell>
          <cell r="AD249" t="str">
            <v>St2</v>
          </cell>
          <cell r="AE249" t="str">
            <v>Qd2</v>
          </cell>
          <cell r="AF249" t="str">
            <v>Tr3</v>
          </cell>
          <cell r="AG249" t="str">
            <v>Tr3-2000</v>
          </cell>
          <cell r="AH249" t="str">
            <v>2000-Tr3</v>
          </cell>
          <cell r="AI249">
            <v>8</v>
          </cell>
          <cell r="AJ249" t="str">
            <v>08</v>
          </cell>
        </row>
        <row r="250">
          <cell r="AA250" t="str">
            <v>Aaa</v>
          </cell>
          <cell r="AB250">
            <v>36755</v>
          </cell>
          <cell r="AC250">
            <v>2000</v>
          </cell>
          <cell r="AD250" t="str">
            <v>St2</v>
          </cell>
          <cell r="AE250" t="str">
            <v>Qd2</v>
          </cell>
          <cell r="AF250" t="str">
            <v>Tr3</v>
          </cell>
          <cell r="AG250" t="str">
            <v>Tr3-2000</v>
          </cell>
          <cell r="AH250" t="str">
            <v>2000-Tr3</v>
          </cell>
          <cell r="AI250">
            <v>8</v>
          </cell>
          <cell r="AJ250" t="str">
            <v>08</v>
          </cell>
        </row>
        <row r="251">
          <cell r="AA251" t="str">
            <v>Aaa</v>
          </cell>
          <cell r="AB251">
            <v>36756</v>
          </cell>
          <cell r="AC251">
            <v>2000</v>
          </cell>
          <cell r="AD251" t="str">
            <v>St2</v>
          </cell>
          <cell r="AE251" t="str">
            <v>Qd2</v>
          </cell>
          <cell r="AF251" t="str">
            <v>Tr3</v>
          </cell>
          <cell r="AG251" t="str">
            <v>Tr3-2000</v>
          </cell>
          <cell r="AH251" t="str">
            <v>2000-Tr3</v>
          </cell>
          <cell r="AI251">
            <v>8</v>
          </cell>
          <cell r="AJ251" t="str">
            <v>08</v>
          </cell>
        </row>
        <row r="252">
          <cell r="AA252" t="str">
            <v>Aaa</v>
          </cell>
          <cell r="AB252">
            <v>36757</v>
          </cell>
          <cell r="AC252">
            <v>2000</v>
          </cell>
          <cell r="AD252" t="str">
            <v>St2</v>
          </cell>
          <cell r="AE252" t="str">
            <v>Qd2</v>
          </cell>
          <cell r="AF252" t="str">
            <v>Tr3</v>
          </cell>
          <cell r="AG252" t="str">
            <v>Tr3-2000</v>
          </cell>
          <cell r="AH252" t="str">
            <v>2000-Tr3</v>
          </cell>
          <cell r="AI252">
            <v>8</v>
          </cell>
          <cell r="AJ252" t="str">
            <v>08</v>
          </cell>
        </row>
        <row r="253">
          <cell r="AA253" t="str">
            <v>Aaa</v>
          </cell>
          <cell r="AB253">
            <v>36758</v>
          </cell>
          <cell r="AC253">
            <v>2000</v>
          </cell>
          <cell r="AD253" t="str">
            <v>St2</v>
          </cell>
          <cell r="AE253" t="str">
            <v>Qd2</v>
          </cell>
          <cell r="AF253" t="str">
            <v>Tr3</v>
          </cell>
          <cell r="AG253" t="str">
            <v>Tr3-2000</v>
          </cell>
          <cell r="AH253" t="str">
            <v>2000-Tr3</v>
          </cell>
          <cell r="AI253">
            <v>8</v>
          </cell>
          <cell r="AJ253" t="str">
            <v>08</v>
          </cell>
        </row>
        <row r="254">
          <cell r="AA254" t="str">
            <v>Aaa</v>
          </cell>
          <cell r="AB254">
            <v>36759</v>
          </cell>
          <cell r="AC254">
            <v>2000</v>
          </cell>
          <cell r="AD254" t="str">
            <v>St2</v>
          </cell>
          <cell r="AE254" t="str">
            <v>Qd2</v>
          </cell>
          <cell r="AF254" t="str">
            <v>Tr3</v>
          </cell>
          <cell r="AG254" t="str">
            <v>Tr3-2000</v>
          </cell>
          <cell r="AH254" t="str">
            <v>2000-Tr3</v>
          </cell>
          <cell r="AI254">
            <v>8</v>
          </cell>
          <cell r="AJ254" t="str">
            <v>08</v>
          </cell>
        </row>
        <row r="255">
          <cell r="AA255" t="str">
            <v>Aaa</v>
          </cell>
          <cell r="AB255">
            <v>36760</v>
          </cell>
          <cell r="AC255">
            <v>2000</v>
          </cell>
          <cell r="AD255" t="str">
            <v>St2</v>
          </cell>
          <cell r="AE255" t="str">
            <v>Qd2</v>
          </cell>
          <cell r="AF255" t="str">
            <v>Tr3</v>
          </cell>
          <cell r="AG255" t="str">
            <v>Tr3-2000</v>
          </cell>
          <cell r="AH255" t="str">
            <v>2000-Tr3</v>
          </cell>
          <cell r="AI255">
            <v>8</v>
          </cell>
          <cell r="AJ255" t="str">
            <v>08</v>
          </cell>
        </row>
        <row r="256">
          <cell r="AA256" t="str">
            <v>Aaa</v>
          </cell>
          <cell r="AB256">
            <v>36761</v>
          </cell>
          <cell r="AC256">
            <v>2000</v>
          </cell>
          <cell r="AD256" t="str">
            <v>St2</v>
          </cell>
          <cell r="AE256" t="str">
            <v>Qd2</v>
          </cell>
          <cell r="AF256" t="str">
            <v>Tr3</v>
          </cell>
          <cell r="AG256" t="str">
            <v>Tr3-2000</v>
          </cell>
          <cell r="AH256" t="str">
            <v>2000-Tr3</v>
          </cell>
          <cell r="AI256">
            <v>8</v>
          </cell>
          <cell r="AJ256" t="str">
            <v>08</v>
          </cell>
        </row>
        <row r="257">
          <cell r="AA257" t="str">
            <v>Aaa</v>
          </cell>
          <cell r="AB257">
            <v>36762</v>
          </cell>
          <cell r="AC257">
            <v>2000</v>
          </cell>
          <cell r="AD257" t="str">
            <v>St2</v>
          </cell>
          <cell r="AE257" t="str">
            <v>Qd2</v>
          </cell>
          <cell r="AF257" t="str">
            <v>Tr3</v>
          </cell>
          <cell r="AG257" t="str">
            <v>Tr3-2000</v>
          </cell>
          <cell r="AH257" t="str">
            <v>2000-Tr3</v>
          </cell>
          <cell r="AI257">
            <v>8</v>
          </cell>
          <cell r="AJ257" t="str">
            <v>08</v>
          </cell>
        </row>
        <row r="258">
          <cell r="AA258" t="str">
            <v>Aaa</v>
          </cell>
          <cell r="AB258">
            <v>36763</v>
          </cell>
          <cell r="AC258">
            <v>2000</v>
          </cell>
          <cell r="AD258" t="str">
            <v>St2</v>
          </cell>
          <cell r="AE258" t="str">
            <v>Qd2</v>
          </cell>
          <cell r="AF258" t="str">
            <v>Tr3</v>
          </cell>
          <cell r="AG258" t="str">
            <v>Tr3-2000</v>
          </cell>
          <cell r="AH258" t="str">
            <v>2000-Tr3</v>
          </cell>
          <cell r="AI258">
            <v>8</v>
          </cell>
          <cell r="AJ258" t="str">
            <v>08</v>
          </cell>
        </row>
        <row r="259">
          <cell r="AA259" t="str">
            <v>Aaa</v>
          </cell>
          <cell r="AB259">
            <v>36764</v>
          </cell>
          <cell r="AC259">
            <v>2000</v>
          </cell>
          <cell r="AD259" t="str">
            <v>St2</v>
          </cell>
          <cell r="AE259" t="str">
            <v>Qd2</v>
          </cell>
          <cell r="AF259" t="str">
            <v>Tr3</v>
          </cell>
          <cell r="AG259" t="str">
            <v>Tr3-2000</v>
          </cell>
          <cell r="AH259" t="str">
            <v>2000-Tr3</v>
          </cell>
          <cell r="AI259">
            <v>8</v>
          </cell>
          <cell r="AJ259" t="str">
            <v>08</v>
          </cell>
        </row>
        <row r="260">
          <cell r="AA260" t="str">
            <v>Aaa</v>
          </cell>
          <cell r="AB260">
            <v>36765</v>
          </cell>
          <cell r="AC260">
            <v>2000</v>
          </cell>
          <cell r="AD260" t="str">
            <v>St2</v>
          </cell>
          <cell r="AE260" t="str">
            <v>Qd2</v>
          </cell>
          <cell r="AF260" t="str">
            <v>Tr3</v>
          </cell>
          <cell r="AG260" t="str">
            <v>Tr3-2000</v>
          </cell>
          <cell r="AH260" t="str">
            <v>2000-Tr3</v>
          </cell>
          <cell r="AI260">
            <v>8</v>
          </cell>
          <cell r="AJ260" t="str">
            <v>08</v>
          </cell>
        </row>
        <row r="261">
          <cell r="AA261" t="str">
            <v>Aaa</v>
          </cell>
          <cell r="AB261">
            <v>36766</v>
          </cell>
          <cell r="AC261">
            <v>2000</v>
          </cell>
          <cell r="AD261" t="str">
            <v>St2</v>
          </cell>
          <cell r="AE261" t="str">
            <v>Qd2</v>
          </cell>
          <cell r="AF261" t="str">
            <v>Tr3</v>
          </cell>
          <cell r="AG261" t="str">
            <v>Tr3-2000</v>
          </cell>
          <cell r="AH261" t="str">
            <v>2000-Tr3</v>
          </cell>
          <cell r="AI261">
            <v>8</v>
          </cell>
          <cell r="AJ261" t="str">
            <v>08</v>
          </cell>
        </row>
        <row r="262">
          <cell r="AA262" t="str">
            <v>Aaa</v>
          </cell>
          <cell r="AB262">
            <v>36767</v>
          </cell>
          <cell r="AC262">
            <v>2000</v>
          </cell>
          <cell r="AD262" t="str">
            <v>St2</v>
          </cell>
          <cell r="AE262" t="str">
            <v>Qd2</v>
          </cell>
          <cell r="AF262" t="str">
            <v>Tr3</v>
          </cell>
          <cell r="AG262" t="str">
            <v>Tr3-2000</v>
          </cell>
          <cell r="AH262" t="str">
            <v>2000-Tr3</v>
          </cell>
          <cell r="AI262">
            <v>8</v>
          </cell>
          <cell r="AJ262" t="str">
            <v>08</v>
          </cell>
        </row>
        <row r="263">
          <cell r="AA263" t="str">
            <v>Aaa</v>
          </cell>
          <cell r="AB263">
            <v>36768</v>
          </cell>
          <cell r="AC263">
            <v>2000</v>
          </cell>
          <cell r="AD263" t="str">
            <v>St2</v>
          </cell>
          <cell r="AE263" t="str">
            <v>Qd2</v>
          </cell>
          <cell r="AF263" t="str">
            <v>Tr3</v>
          </cell>
          <cell r="AG263" t="str">
            <v>Tr3-2000</v>
          </cell>
          <cell r="AH263" t="str">
            <v>2000-Tr3</v>
          </cell>
          <cell r="AI263">
            <v>8</v>
          </cell>
          <cell r="AJ263" t="str">
            <v>08</v>
          </cell>
        </row>
        <row r="264">
          <cell r="AA264" t="str">
            <v>Aaa</v>
          </cell>
          <cell r="AB264">
            <v>36769</v>
          </cell>
          <cell r="AC264">
            <v>2000</v>
          </cell>
          <cell r="AD264" t="str">
            <v>St2</v>
          </cell>
          <cell r="AE264" t="str">
            <v>Qd2</v>
          </cell>
          <cell r="AF264" t="str">
            <v>Tr3</v>
          </cell>
          <cell r="AG264" t="str">
            <v>Tr3-2000</v>
          </cell>
          <cell r="AH264" t="str">
            <v>2000-Tr3</v>
          </cell>
          <cell r="AI264">
            <v>8</v>
          </cell>
          <cell r="AJ264" t="str">
            <v>08</v>
          </cell>
        </row>
        <row r="265">
          <cell r="AA265" t="str">
            <v>Aaa</v>
          </cell>
          <cell r="AB265">
            <v>36770</v>
          </cell>
          <cell r="AC265">
            <v>2000</v>
          </cell>
          <cell r="AD265" t="str">
            <v>St2</v>
          </cell>
          <cell r="AE265" t="str">
            <v>Qd3</v>
          </cell>
          <cell r="AF265" t="str">
            <v>Tr3</v>
          </cell>
          <cell r="AG265" t="str">
            <v>Tr3-2000</v>
          </cell>
          <cell r="AH265" t="str">
            <v>2000-Tr3</v>
          </cell>
          <cell r="AI265">
            <v>9</v>
          </cell>
          <cell r="AJ265" t="str">
            <v>09</v>
          </cell>
        </row>
        <row r="266">
          <cell r="AA266" t="str">
            <v>Aaa</v>
          </cell>
          <cell r="AB266">
            <v>36771</v>
          </cell>
          <cell r="AC266">
            <v>2000</v>
          </cell>
          <cell r="AD266" t="str">
            <v>St2</v>
          </cell>
          <cell r="AE266" t="str">
            <v>Qd3</v>
          </cell>
          <cell r="AF266" t="str">
            <v>Tr3</v>
          </cell>
          <cell r="AG266" t="str">
            <v>Tr3-2000</v>
          </cell>
          <cell r="AH266" t="str">
            <v>2000-Tr3</v>
          </cell>
          <cell r="AI266">
            <v>9</v>
          </cell>
          <cell r="AJ266" t="str">
            <v>09</v>
          </cell>
        </row>
        <row r="267">
          <cell r="AA267" t="str">
            <v>Aaa</v>
          </cell>
          <cell r="AB267">
            <v>36772</v>
          </cell>
          <cell r="AC267">
            <v>2000</v>
          </cell>
          <cell r="AD267" t="str">
            <v>St2</v>
          </cell>
          <cell r="AE267" t="str">
            <v>Qd3</v>
          </cell>
          <cell r="AF267" t="str">
            <v>Tr3</v>
          </cell>
          <cell r="AG267" t="str">
            <v>Tr3-2000</v>
          </cell>
          <cell r="AH267" t="str">
            <v>2000-Tr3</v>
          </cell>
          <cell r="AI267">
            <v>9</v>
          </cell>
          <cell r="AJ267" t="str">
            <v>09</v>
          </cell>
        </row>
        <row r="268">
          <cell r="AA268" t="str">
            <v>Aaa</v>
          </cell>
          <cell r="AB268">
            <v>36773</v>
          </cell>
          <cell r="AC268">
            <v>2000</v>
          </cell>
          <cell r="AD268" t="str">
            <v>St2</v>
          </cell>
          <cell r="AE268" t="str">
            <v>Qd3</v>
          </cell>
          <cell r="AF268" t="str">
            <v>Tr3</v>
          </cell>
          <cell r="AG268" t="str">
            <v>Tr3-2000</v>
          </cell>
          <cell r="AH268" t="str">
            <v>2000-Tr3</v>
          </cell>
          <cell r="AI268">
            <v>9</v>
          </cell>
          <cell r="AJ268" t="str">
            <v>09</v>
          </cell>
        </row>
        <row r="269">
          <cell r="AA269" t="str">
            <v>Aaa</v>
          </cell>
          <cell r="AB269">
            <v>36774</v>
          </cell>
          <cell r="AC269">
            <v>2000</v>
          </cell>
          <cell r="AD269" t="str">
            <v>St2</v>
          </cell>
          <cell r="AE269" t="str">
            <v>Qd3</v>
          </cell>
          <cell r="AF269" t="str">
            <v>Tr3</v>
          </cell>
          <cell r="AG269" t="str">
            <v>Tr3-2000</v>
          </cell>
          <cell r="AH269" t="str">
            <v>2000-Tr3</v>
          </cell>
          <cell r="AI269">
            <v>9</v>
          </cell>
          <cell r="AJ269" t="str">
            <v>09</v>
          </cell>
        </row>
        <row r="270">
          <cell r="AA270" t="str">
            <v>Aaa</v>
          </cell>
          <cell r="AB270">
            <v>36775</v>
          </cell>
          <cell r="AC270">
            <v>2000</v>
          </cell>
          <cell r="AD270" t="str">
            <v>St2</v>
          </cell>
          <cell r="AE270" t="str">
            <v>Qd3</v>
          </cell>
          <cell r="AF270" t="str">
            <v>Tr3</v>
          </cell>
          <cell r="AG270" t="str">
            <v>Tr3-2000</v>
          </cell>
          <cell r="AH270" t="str">
            <v>2000-Tr3</v>
          </cell>
          <cell r="AI270">
            <v>9</v>
          </cell>
          <cell r="AJ270" t="str">
            <v>09</v>
          </cell>
        </row>
        <row r="271">
          <cell r="AA271" t="str">
            <v>Aaa</v>
          </cell>
          <cell r="AB271">
            <v>36776</v>
          </cell>
          <cell r="AC271">
            <v>2000</v>
          </cell>
          <cell r="AD271" t="str">
            <v>St2</v>
          </cell>
          <cell r="AE271" t="str">
            <v>Qd3</v>
          </cell>
          <cell r="AF271" t="str">
            <v>Tr3</v>
          </cell>
          <cell r="AG271" t="str">
            <v>Tr3-2000</v>
          </cell>
          <cell r="AH271" t="str">
            <v>2000-Tr3</v>
          </cell>
          <cell r="AI271">
            <v>9</v>
          </cell>
          <cell r="AJ271" t="str">
            <v>09</v>
          </cell>
        </row>
        <row r="272">
          <cell r="AA272" t="str">
            <v>Aaa</v>
          </cell>
          <cell r="AB272">
            <v>36777</v>
          </cell>
          <cell r="AC272">
            <v>2000</v>
          </cell>
          <cell r="AD272" t="str">
            <v>St2</v>
          </cell>
          <cell r="AE272" t="str">
            <v>Qd3</v>
          </cell>
          <cell r="AF272" t="str">
            <v>Tr3</v>
          </cell>
          <cell r="AG272" t="str">
            <v>Tr3-2000</v>
          </cell>
          <cell r="AH272" t="str">
            <v>2000-Tr3</v>
          </cell>
          <cell r="AI272">
            <v>9</v>
          </cell>
          <cell r="AJ272" t="str">
            <v>09</v>
          </cell>
        </row>
        <row r="273">
          <cell r="AA273" t="str">
            <v>Aaa</v>
          </cell>
          <cell r="AB273">
            <v>36778</v>
          </cell>
          <cell r="AC273">
            <v>2000</v>
          </cell>
          <cell r="AD273" t="str">
            <v>St2</v>
          </cell>
          <cell r="AE273" t="str">
            <v>Qd3</v>
          </cell>
          <cell r="AF273" t="str">
            <v>Tr3</v>
          </cell>
          <cell r="AG273" t="str">
            <v>Tr3-2000</v>
          </cell>
          <cell r="AH273" t="str">
            <v>2000-Tr3</v>
          </cell>
          <cell r="AI273">
            <v>9</v>
          </cell>
          <cell r="AJ273" t="str">
            <v>09</v>
          </cell>
        </row>
        <row r="274">
          <cell r="AA274" t="str">
            <v>Aaa</v>
          </cell>
          <cell r="AB274">
            <v>36779</v>
          </cell>
          <cell r="AC274">
            <v>2000</v>
          </cell>
          <cell r="AD274" t="str">
            <v>St2</v>
          </cell>
          <cell r="AE274" t="str">
            <v>Qd3</v>
          </cell>
          <cell r="AF274" t="str">
            <v>Tr3</v>
          </cell>
          <cell r="AG274" t="str">
            <v>Tr3-2000</v>
          </cell>
          <cell r="AH274" t="str">
            <v>2000-Tr3</v>
          </cell>
          <cell r="AI274">
            <v>9</v>
          </cell>
          <cell r="AJ274" t="str">
            <v>09</v>
          </cell>
        </row>
        <row r="275">
          <cell r="AA275" t="str">
            <v>Aaa</v>
          </cell>
          <cell r="AB275">
            <v>36780</v>
          </cell>
          <cell r="AC275">
            <v>2000</v>
          </cell>
          <cell r="AD275" t="str">
            <v>St2</v>
          </cell>
          <cell r="AE275" t="str">
            <v>Qd3</v>
          </cell>
          <cell r="AF275" t="str">
            <v>Tr3</v>
          </cell>
          <cell r="AG275" t="str">
            <v>Tr3-2000</v>
          </cell>
          <cell r="AH275" t="str">
            <v>2000-Tr3</v>
          </cell>
          <cell r="AI275">
            <v>9</v>
          </cell>
          <cell r="AJ275" t="str">
            <v>09</v>
          </cell>
        </row>
        <row r="276">
          <cell r="AA276" t="str">
            <v>Aaa</v>
          </cell>
          <cell r="AB276">
            <v>36781</v>
          </cell>
          <cell r="AC276">
            <v>2000</v>
          </cell>
          <cell r="AD276" t="str">
            <v>St2</v>
          </cell>
          <cell r="AE276" t="str">
            <v>Qd3</v>
          </cell>
          <cell r="AF276" t="str">
            <v>Tr3</v>
          </cell>
          <cell r="AG276" t="str">
            <v>Tr3-2000</v>
          </cell>
          <cell r="AH276" t="str">
            <v>2000-Tr3</v>
          </cell>
          <cell r="AI276">
            <v>9</v>
          </cell>
          <cell r="AJ276" t="str">
            <v>09</v>
          </cell>
        </row>
        <row r="277">
          <cell r="AA277" t="str">
            <v>Aaa</v>
          </cell>
          <cell r="AB277">
            <v>36782</v>
          </cell>
          <cell r="AC277">
            <v>2000</v>
          </cell>
          <cell r="AD277" t="str">
            <v>St2</v>
          </cell>
          <cell r="AE277" t="str">
            <v>Qd3</v>
          </cell>
          <cell r="AF277" t="str">
            <v>Tr3</v>
          </cell>
          <cell r="AG277" t="str">
            <v>Tr3-2000</v>
          </cell>
          <cell r="AH277" t="str">
            <v>2000-Tr3</v>
          </cell>
          <cell r="AI277">
            <v>9</v>
          </cell>
          <cell r="AJ277" t="str">
            <v>09</v>
          </cell>
        </row>
        <row r="278">
          <cell r="AA278" t="str">
            <v>Aaa</v>
          </cell>
          <cell r="AB278">
            <v>36783</v>
          </cell>
          <cell r="AC278">
            <v>2000</v>
          </cell>
          <cell r="AD278" t="str">
            <v>St2</v>
          </cell>
          <cell r="AE278" t="str">
            <v>Qd3</v>
          </cell>
          <cell r="AF278" t="str">
            <v>Tr3</v>
          </cell>
          <cell r="AG278" t="str">
            <v>Tr3-2000</v>
          </cell>
          <cell r="AH278" t="str">
            <v>2000-Tr3</v>
          </cell>
          <cell r="AI278">
            <v>9</v>
          </cell>
          <cell r="AJ278" t="str">
            <v>09</v>
          </cell>
        </row>
        <row r="279">
          <cell r="AA279" t="str">
            <v>Aaa</v>
          </cell>
          <cell r="AB279">
            <v>36784</v>
          </cell>
          <cell r="AC279">
            <v>2000</v>
          </cell>
          <cell r="AD279" t="str">
            <v>St2</v>
          </cell>
          <cell r="AE279" t="str">
            <v>Qd3</v>
          </cell>
          <cell r="AF279" t="str">
            <v>Tr3</v>
          </cell>
          <cell r="AG279" t="str">
            <v>Tr3-2000</v>
          </cell>
          <cell r="AH279" t="str">
            <v>2000-Tr3</v>
          </cell>
          <cell r="AI279">
            <v>9</v>
          </cell>
          <cell r="AJ279" t="str">
            <v>09</v>
          </cell>
        </row>
        <row r="280">
          <cell r="AA280" t="str">
            <v>Aaa</v>
          </cell>
          <cell r="AB280">
            <v>36785</v>
          </cell>
          <cell r="AC280">
            <v>2000</v>
          </cell>
          <cell r="AD280" t="str">
            <v>St2</v>
          </cell>
          <cell r="AE280" t="str">
            <v>Qd3</v>
          </cell>
          <cell r="AF280" t="str">
            <v>Tr3</v>
          </cell>
          <cell r="AG280" t="str">
            <v>Tr3-2000</v>
          </cell>
          <cell r="AH280" t="str">
            <v>2000-Tr3</v>
          </cell>
          <cell r="AI280">
            <v>9</v>
          </cell>
          <cell r="AJ280" t="str">
            <v>09</v>
          </cell>
        </row>
        <row r="281">
          <cell r="AA281" t="str">
            <v>Aaa</v>
          </cell>
          <cell r="AB281">
            <v>36786</v>
          </cell>
          <cell r="AC281">
            <v>2000</v>
          </cell>
          <cell r="AD281" t="str">
            <v>St2</v>
          </cell>
          <cell r="AE281" t="str">
            <v>Qd3</v>
          </cell>
          <cell r="AF281" t="str">
            <v>Tr3</v>
          </cell>
          <cell r="AG281" t="str">
            <v>Tr3-2000</v>
          </cell>
          <cell r="AH281" t="str">
            <v>2000-Tr3</v>
          </cell>
          <cell r="AI281">
            <v>9</v>
          </cell>
          <cell r="AJ281" t="str">
            <v>09</v>
          </cell>
        </row>
        <row r="282">
          <cell r="AA282" t="str">
            <v>Aaa</v>
          </cell>
          <cell r="AB282">
            <v>36787</v>
          </cell>
          <cell r="AC282">
            <v>2000</v>
          </cell>
          <cell r="AD282" t="str">
            <v>St2</v>
          </cell>
          <cell r="AE282" t="str">
            <v>Qd3</v>
          </cell>
          <cell r="AF282" t="str">
            <v>Tr3</v>
          </cell>
          <cell r="AG282" t="str">
            <v>Tr3-2000</v>
          </cell>
          <cell r="AH282" t="str">
            <v>2000-Tr3</v>
          </cell>
          <cell r="AI282">
            <v>9</v>
          </cell>
          <cell r="AJ282" t="str">
            <v>09</v>
          </cell>
        </row>
        <row r="283">
          <cell r="AA283" t="str">
            <v>Aaa</v>
          </cell>
          <cell r="AB283">
            <v>36788</v>
          </cell>
          <cell r="AC283">
            <v>2000</v>
          </cell>
          <cell r="AD283" t="str">
            <v>St2</v>
          </cell>
          <cell r="AE283" t="str">
            <v>Qd3</v>
          </cell>
          <cell r="AF283" t="str">
            <v>Tr3</v>
          </cell>
          <cell r="AG283" t="str">
            <v>Tr3-2000</v>
          </cell>
          <cell r="AH283" t="str">
            <v>2000-Tr3</v>
          </cell>
          <cell r="AI283">
            <v>9</v>
          </cell>
          <cell r="AJ283" t="str">
            <v>09</v>
          </cell>
        </row>
        <row r="284">
          <cell r="AA284" t="str">
            <v>Aaa</v>
          </cell>
          <cell r="AB284">
            <v>36789</v>
          </cell>
          <cell r="AC284">
            <v>2000</v>
          </cell>
          <cell r="AD284" t="str">
            <v>St2</v>
          </cell>
          <cell r="AE284" t="str">
            <v>Qd3</v>
          </cell>
          <cell r="AF284" t="str">
            <v>Tr3</v>
          </cell>
          <cell r="AG284" t="str">
            <v>Tr3-2000</v>
          </cell>
          <cell r="AH284" t="str">
            <v>2000-Tr3</v>
          </cell>
          <cell r="AI284">
            <v>9</v>
          </cell>
          <cell r="AJ284" t="str">
            <v>09</v>
          </cell>
        </row>
        <row r="285">
          <cell r="AA285" t="str">
            <v>Aaa</v>
          </cell>
          <cell r="AB285">
            <v>36790</v>
          </cell>
          <cell r="AC285">
            <v>2000</v>
          </cell>
          <cell r="AD285" t="str">
            <v>St2</v>
          </cell>
          <cell r="AE285" t="str">
            <v>Qd3</v>
          </cell>
          <cell r="AF285" t="str">
            <v>Tr3</v>
          </cell>
          <cell r="AG285" t="str">
            <v>Tr3-2000</v>
          </cell>
          <cell r="AH285" t="str">
            <v>2000-Tr3</v>
          </cell>
          <cell r="AI285">
            <v>9</v>
          </cell>
          <cell r="AJ285" t="str">
            <v>09</v>
          </cell>
        </row>
        <row r="286">
          <cell r="AA286" t="str">
            <v>Aaa</v>
          </cell>
          <cell r="AB286">
            <v>36791</v>
          </cell>
          <cell r="AC286">
            <v>2000</v>
          </cell>
          <cell r="AD286" t="str">
            <v>St2</v>
          </cell>
          <cell r="AE286" t="str">
            <v>Qd3</v>
          </cell>
          <cell r="AF286" t="str">
            <v>Tr3</v>
          </cell>
          <cell r="AG286" t="str">
            <v>Tr3-2000</v>
          </cell>
          <cell r="AH286" t="str">
            <v>2000-Tr3</v>
          </cell>
          <cell r="AI286">
            <v>9</v>
          </cell>
          <cell r="AJ286" t="str">
            <v>09</v>
          </cell>
        </row>
        <row r="287">
          <cell r="AA287" t="str">
            <v>Aaa</v>
          </cell>
          <cell r="AB287">
            <v>36792</v>
          </cell>
          <cell r="AC287">
            <v>2000</v>
          </cell>
          <cell r="AD287" t="str">
            <v>St2</v>
          </cell>
          <cell r="AE287" t="str">
            <v>Qd3</v>
          </cell>
          <cell r="AF287" t="str">
            <v>Tr3</v>
          </cell>
          <cell r="AG287" t="str">
            <v>Tr3-2000</v>
          </cell>
          <cell r="AH287" t="str">
            <v>2000-Tr3</v>
          </cell>
          <cell r="AI287">
            <v>9</v>
          </cell>
          <cell r="AJ287" t="str">
            <v>09</v>
          </cell>
        </row>
        <row r="288">
          <cell r="AA288" t="str">
            <v>Aaa</v>
          </cell>
          <cell r="AB288">
            <v>36793</v>
          </cell>
          <cell r="AC288">
            <v>2000</v>
          </cell>
          <cell r="AD288" t="str">
            <v>St2</v>
          </cell>
          <cell r="AE288" t="str">
            <v>Qd3</v>
          </cell>
          <cell r="AF288" t="str">
            <v>Tr3</v>
          </cell>
          <cell r="AG288" t="str">
            <v>Tr3-2000</v>
          </cell>
          <cell r="AH288" t="str">
            <v>2000-Tr3</v>
          </cell>
          <cell r="AI288">
            <v>9</v>
          </cell>
          <cell r="AJ288" t="str">
            <v>09</v>
          </cell>
        </row>
        <row r="289">
          <cell r="AA289" t="str">
            <v>Aaa</v>
          </cell>
          <cell r="AB289">
            <v>36794</v>
          </cell>
          <cell r="AC289">
            <v>2000</v>
          </cell>
          <cell r="AD289" t="str">
            <v>St2</v>
          </cell>
          <cell r="AE289" t="str">
            <v>Qd3</v>
          </cell>
          <cell r="AF289" t="str">
            <v>Tr3</v>
          </cell>
          <cell r="AG289" t="str">
            <v>Tr3-2000</v>
          </cell>
          <cell r="AH289" t="str">
            <v>2000-Tr3</v>
          </cell>
          <cell r="AI289">
            <v>9</v>
          </cell>
          <cell r="AJ289" t="str">
            <v>09</v>
          </cell>
        </row>
        <row r="290">
          <cell r="AA290" t="str">
            <v>Aaa</v>
          </cell>
          <cell r="AB290">
            <v>36795</v>
          </cell>
          <cell r="AC290">
            <v>2000</v>
          </cell>
          <cell r="AD290" t="str">
            <v>St2</v>
          </cell>
          <cell r="AE290" t="str">
            <v>Qd3</v>
          </cell>
          <cell r="AF290" t="str">
            <v>Tr3</v>
          </cell>
          <cell r="AG290" t="str">
            <v>Tr3-2000</v>
          </cell>
          <cell r="AH290" t="str">
            <v>2000-Tr3</v>
          </cell>
          <cell r="AI290">
            <v>9</v>
          </cell>
          <cell r="AJ290" t="str">
            <v>09</v>
          </cell>
        </row>
        <row r="291">
          <cell r="AA291" t="str">
            <v>Aaa</v>
          </cell>
          <cell r="AB291">
            <v>36796</v>
          </cell>
          <cell r="AC291">
            <v>2000</v>
          </cell>
          <cell r="AD291" t="str">
            <v>St2</v>
          </cell>
          <cell r="AE291" t="str">
            <v>Qd3</v>
          </cell>
          <cell r="AF291" t="str">
            <v>Tr3</v>
          </cell>
          <cell r="AG291" t="str">
            <v>Tr3-2000</v>
          </cell>
          <cell r="AH291" t="str">
            <v>2000-Tr3</v>
          </cell>
          <cell r="AI291">
            <v>9</v>
          </cell>
          <cell r="AJ291" t="str">
            <v>09</v>
          </cell>
        </row>
        <row r="292">
          <cell r="AA292" t="str">
            <v>Aaa</v>
          </cell>
          <cell r="AB292">
            <v>36797</v>
          </cell>
          <cell r="AC292">
            <v>2000</v>
          </cell>
          <cell r="AD292" t="str">
            <v>St2</v>
          </cell>
          <cell r="AE292" t="str">
            <v>Qd3</v>
          </cell>
          <cell r="AF292" t="str">
            <v>Tr3</v>
          </cell>
          <cell r="AG292" t="str">
            <v>Tr3-2000</v>
          </cell>
          <cell r="AH292" t="str">
            <v>2000-Tr3</v>
          </cell>
          <cell r="AI292">
            <v>9</v>
          </cell>
          <cell r="AJ292" t="str">
            <v>09</v>
          </cell>
        </row>
        <row r="293">
          <cell r="AA293" t="str">
            <v>Aaa</v>
          </cell>
          <cell r="AB293">
            <v>36798</v>
          </cell>
          <cell r="AC293">
            <v>2000</v>
          </cell>
          <cell r="AD293" t="str">
            <v>St2</v>
          </cell>
          <cell r="AE293" t="str">
            <v>Qd3</v>
          </cell>
          <cell r="AF293" t="str">
            <v>Tr3</v>
          </cell>
          <cell r="AG293" t="str">
            <v>Tr3-2000</v>
          </cell>
          <cell r="AH293" t="str">
            <v>2000-Tr3</v>
          </cell>
          <cell r="AI293">
            <v>9</v>
          </cell>
          <cell r="AJ293" t="str">
            <v>09</v>
          </cell>
        </row>
        <row r="294">
          <cell r="AA294" t="str">
            <v>Aaa</v>
          </cell>
          <cell r="AB294">
            <v>36799</v>
          </cell>
          <cell r="AC294">
            <v>2000</v>
          </cell>
          <cell r="AD294" t="str">
            <v>St2</v>
          </cell>
          <cell r="AE294" t="str">
            <v>Qd3</v>
          </cell>
          <cell r="AF294" t="str">
            <v>Tr3</v>
          </cell>
          <cell r="AG294" t="str">
            <v>Tr3-2000</v>
          </cell>
          <cell r="AH294" t="str">
            <v>2000-Tr3</v>
          </cell>
          <cell r="AI294">
            <v>9</v>
          </cell>
          <cell r="AJ294" t="str">
            <v>09</v>
          </cell>
        </row>
        <row r="295">
          <cell r="AA295" t="str">
            <v>Aaa</v>
          </cell>
          <cell r="AB295">
            <v>36800</v>
          </cell>
          <cell r="AC295">
            <v>2000</v>
          </cell>
          <cell r="AD295" t="str">
            <v>St2</v>
          </cell>
          <cell r="AE295" t="str">
            <v>Qd3</v>
          </cell>
          <cell r="AF295" t="str">
            <v>Tr4</v>
          </cell>
          <cell r="AG295" t="str">
            <v>Tr4-2000</v>
          </cell>
          <cell r="AH295" t="str">
            <v>2000-Tr4</v>
          </cell>
          <cell r="AI295">
            <v>10</v>
          </cell>
          <cell r="AJ295" t="str">
            <v>10</v>
          </cell>
        </row>
        <row r="296">
          <cell r="AA296" t="str">
            <v>Aaa</v>
          </cell>
          <cell r="AB296">
            <v>36801</v>
          </cell>
          <cell r="AC296">
            <v>2000</v>
          </cell>
          <cell r="AD296" t="str">
            <v>St2</v>
          </cell>
          <cell r="AE296" t="str">
            <v>Qd3</v>
          </cell>
          <cell r="AF296" t="str">
            <v>Tr4</v>
          </cell>
          <cell r="AG296" t="str">
            <v>Tr4-2000</v>
          </cell>
          <cell r="AH296" t="str">
            <v>2000-Tr4</v>
          </cell>
          <cell r="AI296">
            <v>10</v>
          </cell>
          <cell r="AJ296" t="str">
            <v>10</v>
          </cell>
        </row>
        <row r="297">
          <cell r="AA297" t="str">
            <v>Aaa</v>
          </cell>
          <cell r="AB297">
            <v>36802</v>
          </cell>
          <cell r="AC297">
            <v>2000</v>
          </cell>
          <cell r="AD297" t="str">
            <v>St2</v>
          </cell>
          <cell r="AE297" t="str">
            <v>Qd3</v>
          </cell>
          <cell r="AF297" t="str">
            <v>Tr4</v>
          </cell>
          <cell r="AG297" t="str">
            <v>Tr4-2000</v>
          </cell>
          <cell r="AH297" t="str">
            <v>2000-Tr4</v>
          </cell>
          <cell r="AI297">
            <v>10</v>
          </cell>
          <cell r="AJ297" t="str">
            <v>10</v>
          </cell>
        </row>
        <row r="298">
          <cell r="AA298" t="str">
            <v>Aaa</v>
          </cell>
          <cell r="AB298">
            <v>36803</v>
          </cell>
          <cell r="AC298">
            <v>2000</v>
          </cell>
          <cell r="AD298" t="str">
            <v>St2</v>
          </cell>
          <cell r="AE298" t="str">
            <v>Qd3</v>
          </cell>
          <cell r="AF298" t="str">
            <v>Tr4</v>
          </cell>
          <cell r="AG298" t="str">
            <v>Tr4-2000</v>
          </cell>
          <cell r="AH298" t="str">
            <v>2000-Tr4</v>
          </cell>
          <cell r="AI298">
            <v>10</v>
          </cell>
          <cell r="AJ298" t="str">
            <v>10</v>
          </cell>
        </row>
        <row r="299">
          <cell r="AA299" t="str">
            <v>Aaa</v>
          </cell>
          <cell r="AB299">
            <v>36804</v>
          </cell>
          <cell r="AC299">
            <v>2000</v>
          </cell>
          <cell r="AD299" t="str">
            <v>St2</v>
          </cell>
          <cell r="AE299" t="str">
            <v>Qd3</v>
          </cell>
          <cell r="AF299" t="str">
            <v>Tr4</v>
          </cell>
          <cell r="AG299" t="str">
            <v>Tr4-2000</v>
          </cell>
          <cell r="AH299" t="str">
            <v>2000-Tr4</v>
          </cell>
          <cell r="AI299">
            <v>10</v>
          </cell>
          <cell r="AJ299" t="str">
            <v>10</v>
          </cell>
        </row>
        <row r="300">
          <cell r="AA300" t="str">
            <v>Aaa</v>
          </cell>
          <cell r="AB300">
            <v>36805</v>
          </cell>
          <cell r="AC300">
            <v>2000</v>
          </cell>
          <cell r="AD300" t="str">
            <v>St2</v>
          </cell>
          <cell r="AE300" t="str">
            <v>Qd3</v>
          </cell>
          <cell r="AF300" t="str">
            <v>Tr4</v>
          </cell>
          <cell r="AG300" t="str">
            <v>Tr4-2000</v>
          </cell>
          <cell r="AH300" t="str">
            <v>2000-Tr4</v>
          </cell>
          <cell r="AI300">
            <v>10</v>
          </cell>
          <cell r="AJ300" t="str">
            <v>10</v>
          </cell>
        </row>
        <row r="301">
          <cell r="AA301" t="str">
            <v>Aaa</v>
          </cell>
          <cell r="AB301">
            <v>36806</v>
          </cell>
          <cell r="AC301">
            <v>2000</v>
          </cell>
          <cell r="AD301" t="str">
            <v>St2</v>
          </cell>
          <cell r="AE301" t="str">
            <v>Qd3</v>
          </cell>
          <cell r="AF301" t="str">
            <v>Tr4</v>
          </cell>
          <cell r="AG301" t="str">
            <v>Tr4-2000</v>
          </cell>
          <cell r="AH301" t="str">
            <v>2000-Tr4</v>
          </cell>
          <cell r="AI301">
            <v>10</v>
          </cell>
          <cell r="AJ301" t="str">
            <v>10</v>
          </cell>
        </row>
        <row r="302">
          <cell r="AA302" t="str">
            <v>Aaa</v>
          </cell>
          <cell r="AB302">
            <v>36807</v>
          </cell>
          <cell r="AC302">
            <v>2000</v>
          </cell>
          <cell r="AD302" t="str">
            <v>St2</v>
          </cell>
          <cell r="AE302" t="str">
            <v>Qd3</v>
          </cell>
          <cell r="AF302" t="str">
            <v>Tr4</v>
          </cell>
          <cell r="AG302" t="str">
            <v>Tr4-2000</v>
          </cell>
          <cell r="AH302" t="str">
            <v>2000-Tr4</v>
          </cell>
          <cell r="AI302">
            <v>10</v>
          </cell>
          <cell r="AJ302" t="str">
            <v>10</v>
          </cell>
        </row>
        <row r="303">
          <cell r="AA303" t="str">
            <v>Aaa</v>
          </cell>
          <cell r="AB303">
            <v>36808</v>
          </cell>
          <cell r="AC303">
            <v>2000</v>
          </cell>
          <cell r="AD303" t="str">
            <v>St2</v>
          </cell>
          <cell r="AE303" t="str">
            <v>Qd3</v>
          </cell>
          <cell r="AF303" t="str">
            <v>Tr4</v>
          </cell>
          <cell r="AG303" t="str">
            <v>Tr4-2000</v>
          </cell>
          <cell r="AH303" t="str">
            <v>2000-Tr4</v>
          </cell>
          <cell r="AI303">
            <v>10</v>
          </cell>
          <cell r="AJ303" t="str">
            <v>10</v>
          </cell>
        </row>
        <row r="304">
          <cell r="AA304" t="str">
            <v>Aaa</v>
          </cell>
          <cell r="AB304">
            <v>36809</v>
          </cell>
          <cell r="AC304">
            <v>2000</v>
          </cell>
          <cell r="AD304" t="str">
            <v>St2</v>
          </cell>
          <cell r="AE304" t="str">
            <v>Qd3</v>
          </cell>
          <cell r="AF304" t="str">
            <v>Tr4</v>
          </cell>
          <cell r="AG304" t="str">
            <v>Tr4-2000</v>
          </cell>
          <cell r="AH304" t="str">
            <v>2000-Tr4</v>
          </cell>
          <cell r="AI304">
            <v>10</v>
          </cell>
          <cell r="AJ304" t="str">
            <v>10</v>
          </cell>
        </row>
        <row r="305">
          <cell r="AA305" t="str">
            <v>Aaa</v>
          </cell>
          <cell r="AB305">
            <v>36810</v>
          </cell>
          <cell r="AC305">
            <v>2000</v>
          </cell>
          <cell r="AD305" t="str">
            <v>St2</v>
          </cell>
          <cell r="AE305" t="str">
            <v>Qd3</v>
          </cell>
          <cell r="AF305" t="str">
            <v>Tr4</v>
          </cell>
          <cell r="AG305" t="str">
            <v>Tr4-2000</v>
          </cell>
          <cell r="AH305" t="str">
            <v>2000-Tr4</v>
          </cell>
          <cell r="AI305">
            <v>10</v>
          </cell>
          <cell r="AJ305" t="str">
            <v>10</v>
          </cell>
        </row>
        <row r="306">
          <cell r="AA306" t="str">
            <v>Aaa</v>
          </cell>
          <cell r="AB306">
            <v>36811</v>
          </cell>
          <cell r="AC306">
            <v>2000</v>
          </cell>
          <cell r="AD306" t="str">
            <v>St2</v>
          </cell>
          <cell r="AE306" t="str">
            <v>Qd3</v>
          </cell>
          <cell r="AF306" t="str">
            <v>Tr4</v>
          </cell>
          <cell r="AG306" t="str">
            <v>Tr4-2000</v>
          </cell>
          <cell r="AH306" t="str">
            <v>2000-Tr4</v>
          </cell>
          <cell r="AI306">
            <v>10</v>
          </cell>
          <cell r="AJ306" t="str">
            <v>10</v>
          </cell>
        </row>
        <row r="307">
          <cell r="AA307" t="str">
            <v>Aaa</v>
          </cell>
          <cell r="AB307">
            <v>36812</v>
          </cell>
          <cell r="AC307">
            <v>2000</v>
          </cell>
          <cell r="AD307" t="str">
            <v>St2</v>
          </cell>
          <cell r="AE307" t="str">
            <v>Qd3</v>
          </cell>
          <cell r="AF307" t="str">
            <v>Tr4</v>
          </cell>
          <cell r="AG307" t="str">
            <v>Tr4-2000</v>
          </cell>
          <cell r="AH307" t="str">
            <v>2000-Tr4</v>
          </cell>
          <cell r="AI307">
            <v>10</v>
          </cell>
          <cell r="AJ307" t="str">
            <v>10</v>
          </cell>
        </row>
        <row r="308">
          <cell r="AA308" t="str">
            <v>Aaa</v>
          </cell>
          <cell r="AB308">
            <v>36813</v>
          </cell>
          <cell r="AC308">
            <v>2000</v>
          </cell>
          <cell r="AD308" t="str">
            <v>St2</v>
          </cell>
          <cell r="AE308" t="str">
            <v>Qd3</v>
          </cell>
          <cell r="AF308" t="str">
            <v>Tr4</v>
          </cell>
          <cell r="AG308" t="str">
            <v>Tr4-2000</v>
          </cell>
          <cell r="AH308" t="str">
            <v>2000-Tr4</v>
          </cell>
          <cell r="AI308">
            <v>10</v>
          </cell>
          <cell r="AJ308" t="str">
            <v>10</v>
          </cell>
        </row>
        <row r="309">
          <cell r="AA309" t="str">
            <v>Aaa</v>
          </cell>
          <cell r="AB309">
            <v>36814</v>
          </cell>
          <cell r="AC309">
            <v>2000</v>
          </cell>
          <cell r="AD309" t="str">
            <v>St2</v>
          </cell>
          <cell r="AE309" t="str">
            <v>Qd3</v>
          </cell>
          <cell r="AF309" t="str">
            <v>Tr4</v>
          </cell>
          <cell r="AG309" t="str">
            <v>Tr4-2000</v>
          </cell>
          <cell r="AH309" t="str">
            <v>2000-Tr4</v>
          </cell>
          <cell r="AI309">
            <v>10</v>
          </cell>
          <cell r="AJ309" t="str">
            <v>10</v>
          </cell>
        </row>
        <row r="310">
          <cell r="AA310" t="str">
            <v>Aaa</v>
          </cell>
          <cell r="AB310">
            <v>36815</v>
          </cell>
          <cell r="AC310">
            <v>2000</v>
          </cell>
          <cell r="AD310" t="str">
            <v>St2</v>
          </cell>
          <cell r="AE310" t="str">
            <v>Qd3</v>
          </cell>
          <cell r="AF310" t="str">
            <v>Tr4</v>
          </cell>
          <cell r="AG310" t="str">
            <v>Tr4-2000</v>
          </cell>
          <cell r="AH310" t="str">
            <v>2000-Tr4</v>
          </cell>
          <cell r="AI310">
            <v>10</v>
          </cell>
          <cell r="AJ310" t="str">
            <v>10</v>
          </cell>
        </row>
        <row r="311">
          <cell r="AA311" t="str">
            <v>Aaa</v>
          </cell>
          <cell r="AB311">
            <v>36816</v>
          </cell>
          <cell r="AC311">
            <v>2000</v>
          </cell>
          <cell r="AD311" t="str">
            <v>St2</v>
          </cell>
          <cell r="AE311" t="str">
            <v>Qd3</v>
          </cell>
          <cell r="AF311" t="str">
            <v>Tr4</v>
          </cell>
          <cell r="AG311" t="str">
            <v>Tr4-2000</v>
          </cell>
          <cell r="AH311" t="str">
            <v>2000-Tr4</v>
          </cell>
          <cell r="AI311">
            <v>10</v>
          </cell>
          <cell r="AJ311" t="str">
            <v>10</v>
          </cell>
        </row>
        <row r="312">
          <cell r="AA312" t="str">
            <v>Aaa</v>
          </cell>
          <cell r="AB312">
            <v>36817</v>
          </cell>
          <cell r="AC312">
            <v>2000</v>
          </cell>
          <cell r="AD312" t="str">
            <v>St2</v>
          </cell>
          <cell r="AE312" t="str">
            <v>Qd3</v>
          </cell>
          <cell r="AF312" t="str">
            <v>Tr4</v>
          </cell>
          <cell r="AG312" t="str">
            <v>Tr4-2000</v>
          </cell>
          <cell r="AH312" t="str">
            <v>2000-Tr4</v>
          </cell>
          <cell r="AI312">
            <v>10</v>
          </cell>
          <cell r="AJ312" t="str">
            <v>10</v>
          </cell>
        </row>
        <row r="313">
          <cell r="AA313" t="str">
            <v>Aaa</v>
          </cell>
          <cell r="AB313">
            <v>36818</v>
          </cell>
          <cell r="AC313">
            <v>2000</v>
          </cell>
          <cell r="AD313" t="str">
            <v>St2</v>
          </cell>
          <cell r="AE313" t="str">
            <v>Qd3</v>
          </cell>
          <cell r="AF313" t="str">
            <v>Tr4</v>
          </cell>
          <cell r="AG313" t="str">
            <v>Tr4-2000</v>
          </cell>
          <cell r="AH313" t="str">
            <v>2000-Tr4</v>
          </cell>
          <cell r="AI313">
            <v>10</v>
          </cell>
          <cell r="AJ313" t="str">
            <v>10</v>
          </cell>
        </row>
        <row r="314">
          <cell r="AA314" t="str">
            <v>Aaa</v>
          </cell>
          <cell r="AB314">
            <v>36819</v>
          </cell>
          <cell r="AC314">
            <v>2000</v>
          </cell>
          <cell r="AD314" t="str">
            <v>St2</v>
          </cell>
          <cell r="AE314" t="str">
            <v>Qd3</v>
          </cell>
          <cell r="AF314" t="str">
            <v>Tr4</v>
          </cell>
          <cell r="AG314" t="str">
            <v>Tr4-2000</v>
          </cell>
          <cell r="AH314" t="str">
            <v>2000-Tr4</v>
          </cell>
          <cell r="AI314">
            <v>10</v>
          </cell>
          <cell r="AJ314" t="str">
            <v>10</v>
          </cell>
        </row>
        <row r="315">
          <cell r="AA315" t="str">
            <v>Aaa</v>
          </cell>
          <cell r="AB315">
            <v>36820</v>
          </cell>
          <cell r="AC315">
            <v>2000</v>
          </cell>
          <cell r="AD315" t="str">
            <v>St2</v>
          </cell>
          <cell r="AE315" t="str">
            <v>Qd3</v>
          </cell>
          <cell r="AF315" t="str">
            <v>Tr4</v>
          </cell>
          <cell r="AG315" t="str">
            <v>Tr4-2000</v>
          </cell>
          <cell r="AH315" t="str">
            <v>2000-Tr4</v>
          </cell>
          <cell r="AI315">
            <v>10</v>
          </cell>
          <cell r="AJ315" t="str">
            <v>10</v>
          </cell>
        </row>
        <row r="316">
          <cell r="AA316" t="str">
            <v>Aaa</v>
          </cell>
          <cell r="AB316">
            <v>36821</v>
          </cell>
          <cell r="AC316">
            <v>2000</v>
          </cell>
          <cell r="AD316" t="str">
            <v>St2</v>
          </cell>
          <cell r="AE316" t="str">
            <v>Qd3</v>
          </cell>
          <cell r="AF316" t="str">
            <v>Tr4</v>
          </cell>
          <cell r="AG316" t="str">
            <v>Tr4-2000</v>
          </cell>
          <cell r="AH316" t="str">
            <v>2000-Tr4</v>
          </cell>
          <cell r="AI316">
            <v>10</v>
          </cell>
          <cell r="AJ316" t="str">
            <v>10</v>
          </cell>
        </row>
        <row r="317">
          <cell r="AA317" t="str">
            <v>Aaa</v>
          </cell>
          <cell r="AB317">
            <v>36822</v>
          </cell>
          <cell r="AC317">
            <v>2000</v>
          </cell>
          <cell r="AD317" t="str">
            <v>St2</v>
          </cell>
          <cell r="AE317" t="str">
            <v>Qd3</v>
          </cell>
          <cell r="AF317" t="str">
            <v>Tr4</v>
          </cell>
          <cell r="AG317" t="str">
            <v>Tr4-2000</v>
          </cell>
          <cell r="AH317" t="str">
            <v>2000-Tr4</v>
          </cell>
          <cell r="AI317">
            <v>10</v>
          </cell>
          <cell r="AJ317" t="str">
            <v>10</v>
          </cell>
        </row>
        <row r="318">
          <cell r="AA318" t="str">
            <v>Aaa</v>
          </cell>
          <cell r="AB318">
            <v>36823</v>
          </cell>
          <cell r="AC318">
            <v>2000</v>
          </cell>
          <cell r="AD318" t="str">
            <v>St2</v>
          </cell>
          <cell r="AE318" t="str">
            <v>Qd3</v>
          </cell>
          <cell r="AF318" t="str">
            <v>Tr4</v>
          </cell>
          <cell r="AG318" t="str">
            <v>Tr4-2000</v>
          </cell>
          <cell r="AH318" t="str">
            <v>2000-Tr4</v>
          </cell>
          <cell r="AI318">
            <v>10</v>
          </cell>
          <cell r="AJ318" t="str">
            <v>10</v>
          </cell>
        </row>
        <row r="319">
          <cell r="AA319" t="str">
            <v>Aaa</v>
          </cell>
          <cell r="AB319">
            <v>36824</v>
          </cell>
          <cell r="AC319">
            <v>2000</v>
          </cell>
          <cell r="AD319" t="str">
            <v>St2</v>
          </cell>
          <cell r="AE319" t="str">
            <v>Qd3</v>
          </cell>
          <cell r="AF319" t="str">
            <v>Tr4</v>
          </cell>
          <cell r="AG319" t="str">
            <v>Tr4-2000</v>
          </cell>
          <cell r="AH319" t="str">
            <v>2000-Tr4</v>
          </cell>
          <cell r="AI319">
            <v>10</v>
          </cell>
          <cell r="AJ319" t="str">
            <v>10</v>
          </cell>
        </row>
        <row r="320">
          <cell r="AA320" t="str">
            <v>Aaa</v>
          </cell>
          <cell r="AB320">
            <v>36825</v>
          </cell>
          <cell r="AC320">
            <v>2000</v>
          </cell>
          <cell r="AD320" t="str">
            <v>St2</v>
          </cell>
          <cell r="AE320" t="str">
            <v>Qd3</v>
          </cell>
          <cell r="AF320" t="str">
            <v>Tr4</v>
          </cell>
          <cell r="AG320" t="str">
            <v>Tr4-2000</v>
          </cell>
          <cell r="AH320" t="str">
            <v>2000-Tr4</v>
          </cell>
          <cell r="AI320">
            <v>10</v>
          </cell>
          <cell r="AJ320" t="str">
            <v>10</v>
          </cell>
        </row>
        <row r="321">
          <cell r="AA321" t="str">
            <v>Aaa</v>
          </cell>
          <cell r="AB321">
            <v>36826</v>
          </cell>
          <cell r="AC321">
            <v>2000</v>
          </cell>
          <cell r="AD321" t="str">
            <v>St2</v>
          </cell>
          <cell r="AE321" t="str">
            <v>Qd3</v>
          </cell>
          <cell r="AF321" t="str">
            <v>Tr4</v>
          </cell>
          <cell r="AG321" t="str">
            <v>Tr4-2000</v>
          </cell>
          <cell r="AH321" t="str">
            <v>2000-Tr4</v>
          </cell>
          <cell r="AI321">
            <v>10</v>
          </cell>
          <cell r="AJ321" t="str">
            <v>10</v>
          </cell>
        </row>
        <row r="322">
          <cell r="AA322" t="str">
            <v>Aaa</v>
          </cell>
          <cell r="AB322">
            <v>36827</v>
          </cell>
          <cell r="AC322">
            <v>2000</v>
          </cell>
          <cell r="AD322" t="str">
            <v>St2</v>
          </cell>
          <cell r="AE322" t="str">
            <v>Qd3</v>
          </cell>
          <cell r="AF322" t="str">
            <v>Tr4</v>
          </cell>
          <cell r="AG322" t="str">
            <v>Tr4-2000</v>
          </cell>
          <cell r="AH322" t="str">
            <v>2000-Tr4</v>
          </cell>
          <cell r="AI322">
            <v>10</v>
          </cell>
          <cell r="AJ322" t="str">
            <v>10</v>
          </cell>
        </row>
        <row r="323">
          <cell r="AA323" t="str">
            <v>Aaa</v>
          </cell>
          <cell r="AB323">
            <v>36828</v>
          </cell>
          <cell r="AC323">
            <v>2000</v>
          </cell>
          <cell r="AD323" t="str">
            <v>St2</v>
          </cell>
          <cell r="AE323" t="str">
            <v>Qd3</v>
          </cell>
          <cell r="AF323" t="str">
            <v>Tr4</v>
          </cell>
          <cell r="AG323" t="str">
            <v>Tr4-2000</v>
          </cell>
          <cell r="AH323" t="str">
            <v>2000-Tr4</v>
          </cell>
          <cell r="AI323">
            <v>10</v>
          </cell>
          <cell r="AJ323" t="str">
            <v>10</v>
          </cell>
        </row>
        <row r="324">
          <cell r="AA324" t="str">
            <v>Aaa</v>
          </cell>
          <cell r="AB324">
            <v>36829</v>
          </cell>
          <cell r="AC324">
            <v>2000</v>
          </cell>
          <cell r="AD324" t="str">
            <v>St2</v>
          </cell>
          <cell r="AE324" t="str">
            <v>Qd3</v>
          </cell>
          <cell r="AF324" t="str">
            <v>Tr4</v>
          </cell>
          <cell r="AG324" t="str">
            <v>Tr4-2000</v>
          </cell>
          <cell r="AH324" t="str">
            <v>2000-Tr4</v>
          </cell>
          <cell r="AI324">
            <v>10</v>
          </cell>
          <cell r="AJ324" t="str">
            <v>10</v>
          </cell>
        </row>
        <row r="325">
          <cell r="AA325" t="str">
            <v>Aaa</v>
          </cell>
          <cell r="AB325">
            <v>36830</v>
          </cell>
          <cell r="AC325">
            <v>2000</v>
          </cell>
          <cell r="AD325" t="str">
            <v>St2</v>
          </cell>
          <cell r="AE325" t="str">
            <v>Qd3</v>
          </cell>
          <cell r="AF325" t="str">
            <v>Tr4</v>
          </cell>
          <cell r="AG325" t="str">
            <v>Tr4-2000</v>
          </cell>
          <cell r="AH325" t="str">
            <v>2000-Tr4</v>
          </cell>
          <cell r="AI325">
            <v>10</v>
          </cell>
          <cell r="AJ325" t="str">
            <v>10</v>
          </cell>
        </row>
        <row r="326">
          <cell r="AA326" t="str">
            <v>Aaa</v>
          </cell>
          <cell r="AB326">
            <v>36831</v>
          </cell>
          <cell r="AC326">
            <v>2000</v>
          </cell>
          <cell r="AD326" t="str">
            <v>St2</v>
          </cell>
          <cell r="AE326" t="str">
            <v>Qd3</v>
          </cell>
          <cell r="AF326" t="str">
            <v>Tr4</v>
          </cell>
          <cell r="AG326" t="str">
            <v>Tr4-2000</v>
          </cell>
          <cell r="AH326" t="str">
            <v>2000-Tr4</v>
          </cell>
          <cell r="AI326">
            <v>11</v>
          </cell>
          <cell r="AJ326" t="str">
            <v>11</v>
          </cell>
        </row>
        <row r="327">
          <cell r="AA327" t="str">
            <v>Aaa</v>
          </cell>
          <cell r="AB327">
            <v>36832</v>
          </cell>
          <cell r="AC327">
            <v>2000</v>
          </cell>
          <cell r="AD327" t="str">
            <v>St2</v>
          </cell>
          <cell r="AE327" t="str">
            <v>Qd3</v>
          </cell>
          <cell r="AF327" t="str">
            <v>Tr4</v>
          </cell>
          <cell r="AG327" t="str">
            <v>Tr4-2000</v>
          </cell>
          <cell r="AH327" t="str">
            <v>2000-Tr4</v>
          </cell>
          <cell r="AI327">
            <v>11</v>
          </cell>
          <cell r="AJ327" t="str">
            <v>11</v>
          </cell>
        </row>
        <row r="328">
          <cell r="AA328" t="str">
            <v>Aaa</v>
          </cell>
          <cell r="AB328">
            <v>36833</v>
          </cell>
          <cell r="AC328">
            <v>2000</v>
          </cell>
          <cell r="AD328" t="str">
            <v>St2</v>
          </cell>
          <cell r="AE328" t="str">
            <v>Qd3</v>
          </cell>
          <cell r="AF328" t="str">
            <v>Tr4</v>
          </cell>
          <cell r="AG328" t="str">
            <v>Tr4-2000</v>
          </cell>
          <cell r="AH328" t="str">
            <v>2000-Tr4</v>
          </cell>
          <cell r="AI328">
            <v>11</v>
          </cell>
          <cell r="AJ328" t="str">
            <v>11</v>
          </cell>
        </row>
        <row r="329">
          <cell r="AA329" t="str">
            <v>Aaa</v>
          </cell>
          <cell r="AB329">
            <v>36834</v>
          </cell>
          <cell r="AC329">
            <v>2000</v>
          </cell>
          <cell r="AD329" t="str">
            <v>St2</v>
          </cell>
          <cell r="AE329" t="str">
            <v>Qd3</v>
          </cell>
          <cell r="AF329" t="str">
            <v>Tr4</v>
          </cell>
          <cell r="AG329" t="str">
            <v>Tr4-2000</v>
          </cell>
          <cell r="AH329" t="str">
            <v>2000-Tr4</v>
          </cell>
          <cell r="AI329">
            <v>11</v>
          </cell>
          <cell r="AJ329" t="str">
            <v>11</v>
          </cell>
        </row>
        <row r="330">
          <cell r="AA330" t="str">
            <v>Aaa</v>
          </cell>
          <cell r="AB330">
            <v>36835</v>
          </cell>
          <cell r="AC330">
            <v>2000</v>
          </cell>
          <cell r="AD330" t="str">
            <v>St2</v>
          </cell>
          <cell r="AE330" t="str">
            <v>Qd3</v>
          </cell>
          <cell r="AF330" t="str">
            <v>Tr4</v>
          </cell>
          <cell r="AG330" t="str">
            <v>Tr4-2000</v>
          </cell>
          <cell r="AH330" t="str">
            <v>2000-Tr4</v>
          </cell>
          <cell r="AI330">
            <v>11</v>
          </cell>
          <cell r="AJ330" t="str">
            <v>11</v>
          </cell>
        </row>
        <row r="331">
          <cell r="AA331" t="str">
            <v>Aaa</v>
          </cell>
          <cell r="AB331">
            <v>36836</v>
          </cell>
          <cell r="AC331">
            <v>2000</v>
          </cell>
          <cell r="AD331" t="str">
            <v>St2</v>
          </cell>
          <cell r="AE331" t="str">
            <v>Qd3</v>
          </cell>
          <cell r="AF331" t="str">
            <v>Tr4</v>
          </cell>
          <cell r="AG331" t="str">
            <v>Tr4-2000</v>
          </cell>
          <cell r="AH331" t="str">
            <v>2000-Tr4</v>
          </cell>
          <cell r="AI331">
            <v>11</v>
          </cell>
          <cell r="AJ331" t="str">
            <v>11</v>
          </cell>
        </row>
        <row r="332">
          <cell r="AA332" t="str">
            <v>Aaa</v>
          </cell>
          <cell r="AB332">
            <v>36837</v>
          </cell>
          <cell r="AC332">
            <v>2000</v>
          </cell>
          <cell r="AD332" t="str">
            <v>St2</v>
          </cell>
          <cell r="AE332" t="str">
            <v>Qd3</v>
          </cell>
          <cell r="AF332" t="str">
            <v>Tr4</v>
          </cell>
          <cell r="AG332" t="str">
            <v>Tr4-2000</v>
          </cell>
          <cell r="AH332" t="str">
            <v>2000-Tr4</v>
          </cell>
          <cell r="AI332">
            <v>11</v>
          </cell>
          <cell r="AJ332" t="str">
            <v>11</v>
          </cell>
        </row>
        <row r="333">
          <cell r="AA333" t="str">
            <v>Aaa</v>
          </cell>
          <cell r="AB333">
            <v>36838</v>
          </cell>
          <cell r="AC333">
            <v>2000</v>
          </cell>
          <cell r="AD333" t="str">
            <v>St2</v>
          </cell>
          <cell r="AE333" t="str">
            <v>Qd3</v>
          </cell>
          <cell r="AF333" t="str">
            <v>Tr4</v>
          </cell>
          <cell r="AG333" t="str">
            <v>Tr4-2000</v>
          </cell>
          <cell r="AH333" t="str">
            <v>2000-Tr4</v>
          </cell>
          <cell r="AI333">
            <v>11</v>
          </cell>
          <cell r="AJ333" t="str">
            <v>11</v>
          </cell>
        </row>
        <row r="334">
          <cell r="AA334" t="str">
            <v>Aaa</v>
          </cell>
          <cell r="AB334">
            <v>36839</v>
          </cell>
          <cell r="AC334">
            <v>2000</v>
          </cell>
          <cell r="AD334" t="str">
            <v>St2</v>
          </cell>
          <cell r="AE334" t="str">
            <v>Qd3</v>
          </cell>
          <cell r="AF334" t="str">
            <v>Tr4</v>
          </cell>
          <cell r="AG334" t="str">
            <v>Tr4-2000</v>
          </cell>
          <cell r="AH334" t="str">
            <v>2000-Tr4</v>
          </cell>
          <cell r="AI334">
            <v>11</v>
          </cell>
          <cell r="AJ334" t="str">
            <v>11</v>
          </cell>
        </row>
        <row r="335">
          <cell r="AA335" t="str">
            <v>Aaa</v>
          </cell>
          <cell r="AB335">
            <v>36840</v>
          </cell>
          <cell r="AC335">
            <v>2000</v>
          </cell>
          <cell r="AD335" t="str">
            <v>St2</v>
          </cell>
          <cell r="AE335" t="str">
            <v>Qd3</v>
          </cell>
          <cell r="AF335" t="str">
            <v>Tr4</v>
          </cell>
          <cell r="AG335" t="str">
            <v>Tr4-2000</v>
          </cell>
          <cell r="AH335" t="str">
            <v>2000-Tr4</v>
          </cell>
          <cell r="AI335">
            <v>11</v>
          </cell>
          <cell r="AJ335" t="str">
            <v>11</v>
          </cell>
        </row>
        <row r="336">
          <cell r="AA336" t="str">
            <v>Aaa</v>
          </cell>
          <cell r="AB336">
            <v>36841</v>
          </cell>
          <cell r="AC336">
            <v>2000</v>
          </cell>
          <cell r="AD336" t="str">
            <v>St2</v>
          </cell>
          <cell r="AE336" t="str">
            <v>Qd3</v>
          </cell>
          <cell r="AF336" t="str">
            <v>Tr4</v>
          </cell>
          <cell r="AG336" t="str">
            <v>Tr4-2000</v>
          </cell>
          <cell r="AH336" t="str">
            <v>2000-Tr4</v>
          </cell>
          <cell r="AI336">
            <v>11</v>
          </cell>
          <cell r="AJ336" t="str">
            <v>11</v>
          </cell>
        </row>
        <row r="337">
          <cell r="AA337" t="str">
            <v>Aaa</v>
          </cell>
          <cell r="AB337">
            <v>36842</v>
          </cell>
          <cell r="AC337">
            <v>2000</v>
          </cell>
          <cell r="AD337" t="str">
            <v>St2</v>
          </cell>
          <cell r="AE337" t="str">
            <v>Qd3</v>
          </cell>
          <cell r="AF337" t="str">
            <v>Tr4</v>
          </cell>
          <cell r="AG337" t="str">
            <v>Tr4-2000</v>
          </cell>
          <cell r="AH337" t="str">
            <v>2000-Tr4</v>
          </cell>
          <cell r="AI337">
            <v>11</v>
          </cell>
          <cell r="AJ337" t="str">
            <v>11</v>
          </cell>
        </row>
        <row r="338">
          <cell r="AA338" t="str">
            <v>Aaa</v>
          </cell>
          <cell r="AB338">
            <v>36843</v>
          </cell>
          <cell r="AC338">
            <v>2000</v>
          </cell>
          <cell r="AD338" t="str">
            <v>St2</v>
          </cell>
          <cell r="AE338" t="str">
            <v>Qd3</v>
          </cell>
          <cell r="AF338" t="str">
            <v>Tr4</v>
          </cell>
          <cell r="AG338" t="str">
            <v>Tr4-2000</v>
          </cell>
          <cell r="AH338" t="str">
            <v>2000-Tr4</v>
          </cell>
          <cell r="AI338">
            <v>11</v>
          </cell>
          <cell r="AJ338" t="str">
            <v>11</v>
          </cell>
        </row>
        <row r="339">
          <cell r="AA339" t="str">
            <v>Aaa</v>
          </cell>
          <cell r="AB339">
            <v>36844</v>
          </cell>
          <cell r="AC339">
            <v>2000</v>
          </cell>
          <cell r="AD339" t="str">
            <v>St2</v>
          </cell>
          <cell r="AE339" t="str">
            <v>Qd3</v>
          </cell>
          <cell r="AF339" t="str">
            <v>Tr4</v>
          </cell>
          <cell r="AG339" t="str">
            <v>Tr4-2000</v>
          </cell>
          <cell r="AH339" t="str">
            <v>2000-Tr4</v>
          </cell>
          <cell r="AI339">
            <v>11</v>
          </cell>
          <cell r="AJ339" t="str">
            <v>11</v>
          </cell>
        </row>
        <row r="340">
          <cell r="AA340" t="str">
            <v>Aaa</v>
          </cell>
          <cell r="AB340">
            <v>36845</v>
          </cell>
          <cell r="AC340">
            <v>2000</v>
          </cell>
          <cell r="AD340" t="str">
            <v>St2</v>
          </cell>
          <cell r="AE340" t="str">
            <v>Qd3</v>
          </cell>
          <cell r="AF340" t="str">
            <v>Tr4</v>
          </cell>
          <cell r="AG340" t="str">
            <v>Tr4-2000</v>
          </cell>
          <cell r="AH340" t="str">
            <v>2000-Tr4</v>
          </cell>
          <cell r="AI340">
            <v>11</v>
          </cell>
          <cell r="AJ340" t="str">
            <v>11</v>
          </cell>
        </row>
        <row r="341">
          <cell r="AA341" t="str">
            <v>Aaa</v>
          </cell>
          <cell r="AB341">
            <v>36846</v>
          </cell>
          <cell r="AC341">
            <v>2000</v>
          </cell>
          <cell r="AD341" t="str">
            <v>St2</v>
          </cell>
          <cell r="AE341" t="str">
            <v>Qd3</v>
          </cell>
          <cell r="AF341" t="str">
            <v>Tr4</v>
          </cell>
          <cell r="AG341" t="str">
            <v>Tr4-2000</v>
          </cell>
          <cell r="AH341" t="str">
            <v>2000-Tr4</v>
          </cell>
          <cell r="AI341">
            <v>11</v>
          </cell>
          <cell r="AJ341" t="str">
            <v>11</v>
          </cell>
        </row>
        <row r="342">
          <cell r="AA342" t="str">
            <v>Aaa</v>
          </cell>
          <cell r="AB342">
            <v>36847</v>
          </cell>
          <cell r="AC342">
            <v>2000</v>
          </cell>
          <cell r="AD342" t="str">
            <v>St2</v>
          </cell>
          <cell r="AE342" t="str">
            <v>Qd3</v>
          </cell>
          <cell r="AF342" t="str">
            <v>Tr4</v>
          </cell>
          <cell r="AG342" t="str">
            <v>Tr4-2000</v>
          </cell>
          <cell r="AH342" t="str">
            <v>2000-Tr4</v>
          </cell>
          <cell r="AI342">
            <v>11</v>
          </cell>
          <cell r="AJ342" t="str">
            <v>11</v>
          </cell>
        </row>
        <row r="343">
          <cell r="AA343" t="str">
            <v>Aaa</v>
          </cell>
          <cell r="AB343">
            <v>36848</v>
          </cell>
          <cell r="AC343">
            <v>2000</v>
          </cell>
          <cell r="AD343" t="str">
            <v>St2</v>
          </cell>
          <cell r="AE343" t="str">
            <v>Qd3</v>
          </cell>
          <cell r="AF343" t="str">
            <v>Tr4</v>
          </cell>
          <cell r="AG343" t="str">
            <v>Tr4-2000</v>
          </cell>
          <cell r="AH343" t="str">
            <v>2000-Tr4</v>
          </cell>
          <cell r="AI343">
            <v>11</v>
          </cell>
          <cell r="AJ343" t="str">
            <v>11</v>
          </cell>
        </row>
        <row r="344">
          <cell r="AA344" t="str">
            <v>Aaa</v>
          </cell>
          <cell r="AB344">
            <v>36849</v>
          </cell>
          <cell r="AC344">
            <v>2000</v>
          </cell>
          <cell r="AD344" t="str">
            <v>St2</v>
          </cell>
          <cell r="AE344" t="str">
            <v>Qd3</v>
          </cell>
          <cell r="AF344" t="str">
            <v>Tr4</v>
          </cell>
          <cell r="AG344" t="str">
            <v>Tr4-2000</v>
          </cell>
          <cell r="AH344" t="str">
            <v>2000-Tr4</v>
          </cell>
          <cell r="AI344">
            <v>11</v>
          </cell>
          <cell r="AJ344" t="str">
            <v>11</v>
          </cell>
        </row>
        <row r="345">
          <cell r="AA345" t="str">
            <v>Aaa</v>
          </cell>
          <cell r="AB345">
            <v>36850</v>
          </cell>
          <cell r="AC345">
            <v>2000</v>
          </cell>
          <cell r="AD345" t="str">
            <v>St2</v>
          </cell>
          <cell r="AE345" t="str">
            <v>Qd3</v>
          </cell>
          <cell r="AF345" t="str">
            <v>Tr4</v>
          </cell>
          <cell r="AG345" t="str">
            <v>Tr4-2000</v>
          </cell>
          <cell r="AH345" t="str">
            <v>2000-Tr4</v>
          </cell>
          <cell r="AI345">
            <v>11</v>
          </cell>
          <cell r="AJ345" t="str">
            <v>11</v>
          </cell>
        </row>
        <row r="346">
          <cell r="AA346" t="str">
            <v>Aaa</v>
          </cell>
          <cell r="AB346">
            <v>36851</v>
          </cell>
          <cell r="AC346">
            <v>2000</v>
          </cell>
          <cell r="AD346" t="str">
            <v>St2</v>
          </cell>
          <cell r="AE346" t="str">
            <v>Qd3</v>
          </cell>
          <cell r="AF346" t="str">
            <v>Tr4</v>
          </cell>
          <cell r="AG346" t="str">
            <v>Tr4-2000</v>
          </cell>
          <cell r="AH346" t="str">
            <v>2000-Tr4</v>
          </cell>
          <cell r="AI346">
            <v>11</v>
          </cell>
          <cell r="AJ346" t="str">
            <v>11</v>
          </cell>
        </row>
        <row r="347">
          <cell r="AA347" t="str">
            <v>Aaa</v>
          </cell>
          <cell r="AB347">
            <v>36852</v>
          </cell>
          <cell r="AC347">
            <v>2000</v>
          </cell>
          <cell r="AD347" t="str">
            <v>St2</v>
          </cell>
          <cell r="AE347" t="str">
            <v>Qd3</v>
          </cell>
          <cell r="AF347" t="str">
            <v>Tr4</v>
          </cell>
          <cell r="AG347" t="str">
            <v>Tr4-2000</v>
          </cell>
          <cell r="AH347" t="str">
            <v>2000-Tr4</v>
          </cell>
          <cell r="AI347">
            <v>11</v>
          </cell>
          <cell r="AJ347" t="str">
            <v>11</v>
          </cell>
        </row>
        <row r="348">
          <cell r="AA348" t="str">
            <v>Aaa</v>
          </cell>
          <cell r="AB348">
            <v>36853</v>
          </cell>
          <cell r="AC348">
            <v>2000</v>
          </cell>
          <cell r="AD348" t="str">
            <v>St2</v>
          </cell>
          <cell r="AE348" t="str">
            <v>Qd3</v>
          </cell>
          <cell r="AF348" t="str">
            <v>Tr4</v>
          </cell>
          <cell r="AG348" t="str">
            <v>Tr4-2000</v>
          </cell>
          <cell r="AH348" t="str">
            <v>2000-Tr4</v>
          </cell>
          <cell r="AI348">
            <v>11</v>
          </cell>
          <cell r="AJ348" t="str">
            <v>11</v>
          </cell>
        </row>
        <row r="349">
          <cell r="AA349" t="str">
            <v>Aaa</v>
          </cell>
          <cell r="AB349">
            <v>36854</v>
          </cell>
          <cell r="AC349">
            <v>2000</v>
          </cell>
          <cell r="AD349" t="str">
            <v>St2</v>
          </cell>
          <cell r="AE349" t="str">
            <v>Qd3</v>
          </cell>
          <cell r="AF349" t="str">
            <v>Tr4</v>
          </cell>
          <cell r="AG349" t="str">
            <v>Tr4-2000</v>
          </cell>
          <cell r="AH349" t="str">
            <v>2000-Tr4</v>
          </cell>
          <cell r="AI349">
            <v>11</v>
          </cell>
          <cell r="AJ349" t="str">
            <v>11</v>
          </cell>
        </row>
        <row r="350">
          <cell r="AA350" t="str">
            <v>Aaa</v>
          </cell>
          <cell r="AB350">
            <v>36855</v>
          </cell>
          <cell r="AC350">
            <v>2000</v>
          </cell>
          <cell r="AD350" t="str">
            <v>St2</v>
          </cell>
          <cell r="AE350" t="str">
            <v>Qd3</v>
          </cell>
          <cell r="AF350" t="str">
            <v>Tr4</v>
          </cell>
          <cell r="AG350" t="str">
            <v>Tr4-2000</v>
          </cell>
          <cell r="AH350" t="str">
            <v>2000-Tr4</v>
          </cell>
          <cell r="AI350">
            <v>11</v>
          </cell>
          <cell r="AJ350" t="str">
            <v>11</v>
          </cell>
        </row>
        <row r="351">
          <cell r="AA351" t="str">
            <v>Aaa</v>
          </cell>
          <cell r="AB351">
            <v>36856</v>
          </cell>
          <cell r="AC351">
            <v>2000</v>
          </cell>
          <cell r="AD351" t="str">
            <v>St2</v>
          </cell>
          <cell r="AE351" t="str">
            <v>Qd3</v>
          </cell>
          <cell r="AF351" t="str">
            <v>Tr4</v>
          </cell>
          <cell r="AG351" t="str">
            <v>Tr4-2000</v>
          </cell>
          <cell r="AH351" t="str">
            <v>2000-Tr4</v>
          </cell>
          <cell r="AI351">
            <v>11</v>
          </cell>
          <cell r="AJ351" t="str">
            <v>11</v>
          </cell>
        </row>
        <row r="352">
          <cell r="AA352" t="str">
            <v>Aaa</v>
          </cell>
          <cell r="AB352">
            <v>36857</v>
          </cell>
          <cell r="AC352">
            <v>2000</v>
          </cell>
          <cell r="AD352" t="str">
            <v>St2</v>
          </cell>
          <cell r="AE352" t="str">
            <v>Qd3</v>
          </cell>
          <cell r="AF352" t="str">
            <v>Tr4</v>
          </cell>
          <cell r="AG352" t="str">
            <v>Tr4-2000</v>
          </cell>
          <cell r="AH352" t="str">
            <v>2000-Tr4</v>
          </cell>
          <cell r="AI352">
            <v>11</v>
          </cell>
          <cell r="AJ352" t="str">
            <v>11</v>
          </cell>
        </row>
        <row r="353">
          <cell r="AA353" t="str">
            <v>Aaa</v>
          </cell>
          <cell r="AB353">
            <v>36858</v>
          </cell>
          <cell r="AC353">
            <v>2000</v>
          </cell>
          <cell r="AD353" t="str">
            <v>St2</v>
          </cell>
          <cell r="AE353" t="str">
            <v>Qd3</v>
          </cell>
          <cell r="AF353" t="str">
            <v>Tr4</v>
          </cell>
          <cell r="AG353" t="str">
            <v>Tr4-2000</v>
          </cell>
          <cell r="AH353" t="str">
            <v>2000-Tr4</v>
          </cell>
          <cell r="AI353">
            <v>11</v>
          </cell>
          <cell r="AJ353" t="str">
            <v>11</v>
          </cell>
        </row>
        <row r="354">
          <cell r="AA354" t="str">
            <v>Aaa</v>
          </cell>
          <cell r="AB354">
            <v>36859</v>
          </cell>
          <cell r="AC354">
            <v>2000</v>
          </cell>
          <cell r="AD354" t="str">
            <v>St2</v>
          </cell>
          <cell r="AE354" t="str">
            <v>Qd3</v>
          </cell>
          <cell r="AF354" t="str">
            <v>Tr4</v>
          </cell>
          <cell r="AG354" t="str">
            <v>Tr4-2000</v>
          </cell>
          <cell r="AH354" t="str">
            <v>2000-Tr4</v>
          </cell>
          <cell r="AI354">
            <v>11</v>
          </cell>
          <cell r="AJ354" t="str">
            <v>11</v>
          </cell>
        </row>
        <row r="355">
          <cell r="AA355" t="str">
            <v>Aaa</v>
          </cell>
          <cell r="AB355">
            <v>36860</v>
          </cell>
          <cell r="AC355">
            <v>2000</v>
          </cell>
          <cell r="AD355" t="str">
            <v>St2</v>
          </cell>
          <cell r="AE355" t="str">
            <v>Qd3</v>
          </cell>
          <cell r="AF355" t="str">
            <v>Tr4</v>
          </cell>
          <cell r="AG355" t="str">
            <v>Tr4-2000</v>
          </cell>
          <cell r="AH355" t="str">
            <v>2000-Tr4</v>
          </cell>
          <cell r="AI355">
            <v>11</v>
          </cell>
          <cell r="AJ355" t="str">
            <v>11</v>
          </cell>
        </row>
        <row r="356">
          <cell r="AA356" t="str">
            <v>Aaa</v>
          </cell>
          <cell r="AB356">
            <v>36861</v>
          </cell>
          <cell r="AC356">
            <v>2000</v>
          </cell>
          <cell r="AD356" t="str">
            <v>St2</v>
          </cell>
          <cell r="AE356" t="str">
            <v>Qd3</v>
          </cell>
          <cell r="AF356" t="str">
            <v>Tr4</v>
          </cell>
          <cell r="AG356" t="str">
            <v>Tr4-2000</v>
          </cell>
          <cell r="AH356" t="str">
            <v>2000-Tr4</v>
          </cell>
          <cell r="AI356">
            <v>12</v>
          </cell>
          <cell r="AJ356" t="str">
            <v>12</v>
          </cell>
        </row>
        <row r="357">
          <cell r="AA357" t="str">
            <v>Aaa</v>
          </cell>
          <cell r="AB357">
            <v>36862</v>
          </cell>
          <cell r="AC357">
            <v>2000</v>
          </cell>
          <cell r="AD357" t="str">
            <v>St2</v>
          </cell>
          <cell r="AE357" t="str">
            <v>Qd3</v>
          </cell>
          <cell r="AF357" t="str">
            <v>Tr4</v>
          </cell>
          <cell r="AG357" t="str">
            <v>Tr4-2000</v>
          </cell>
          <cell r="AH357" t="str">
            <v>2000-Tr4</v>
          </cell>
          <cell r="AI357">
            <v>12</v>
          </cell>
          <cell r="AJ357" t="str">
            <v>12</v>
          </cell>
        </row>
        <row r="358">
          <cell r="AA358" t="str">
            <v>Aaa</v>
          </cell>
          <cell r="AB358">
            <v>36863</v>
          </cell>
          <cell r="AC358">
            <v>2000</v>
          </cell>
          <cell r="AD358" t="str">
            <v>St2</v>
          </cell>
          <cell r="AE358" t="str">
            <v>Qd3</v>
          </cell>
          <cell r="AF358" t="str">
            <v>Tr4</v>
          </cell>
          <cell r="AG358" t="str">
            <v>Tr4-2000</v>
          </cell>
          <cell r="AH358" t="str">
            <v>2000-Tr4</v>
          </cell>
          <cell r="AI358">
            <v>12</v>
          </cell>
          <cell r="AJ358" t="str">
            <v>12</v>
          </cell>
        </row>
        <row r="359">
          <cell r="AA359" t="str">
            <v>Aaa</v>
          </cell>
          <cell r="AB359">
            <v>36864</v>
          </cell>
          <cell r="AC359">
            <v>2000</v>
          </cell>
          <cell r="AD359" t="str">
            <v>St2</v>
          </cell>
          <cell r="AE359" t="str">
            <v>Qd3</v>
          </cell>
          <cell r="AF359" t="str">
            <v>Tr4</v>
          </cell>
          <cell r="AG359" t="str">
            <v>Tr4-2000</v>
          </cell>
          <cell r="AH359" t="str">
            <v>2000-Tr4</v>
          </cell>
          <cell r="AI359">
            <v>12</v>
          </cell>
          <cell r="AJ359" t="str">
            <v>12</v>
          </cell>
        </row>
        <row r="360">
          <cell r="AA360" t="str">
            <v>Aaa</v>
          </cell>
          <cell r="AB360">
            <v>36865</v>
          </cell>
          <cell r="AC360">
            <v>2000</v>
          </cell>
          <cell r="AD360" t="str">
            <v>St2</v>
          </cell>
          <cell r="AE360" t="str">
            <v>Qd3</v>
          </cell>
          <cell r="AF360" t="str">
            <v>Tr4</v>
          </cell>
          <cell r="AG360" t="str">
            <v>Tr4-2000</v>
          </cell>
          <cell r="AH360" t="str">
            <v>2000-Tr4</v>
          </cell>
          <cell r="AI360">
            <v>12</v>
          </cell>
          <cell r="AJ360" t="str">
            <v>12</v>
          </cell>
        </row>
        <row r="361">
          <cell r="AA361" t="str">
            <v>Aaa</v>
          </cell>
          <cell r="AB361">
            <v>36866</v>
          </cell>
          <cell r="AC361">
            <v>2000</v>
          </cell>
          <cell r="AD361" t="str">
            <v>St2</v>
          </cell>
          <cell r="AE361" t="str">
            <v>Qd3</v>
          </cell>
          <cell r="AF361" t="str">
            <v>Tr4</v>
          </cell>
          <cell r="AG361" t="str">
            <v>Tr4-2000</v>
          </cell>
          <cell r="AH361" t="str">
            <v>2000-Tr4</v>
          </cell>
          <cell r="AI361">
            <v>12</v>
          </cell>
          <cell r="AJ361" t="str">
            <v>12</v>
          </cell>
        </row>
        <row r="362">
          <cell r="AA362" t="str">
            <v>Aaa</v>
          </cell>
          <cell r="AB362">
            <v>36867</v>
          </cell>
          <cell r="AC362">
            <v>2000</v>
          </cell>
          <cell r="AD362" t="str">
            <v>St2</v>
          </cell>
          <cell r="AE362" t="str">
            <v>Qd3</v>
          </cell>
          <cell r="AF362" t="str">
            <v>Tr4</v>
          </cell>
          <cell r="AG362" t="str">
            <v>Tr4-2000</v>
          </cell>
          <cell r="AH362" t="str">
            <v>2000-Tr4</v>
          </cell>
          <cell r="AI362">
            <v>12</v>
          </cell>
          <cell r="AJ362" t="str">
            <v>12</v>
          </cell>
        </row>
        <row r="363">
          <cell r="AA363" t="str">
            <v>Aaa</v>
          </cell>
          <cell r="AB363">
            <v>36868</v>
          </cell>
          <cell r="AC363">
            <v>2000</v>
          </cell>
          <cell r="AD363" t="str">
            <v>St2</v>
          </cell>
          <cell r="AE363" t="str">
            <v>Qd3</v>
          </cell>
          <cell r="AF363" t="str">
            <v>Tr4</v>
          </cell>
          <cell r="AG363" t="str">
            <v>Tr4-2000</v>
          </cell>
          <cell r="AH363" t="str">
            <v>2000-Tr4</v>
          </cell>
          <cell r="AI363">
            <v>12</v>
          </cell>
          <cell r="AJ363" t="str">
            <v>12</v>
          </cell>
        </row>
        <row r="364">
          <cell r="AA364" t="str">
            <v>Aaa</v>
          </cell>
          <cell r="AB364">
            <v>36869</v>
          </cell>
          <cell r="AC364">
            <v>2000</v>
          </cell>
          <cell r="AD364" t="str">
            <v>St2</v>
          </cell>
          <cell r="AE364" t="str">
            <v>Qd3</v>
          </cell>
          <cell r="AF364" t="str">
            <v>Tr4</v>
          </cell>
          <cell r="AG364" t="str">
            <v>Tr4-2000</v>
          </cell>
          <cell r="AH364" t="str">
            <v>2000-Tr4</v>
          </cell>
          <cell r="AI364">
            <v>12</v>
          </cell>
          <cell r="AJ364" t="str">
            <v>12</v>
          </cell>
        </row>
        <row r="365">
          <cell r="AA365" t="str">
            <v>Aaa</v>
          </cell>
          <cell r="AB365">
            <v>36870</v>
          </cell>
          <cell r="AC365">
            <v>2000</v>
          </cell>
          <cell r="AD365" t="str">
            <v>St2</v>
          </cell>
          <cell r="AE365" t="str">
            <v>Qd3</v>
          </cell>
          <cell r="AF365" t="str">
            <v>Tr4</v>
          </cell>
          <cell r="AG365" t="str">
            <v>Tr4-2000</v>
          </cell>
          <cell r="AH365" t="str">
            <v>2000-Tr4</v>
          </cell>
          <cell r="AI365">
            <v>12</v>
          </cell>
          <cell r="AJ365" t="str">
            <v>12</v>
          </cell>
        </row>
        <row r="366">
          <cell r="AA366" t="str">
            <v>Aaa</v>
          </cell>
          <cell r="AB366">
            <v>36871</v>
          </cell>
          <cell r="AC366">
            <v>2000</v>
          </cell>
          <cell r="AD366" t="str">
            <v>St2</v>
          </cell>
          <cell r="AE366" t="str">
            <v>Qd3</v>
          </cell>
          <cell r="AF366" t="str">
            <v>Tr4</v>
          </cell>
          <cell r="AG366" t="str">
            <v>Tr4-2000</v>
          </cell>
          <cell r="AH366" t="str">
            <v>2000-Tr4</v>
          </cell>
          <cell r="AI366">
            <v>12</v>
          </cell>
          <cell r="AJ366" t="str">
            <v>12</v>
          </cell>
        </row>
        <row r="367">
          <cell r="AA367" t="str">
            <v>Aaa</v>
          </cell>
          <cell r="AB367">
            <v>36872</v>
          </cell>
          <cell r="AC367">
            <v>2000</v>
          </cell>
          <cell r="AD367" t="str">
            <v>St2</v>
          </cell>
          <cell r="AE367" t="str">
            <v>Qd3</v>
          </cell>
          <cell r="AF367" t="str">
            <v>Tr4</v>
          </cell>
          <cell r="AG367" t="str">
            <v>Tr4-2000</v>
          </cell>
          <cell r="AH367" t="str">
            <v>2000-Tr4</v>
          </cell>
          <cell r="AI367">
            <v>12</v>
          </cell>
          <cell r="AJ367" t="str">
            <v>12</v>
          </cell>
        </row>
        <row r="368">
          <cell r="AA368" t="str">
            <v>Aaa</v>
          </cell>
          <cell r="AB368">
            <v>36873</v>
          </cell>
          <cell r="AC368">
            <v>2000</v>
          </cell>
          <cell r="AD368" t="str">
            <v>St2</v>
          </cell>
          <cell r="AE368" t="str">
            <v>Qd3</v>
          </cell>
          <cell r="AF368" t="str">
            <v>Tr4</v>
          </cell>
          <cell r="AG368" t="str">
            <v>Tr4-2000</v>
          </cell>
          <cell r="AH368" t="str">
            <v>2000-Tr4</v>
          </cell>
          <cell r="AI368">
            <v>12</v>
          </cell>
          <cell r="AJ368" t="str">
            <v>12</v>
          </cell>
        </row>
        <row r="369">
          <cell r="AA369" t="str">
            <v>Aaa</v>
          </cell>
          <cell r="AB369">
            <v>36874</v>
          </cell>
          <cell r="AC369">
            <v>2000</v>
          </cell>
          <cell r="AD369" t="str">
            <v>St2</v>
          </cell>
          <cell r="AE369" t="str">
            <v>Qd3</v>
          </cell>
          <cell r="AF369" t="str">
            <v>Tr4</v>
          </cell>
          <cell r="AG369" t="str">
            <v>Tr4-2000</v>
          </cell>
          <cell r="AH369" t="str">
            <v>2000-Tr4</v>
          </cell>
          <cell r="AI369">
            <v>12</v>
          </cell>
          <cell r="AJ369" t="str">
            <v>12</v>
          </cell>
        </row>
        <row r="370">
          <cell r="AA370" t="str">
            <v>Aaa</v>
          </cell>
          <cell r="AB370">
            <v>36875</v>
          </cell>
          <cell r="AC370">
            <v>2000</v>
          </cell>
          <cell r="AD370" t="str">
            <v>St2</v>
          </cell>
          <cell r="AE370" t="str">
            <v>Qd3</v>
          </cell>
          <cell r="AF370" t="str">
            <v>Tr4</v>
          </cell>
          <cell r="AG370" t="str">
            <v>Tr4-2000</v>
          </cell>
          <cell r="AH370" t="str">
            <v>2000-Tr4</v>
          </cell>
          <cell r="AI370">
            <v>12</v>
          </cell>
          <cell r="AJ370" t="str">
            <v>12</v>
          </cell>
        </row>
        <row r="371">
          <cell r="AA371" t="str">
            <v>Aaa</v>
          </cell>
          <cell r="AB371">
            <v>36876</v>
          </cell>
          <cell r="AC371">
            <v>2000</v>
          </cell>
          <cell r="AD371" t="str">
            <v>St2</v>
          </cell>
          <cell r="AE371" t="str">
            <v>Qd3</v>
          </cell>
          <cell r="AF371" t="str">
            <v>Tr4</v>
          </cell>
          <cell r="AG371" t="str">
            <v>Tr4-2000</v>
          </cell>
          <cell r="AH371" t="str">
            <v>2000-Tr4</v>
          </cell>
          <cell r="AI371">
            <v>12</v>
          </cell>
          <cell r="AJ371" t="str">
            <v>12</v>
          </cell>
        </row>
        <row r="372">
          <cell r="AA372" t="str">
            <v>Aaa</v>
          </cell>
          <cell r="AB372">
            <v>36877</v>
          </cell>
          <cell r="AC372">
            <v>2000</v>
          </cell>
          <cell r="AD372" t="str">
            <v>St2</v>
          </cell>
          <cell r="AE372" t="str">
            <v>Qd3</v>
          </cell>
          <cell r="AF372" t="str">
            <v>Tr4</v>
          </cell>
          <cell r="AG372" t="str">
            <v>Tr4-2000</v>
          </cell>
          <cell r="AH372" t="str">
            <v>2000-Tr4</v>
          </cell>
          <cell r="AI372">
            <v>12</v>
          </cell>
          <cell r="AJ372" t="str">
            <v>12</v>
          </cell>
        </row>
        <row r="373">
          <cell r="AA373" t="str">
            <v>Aaa</v>
          </cell>
          <cell r="AB373">
            <v>36878</v>
          </cell>
          <cell r="AC373">
            <v>2000</v>
          </cell>
          <cell r="AD373" t="str">
            <v>St2</v>
          </cell>
          <cell r="AE373" t="str">
            <v>Qd3</v>
          </cell>
          <cell r="AF373" t="str">
            <v>Tr4</v>
          </cell>
          <cell r="AG373" t="str">
            <v>Tr4-2000</v>
          </cell>
          <cell r="AH373" t="str">
            <v>2000-Tr4</v>
          </cell>
          <cell r="AI373">
            <v>12</v>
          </cell>
          <cell r="AJ373" t="str">
            <v>12</v>
          </cell>
        </row>
        <row r="374">
          <cell r="AA374" t="str">
            <v>Aaa</v>
          </cell>
          <cell r="AB374">
            <v>36879</v>
          </cell>
          <cell r="AC374">
            <v>2000</v>
          </cell>
          <cell r="AD374" t="str">
            <v>St2</v>
          </cell>
          <cell r="AE374" t="str">
            <v>Qd3</v>
          </cell>
          <cell r="AF374" t="str">
            <v>Tr4</v>
          </cell>
          <cell r="AG374" t="str">
            <v>Tr4-2000</v>
          </cell>
          <cell r="AH374" t="str">
            <v>2000-Tr4</v>
          </cell>
          <cell r="AI374">
            <v>12</v>
          </cell>
          <cell r="AJ374" t="str">
            <v>12</v>
          </cell>
        </row>
        <row r="375">
          <cell r="AA375" t="str">
            <v>Aaa</v>
          </cell>
          <cell r="AB375">
            <v>36880</v>
          </cell>
          <cell r="AC375">
            <v>2000</v>
          </cell>
          <cell r="AD375" t="str">
            <v>St2</v>
          </cell>
          <cell r="AE375" t="str">
            <v>Qd3</v>
          </cell>
          <cell r="AF375" t="str">
            <v>Tr4</v>
          </cell>
          <cell r="AG375" t="str">
            <v>Tr4-2000</v>
          </cell>
          <cell r="AH375" t="str">
            <v>2000-Tr4</v>
          </cell>
          <cell r="AI375">
            <v>12</v>
          </cell>
          <cell r="AJ375" t="str">
            <v>12</v>
          </cell>
        </row>
        <row r="376">
          <cell r="AA376" t="str">
            <v>Aaa</v>
          </cell>
          <cell r="AB376">
            <v>36881</v>
          </cell>
          <cell r="AC376">
            <v>2000</v>
          </cell>
          <cell r="AD376" t="str">
            <v>St2</v>
          </cell>
          <cell r="AE376" t="str">
            <v>Qd3</v>
          </cell>
          <cell r="AF376" t="str">
            <v>Tr4</v>
          </cell>
          <cell r="AG376" t="str">
            <v>Tr4-2000</v>
          </cell>
          <cell r="AH376" t="str">
            <v>2000-Tr4</v>
          </cell>
          <cell r="AI376">
            <v>12</v>
          </cell>
          <cell r="AJ376" t="str">
            <v>12</v>
          </cell>
        </row>
        <row r="377">
          <cell r="AA377" t="str">
            <v>Aaa</v>
          </cell>
          <cell r="AB377">
            <v>36882</v>
          </cell>
          <cell r="AC377">
            <v>2000</v>
          </cell>
          <cell r="AD377" t="str">
            <v>St2</v>
          </cell>
          <cell r="AE377" t="str">
            <v>Qd3</v>
          </cell>
          <cell r="AF377" t="str">
            <v>Tr4</v>
          </cell>
          <cell r="AG377" t="str">
            <v>Tr4-2000</v>
          </cell>
          <cell r="AH377" t="str">
            <v>2000-Tr4</v>
          </cell>
          <cell r="AI377">
            <v>12</v>
          </cell>
          <cell r="AJ377" t="str">
            <v>12</v>
          </cell>
        </row>
        <row r="378">
          <cell r="AA378" t="str">
            <v>Aaa</v>
          </cell>
          <cell r="AB378">
            <v>36883</v>
          </cell>
          <cell r="AC378">
            <v>2000</v>
          </cell>
          <cell r="AD378" t="str">
            <v>St2</v>
          </cell>
          <cell r="AE378" t="str">
            <v>Qd3</v>
          </cell>
          <cell r="AF378" t="str">
            <v>Tr4</v>
          </cell>
          <cell r="AG378" t="str">
            <v>Tr4-2000</v>
          </cell>
          <cell r="AH378" t="str">
            <v>2000-Tr4</v>
          </cell>
          <cell r="AI378">
            <v>12</v>
          </cell>
          <cell r="AJ378" t="str">
            <v>12</v>
          </cell>
        </row>
        <row r="379">
          <cell r="AA379" t="str">
            <v>Aaa</v>
          </cell>
          <cell r="AB379">
            <v>36884</v>
          </cell>
          <cell r="AC379">
            <v>2000</v>
          </cell>
          <cell r="AD379" t="str">
            <v>St2</v>
          </cell>
          <cell r="AE379" t="str">
            <v>Qd3</v>
          </cell>
          <cell r="AF379" t="str">
            <v>Tr4</v>
          </cell>
          <cell r="AG379" t="str">
            <v>Tr4-2000</v>
          </cell>
          <cell r="AH379" t="str">
            <v>2000-Tr4</v>
          </cell>
          <cell r="AI379">
            <v>12</v>
          </cell>
          <cell r="AJ379" t="str">
            <v>12</v>
          </cell>
        </row>
        <row r="380">
          <cell r="AA380" t="str">
            <v>Aaa</v>
          </cell>
          <cell r="AB380">
            <v>36885</v>
          </cell>
          <cell r="AC380">
            <v>2000</v>
          </cell>
          <cell r="AD380" t="str">
            <v>St2</v>
          </cell>
          <cell r="AE380" t="str">
            <v>Qd3</v>
          </cell>
          <cell r="AF380" t="str">
            <v>Tr4</v>
          </cell>
          <cell r="AG380" t="str">
            <v>Tr4-2000</v>
          </cell>
          <cell r="AH380" t="str">
            <v>2000-Tr4</v>
          </cell>
          <cell r="AI380">
            <v>12</v>
          </cell>
          <cell r="AJ380" t="str">
            <v>12</v>
          </cell>
        </row>
        <row r="381">
          <cell r="AA381" t="str">
            <v>Aaa</v>
          </cell>
          <cell r="AB381">
            <v>36886</v>
          </cell>
          <cell r="AC381">
            <v>2000</v>
          </cell>
          <cell r="AD381" t="str">
            <v>St2</v>
          </cell>
          <cell r="AE381" t="str">
            <v>Qd3</v>
          </cell>
          <cell r="AF381" t="str">
            <v>Tr4</v>
          </cell>
          <cell r="AG381" t="str">
            <v>Tr4-2000</v>
          </cell>
          <cell r="AH381" t="str">
            <v>2000-Tr4</v>
          </cell>
          <cell r="AI381">
            <v>12</v>
          </cell>
          <cell r="AJ381" t="str">
            <v>12</v>
          </cell>
        </row>
        <row r="382">
          <cell r="AA382" t="str">
            <v>Aaa</v>
          </cell>
          <cell r="AB382">
            <v>36887</v>
          </cell>
          <cell r="AC382">
            <v>2000</v>
          </cell>
          <cell r="AD382" t="str">
            <v>St2</v>
          </cell>
          <cell r="AE382" t="str">
            <v>Qd3</v>
          </cell>
          <cell r="AF382" t="str">
            <v>Tr4</v>
          </cell>
          <cell r="AG382" t="str">
            <v>Tr4-2000</v>
          </cell>
          <cell r="AH382" t="str">
            <v>2000-Tr4</v>
          </cell>
          <cell r="AI382">
            <v>12</v>
          </cell>
          <cell r="AJ382" t="str">
            <v>12</v>
          </cell>
        </row>
        <row r="383">
          <cell r="AA383" t="str">
            <v>Aaa</v>
          </cell>
          <cell r="AB383">
            <v>36888</v>
          </cell>
          <cell r="AC383">
            <v>2000</v>
          </cell>
          <cell r="AD383" t="str">
            <v>St2</v>
          </cell>
          <cell r="AE383" t="str">
            <v>Qd3</v>
          </cell>
          <cell r="AF383" t="str">
            <v>Tr4</v>
          </cell>
          <cell r="AG383" t="str">
            <v>Tr4-2000</v>
          </cell>
          <cell r="AH383" t="str">
            <v>2000-Tr4</v>
          </cell>
          <cell r="AI383">
            <v>12</v>
          </cell>
          <cell r="AJ383" t="str">
            <v>12</v>
          </cell>
        </row>
        <row r="384">
          <cell r="AA384" t="str">
            <v>Aaa</v>
          </cell>
          <cell r="AB384">
            <v>36889</v>
          </cell>
          <cell r="AC384">
            <v>2000</v>
          </cell>
          <cell r="AD384" t="str">
            <v>St2</v>
          </cell>
          <cell r="AE384" t="str">
            <v>Qd3</v>
          </cell>
          <cell r="AF384" t="str">
            <v>Tr4</v>
          </cell>
          <cell r="AG384" t="str">
            <v>Tr4-2000</v>
          </cell>
          <cell r="AH384" t="str">
            <v>2000-Tr4</v>
          </cell>
          <cell r="AI384">
            <v>12</v>
          </cell>
          <cell r="AJ384" t="str">
            <v>12</v>
          </cell>
        </row>
        <row r="385">
          <cell r="AA385" t="str">
            <v>Aaa</v>
          </cell>
          <cell r="AB385">
            <v>36890</v>
          </cell>
          <cell r="AC385">
            <v>2000</v>
          </cell>
          <cell r="AD385" t="str">
            <v>St2</v>
          </cell>
          <cell r="AE385" t="str">
            <v>Qd3</v>
          </cell>
          <cell r="AF385" t="str">
            <v>Tr4</v>
          </cell>
          <cell r="AG385" t="str">
            <v>Tr4-2000</v>
          </cell>
          <cell r="AH385" t="str">
            <v>2000-Tr4</v>
          </cell>
          <cell r="AI385">
            <v>12</v>
          </cell>
          <cell r="AJ385" t="str">
            <v>12</v>
          </cell>
        </row>
        <row r="386">
          <cell r="AA386" t="str">
            <v>Aaa</v>
          </cell>
          <cell r="AB386">
            <v>36891</v>
          </cell>
          <cell r="AC386">
            <v>2000</v>
          </cell>
          <cell r="AD386" t="str">
            <v>St2</v>
          </cell>
          <cell r="AE386" t="str">
            <v>Qd3</v>
          </cell>
          <cell r="AF386" t="str">
            <v>Tr4</v>
          </cell>
          <cell r="AG386" t="str">
            <v>Tr4-2000</v>
          </cell>
          <cell r="AH386" t="str">
            <v>2000-Tr4</v>
          </cell>
          <cell r="AI386">
            <v>12</v>
          </cell>
          <cell r="AJ386" t="str">
            <v>12</v>
          </cell>
        </row>
        <row r="387">
          <cell r="AA387" t="str">
            <v>Aaa</v>
          </cell>
          <cell r="AB387">
            <v>36892</v>
          </cell>
          <cell r="AC387">
            <v>2001</v>
          </cell>
          <cell r="AD387" t="str">
            <v>St1</v>
          </cell>
          <cell r="AE387" t="str">
            <v>Qd1</v>
          </cell>
          <cell r="AF387" t="str">
            <v>Tr1</v>
          </cell>
          <cell r="AG387" t="str">
            <v>Tr1-2001</v>
          </cell>
          <cell r="AH387" t="str">
            <v>2001-Tr1</v>
          </cell>
          <cell r="AI387">
            <v>1</v>
          </cell>
          <cell r="AJ387" t="str">
            <v>01</v>
          </cell>
        </row>
        <row r="388">
          <cell r="AA388" t="str">
            <v>Aaa</v>
          </cell>
          <cell r="AB388">
            <v>36893</v>
          </cell>
          <cell r="AC388">
            <v>2001</v>
          </cell>
          <cell r="AD388" t="str">
            <v>St1</v>
          </cell>
          <cell r="AE388" t="str">
            <v>Qd1</v>
          </cell>
          <cell r="AF388" t="str">
            <v>Tr1</v>
          </cell>
          <cell r="AG388" t="str">
            <v>Tr1-2001</v>
          </cell>
          <cell r="AH388" t="str">
            <v>2001-Tr1</v>
          </cell>
          <cell r="AI388">
            <v>1</v>
          </cell>
          <cell r="AJ388" t="str">
            <v>01</v>
          </cell>
        </row>
        <row r="389">
          <cell r="AA389" t="str">
            <v>Aaa</v>
          </cell>
          <cell r="AB389">
            <v>36894</v>
          </cell>
          <cell r="AC389">
            <v>2001</v>
          </cell>
          <cell r="AD389" t="str">
            <v>St1</v>
          </cell>
          <cell r="AE389" t="str">
            <v>Qd1</v>
          </cell>
          <cell r="AF389" t="str">
            <v>Tr1</v>
          </cell>
          <cell r="AG389" t="str">
            <v>Tr1-2001</v>
          </cell>
          <cell r="AH389" t="str">
            <v>2001-Tr1</v>
          </cell>
          <cell r="AI389">
            <v>1</v>
          </cell>
          <cell r="AJ389" t="str">
            <v>01</v>
          </cell>
        </row>
        <row r="390">
          <cell r="AA390" t="str">
            <v>Aaa</v>
          </cell>
          <cell r="AB390">
            <v>36895</v>
          </cell>
          <cell r="AC390">
            <v>2001</v>
          </cell>
          <cell r="AD390" t="str">
            <v>St1</v>
          </cell>
          <cell r="AE390" t="str">
            <v>Qd1</v>
          </cell>
          <cell r="AF390" t="str">
            <v>Tr1</v>
          </cell>
          <cell r="AG390" t="str">
            <v>Tr1-2001</v>
          </cell>
          <cell r="AH390" t="str">
            <v>2001-Tr1</v>
          </cell>
          <cell r="AI390">
            <v>1</v>
          </cell>
          <cell r="AJ390" t="str">
            <v>01</v>
          </cell>
        </row>
        <row r="391">
          <cell r="AA391" t="str">
            <v>Aaa</v>
          </cell>
          <cell r="AB391">
            <v>36896</v>
          </cell>
          <cell r="AC391">
            <v>2001</v>
          </cell>
          <cell r="AD391" t="str">
            <v>St1</v>
          </cell>
          <cell r="AE391" t="str">
            <v>Qd1</v>
          </cell>
          <cell r="AF391" t="str">
            <v>Tr1</v>
          </cell>
          <cell r="AG391" t="str">
            <v>Tr1-2001</v>
          </cell>
          <cell r="AH391" t="str">
            <v>2001-Tr1</v>
          </cell>
          <cell r="AI391">
            <v>1</v>
          </cell>
          <cell r="AJ391" t="str">
            <v>01</v>
          </cell>
        </row>
        <row r="392">
          <cell r="AA392" t="str">
            <v>Aaa</v>
          </cell>
          <cell r="AB392">
            <v>36897</v>
          </cell>
          <cell r="AC392">
            <v>2001</v>
          </cell>
          <cell r="AD392" t="str">
            <v>St1</v>
          </cell>
          <cell r="AE392" t="str">
            <v>Qd1</v>
          </cell>
          <cell r="AF392" t="str">
            <v>Tr1</v>
          </cell>
          <cell r="AG392" t="str">
            <v>Tr1-2001</v>
          </cell>
          <cell r="AH392" t="str">
            <v>2001-Tr1</v>
          </cell>
          <cell r="AI392">
            <v>1</v>
          </cell>
          <cell r="AJ392" t="str">
            <v>01</v>
          </cell>
        </row>
        <row r="393">
          <cell r="AA393" t="str">
            <v>Aaa</v>
          </cell>
          <cell r="AB393">
            <v>36898</v>
          </cell>
          <cell r="AC393">
            <v>2001</v>
          </cell>
          <cell r="AD393" t="str">
            <v>St1</v>
          </cell>
          <cell r="AE393" t="str">
            <v>Qd1</v>
          </cell>
          <cell r="AF393" t="str">
            <v>Tr1</v>
          </cell>
          <cell r="AG393" t="str">
            <v>Tr1-2001</v>
          </cell>
          <cell r="AH393" t="str">
            <v>2001-Tr1</v>
          </cell>
          <cell r="AI393">
            <v>1</v>
          </cell>
          <cell r="AJ393" t="str">
            <v>01</v>
          </cell>
        </row>
        <row r="394">
          <cell r="AA394" t="str">
            <v>Aaa</v>
          </cell>
          <cell r="AB394">
            <v>36899</v>
          </cell>
          <cell r="AC394">
            <v>2001</v>
          </cell>
          <cell r="AD394" t="str">
            <v>St1</v>
          </cell>
          <cell r="AE394" t="str">
            <v>Qd1</v>
          </cell>
          <cell r="AF394" t="str">
            <v>Tr1</v>
          </cell>
          <cell r="AG394" t="str">
            <v>Tr1-2001</v>
          </cell>
          <cell r="AH394" t="str">
            <v>2001-Tr1</v>
          </cell>
          <cell r="AI394">
            <v>1</v>
          </cell>
          <cell r="AJ394" t="str">
            <v>01</v>
          </cell>
        </row>
        <row r="395">
          <cell r="AA395" t="str">
            <v>Aaa</v>
          </cell>
          <cell r="AB395">
            <v>36900</v>
          </cell>
          <cell r="AC395">
            <v>2001</v>
          </cell>
          <cell r="AD395" t="str">
            <v>St1</v>
          </cell>
          <cell r="AE395" t="str">
            <v>Qd1</v>
          </cell>
          <cell r="AF395" t="str">
            <v>Tr1</v>
          </cell>
          <cell r="AG395" t="str">
            <v>Tr1-2001</v>
          </cell>
          <cell r="AH395" t="str">
            <v>2001-Tr1</v>
          </cell>
          <cell r="AI395">
            <v>1</v>
          </cell>
          <cell r="AJ395" t="str">
            <v>01</v>
          </cell>
        </row>
        <row r="396">
          <cell r="AA396" t="str">
            <v>Aaa</v>
          </cell>
          <cell r="AB396">
            <v>36901</v>
          </cell>
          <cell r="AC396">
            <v>2001</v>
          </cell>
          <cell r="AD396" t="str">
            <v>St1</v>
          </cell>
          <cell r="AE396" t="str">
            <v>Qd1</v>
          </cell>
          <cell r="AF396" t="str">
            <v>Tr1</v>
          </cell>
          <cell r="AG396" t="str">
            <v>Tr1-2001</v>
          </cell>
          <cell r="AH396" t="str">
            <v>2001-Tr1</v>
          </cell>
          <cell r="AI396">
            <v>1</v>
          </cell>
          <cell r="AJ396" t="str">
            <v>01</v>
          </cell>
        </row>
        <row r="397">
          <cell r="AA397" t="str">
            <v>Aaa</v>
          </cell>
          <cell r="AB397">
            <v>36902</v>
          </cell>
          <cell r="AC397">
            <v>2001</v>
          </cell>
          <cell r="AD397" t="str">
            <v>St1</v>
          </cell>
          <cell r="AE397" t="str">
            <v>Qd1</v>
          </cell>
          <cell r="AF397" t="str">
            <v>Tr1</v>
          </cell>
          <cell r="AG397" t="str">
            <v>Tr1-2001</v>
          </cell>
          <cell r="AH397" t="str">
            <v>2001-Tr1</v>
          </cell>
          <cell r="AI397">
            <v>1</v>
          </cell>
          <cell r="AJ397" t="str">
            <v>01</v>
          </cell>
        </row>
        <row r="398">
          <cell r="AA398" t="str">
            <v>Aaa</v>
          </cell>
          <cell r="AB398">
            <v>36903</v>
          </cell>
          <cell r="AC398">
            <v>2001</v>
          </cell>
          <cell r="AD398" t="str">
            <v>St1</v>
          </cell>
          <cell r="AE398" t="str">
            <v>Qd1</v>
          </cell>
          <cell r="AF398" t="str">
            <v>Tr1</v>
          </cell>
          <cell r="AG398" t="str">
            <v>Tr1-2001</v>
          </cell>
          <cell r="AH398" t="str">
            <v>2001-Tr1</v>
          </cell>
          <cell r="AI398">
            <v>1</v>
          </cell>
          <cell r="AJ398" t="str">
            <v>01</v>
          </cell>
        </row>
        <row r="399">
          <cell r="AA399" t="str">
            <v>Aaa</v>
          </cell>
          <cell r="AB399">
            <v>36904</v>
          </cell>
          <cell r="AC399">
            <v>2001</v>
          </cell>
          <cell r="AD399" t="str">
            <v>St1</v>
          </cell>
          <cell r="AE399" t="str">
            <v>Qd1</v>
          </cell>
          <cell r="AF399" t="str">
            <v>Tr1</v>
          </cell>
          <cell r="AG399" t="str">
            <v>Tr1-2001</v>
          </cell>
          <cell r="AH399" t="str">
            <v>2001-Tr1</v>
          </cell>
          <cell r="AI399">
            <v>1</v>
          </cell>
          <cell r="AJ399" t="str">
            <v>01</v>
          </cell>
        </row>
        <row r="400">
          <cell r="AA400" t="str">
            <v>Aaa</v>
          </cell>
          <cell r="AB400">
            <v>36905</v>
          </cell>
          <cell r="AC400">
            <v>2001</v>
          </cell>
          <cell r="AD400" t="str">
            <v>St1</v>
          </cell>
          <cell r="AE400" t="str">
            <v>Qd1</v>
          </cell>
          <cell r="AF400" t="str">
            <v>Tr1</v>
          </cell>
          <cell r="AG400" t="str">
            <v>Tr1-2001</v>
          </cell>
          <cell r="AH400" t="str">
            <v>2001-Tr1</v>
          </cell>
          <cell r="AI400">
            <v>1</v>
          </cell>
          <cell r="AJ400" t="str">
            <v>01</v>
          </cell>
        </row>
        <row r="401">
          <cell r="AA401" t="str">
            <v>Aaa</v>
          </cell>
          <cell r="AB401">
            <v>36906</v>
          </cell>
          <cell r="AC401">
            <v>2001</v>
          </cell>
          <cell r="AD401" t="str">
            <v>St1</v>
          </cell>
          <cell r="AE401" t="str">
            <v>Qd1</v>
          </cell>
          <cell r="AF401" t="str">
            <v>Tr1</v>
          </cell>
          <cell r="AG401" t="str">
            <v>Tr1-2001</v>
          </cell>
          <cell r="AH401" t="str">
            <v>2001-Tr1</v>
          </cell>
          <cell r="AI401">
            <v>1</v>
          </cell>
          <cell r="AJ401" t="str">
            <v>01</v>
          </cell>
        </row>
        <row r="402">
          <cell r="AA402" t="str">
            <v>Aaa</v>
          </cell>
          <cell r="AB402">
            <v>36907</v>
          </cell>
          <cell r="AC402">
            <v>2001</v>
          </cell>
          <cell r="AD402" t="str">
            <v>St1</v>
          </cell>
          <cell r="AE402" t="str">
            <v>Qd1</v>
          </cell>
          <cell r="AF402" t="str">
            <v>Tr1</v>
          </cell>
          <cell r="AG402" t="str">
            <v>Tr1-2001</v>
          </cell>
          <cell r="AH402" t="str">
            <v>2001-Tr1</v>
          </cell>
          <cell r="AI402">
            <v>1</v>
          </cell>
          <cell r="AJ402" t="str">
            <v>01</v>
          </cell>
        </row>
        <row r="403">
          <cell r="AA403" t="str">
            <v>Aaa</v>
          </cell>
          <cell r="AB403">
            <v>36908</v>
          </cell>
          <cell r="AC403">
            <v>2001</v>
          </cell>
          <cell r="AD403" t="str">
            <v>St1</v>
          </cell>
          <cell r="AE403" t="str">
            <v>Qd1</v>
          </cell>
          <cell r="AF403" t="str">
            <v>Tr1</v>
          </cell>
          <cell r="AG403" t="str">
            <v>Tr1-2001</v>
          </cell>
          <cell r="AH403" t="str">
            <v>2001-Tr1</v>
          </cell>
          <cell r="AI403">
            <v>1</v>
          </cell>
          <cell r="AJ403" t="str">
            <v>01</v>
          </cell>
        </row>
        <row r="404">
          <cell r="AA404" t="str">
            <v>Aaa</v>
          </cell>
          <cell r="AB404">
            <v>36909</v>
          </cell>
          <cell r="AC404">
            <v>2001</v>
          </cell>
          <cell r="AD404" t="str">
            <v>St1</v>
          </cell>
          <cell r="AE404" t="str">
            <v>Qd1</v>
          </cell>
          <cell r="AF404" t="str">
            <v>Tr1</v>
          </cell>
          <cell r="AG404" t="str">
            <v>Tr1-2001</v>
          </cell>
          <cell r="AH404" t="str">
            <v>2001-Tr1</v>
          </cell>
          <cell r="AI404">
            <v>1</v>
          </cell>
          <cell r="AJ404" t="str">
            <v>01</v>
          </cell>
        </row>
        <row r="405">
          <cell r="AA405" t="str">
            <v>Aaa</v>
          </cell>
          <cell r="AB405">
            <v>36910</v>
          </cell>
          <cell r="AC405">
            <v>2001</v>
          </cell>
          <cell r="AD405" t="str">
            <v>St1</v>
          </cell>
          <cell r="AE405" t="str">
            <v>Qd1</v>
          </cell>
          <cell r="AF405" t="str">
            <v>Tr1</v>
          </cell>
          <cell r="AG405" t="str">
            <v>Tr1-2001</v>
          </cell>
          <cell r="AH405" t="str">
            <v>2001-Tr1</v>
          </cell>
          <cell r="AI405">
            <v>1</v>
          </cell>
          <cell r="AJ405" t="str">
            <v>01</v>
          </cell>
        </row>
        <row r="406">
          <cell r="AA406" t="str">
            <v>Aaa</v>
          </cell>
          <cell r="AB406">
            <v>36911</v>
          </cell>
          <cell r="AC406">
            <v>2001</v>
          </cell>
          <cell r="AD406" t="str">
            <v>St1</v>
          </cell>
          <cell r="AE406" t="str">
            <v>Qd1</v>
          </cell>
          <cell r="AF406" t="str">
            <v>Tr1</v>
          </cell>
          <cell r="AG406" t="str">
            <v>Tr1-2001</v>
          </cell>
          <cell r="AH406" t="str">
            <v>2001-Tr1</v>
          </cell>
          <cell r="AI406">
            <v>1</v>
          </cell>
          <cell r="AJ406" t="str">
            <v>01</v>
          </cell>
        </row>
        <row r="407">
          <cell r="AA407" t="str">
            <v>Aaa</v>
          </cell>
          <cell r="AB407">
            <v>36912</v>
          </cell>
          <cell r="AC407">
            <v>2001</v>
          </cell>
          <cell r="AD407" t="str">
            <v>St1</v>
          </cell>
          <cell r="AE407" t="str">
            <v>Qd1</v>
          </cell>
          <cell r="AF407" t="str">
            <v>Tr1</v>
          </cell>
          <cell r="AG407" t="str">
            <v>Tr1-2001</v>
          </cell>
          <cell r="AH407" t="str">
            <v>2001-Tr1</v>
          </cell>
          <cell r="AI407">
            <v>1</v>
          </cell>
          <cell r="AJ407" t="str">
            <v>01</v>
          </cell>
        </row>
        <row r="408">
          <cell r="AA408" t="str">
            <v>Aaa</v>
          </cell>
          <cell r="AB408">
            <v>36913</v>
          </cell>
          <cell r="AC408">
            <v>2001</v>
          </cell>
          <cell r="AD408" t="str">
            <v>St1</v>
          </cell>
          <cell r="AE408" t="str">
            <v>Qd1</v>
          </cell>
          <cell r="AF408" t="str">
            <v>Tr1</v>
          </cell>
          <cell r="AG408" t="str">
            <v>Tr1-2001</v>
          </cell>
          <cell r="AH408" t="str">
            <v>2001-Tr1</v>
          </cell>
          <cell r="AI408">
            <v>1</v>
          </cell>
          <cell r="AJ408" t="str">
            <v>01</v>
          </cell>
        </row>
        <row r="409">
          <cell r="AA409" t="str">
            <v>Aaa</v>
          </cell>
          <cell r="AB409">
            <v>36914</v>
          </cell>
          <cell r="AC409">
            <v>2001</v>
          </cell>
          <cell r="AD409" t="str">
            <v>St1</v>
          </cell>
          <cell r="AE409" t="str">
            <v>Qd1</v>
          </cell>
          <cell r="AF409" t="str">
            <v>Tr1</v>
          </cell>
          <cell r="AG409" t="str">
            <v>Tr1-2001</v>
          </cell>
          <cell r="AH409" t="str">
            <v>2001-Tr1</v>
          </cell>
          <cell r="AI409">
            <v>1</v>
          </cell>
          <cell r="AJ409" t="str">
            <v>01</v>
          </cell>
        </row>
        <row r="410">
          <cell r="AA410" t="str">
            <v>Aaa</v>
          </cell>
          <cell r="AB410">
            <v>36915</v>
          </cell>
          <cell r="AC410">
            <v>2001</v>
          </cell>
          <cell r="AD410" t="str">
            <v>St1</v>
          </cell>
          <cell r="AE410" t="str">
            <v>Qd1</v>
          </cell>
          <cell r="AF410" t="str">
            <v>Tr1</v>
          </cell>
          <cell r="AG410" t="str">
            <v>Tr1-2001</v>
          </cell>
          <cell r="AH410" t="str">
            <v>2001-Tr1</v>
          </cell>
          <cell r="AI410">
            <v>1</v>
          </cell>
          <cell r="AJ410" t="str">
            <v>01</v>
          </cell>
        </row>
        <row r="411">
          <cell r="AA411" t="str">
            <v>Aaa</v>
          </cell>
          <cell r="AB411">
            <v>36916</v>
          </cell>
          <cell r="AC411">
            <v>2001</v>
          </cell>
          <cell r="AD411" t="str">
            <v>St1</v>
          </cell>
          <cell r="AE411" t="str">
            <v>Qd1</v>
          </cell>
          <cell r="AF411" t="str">
            <v>Tr1</v>
          </cell>
          <cell r="AG411" t="str">
            <v>Tr1-2001</v>
          </cell>
          <cell r="AH411" t="str">
            <v>2001-Tr1</v>
          </cell>
          <cell r="AI411">
            <v>1</v>
          </cell>
          <cell r="AJ411" t="str">
            <v>01</v>
          </cell>
        </row>
        <row r="412">
          <cell r="AA412" t="str">
            <v>Aaa</v>
          </cell>
          <cell r="AB412">
            <v>36917</v>
          </cell>
          <cell r="AC412">
            <v>2001</v>
          </cell>
          <cell r="AD412" t="str">
            <v>St1</v>
          </cell>
          <cell r="AE412" t="str">
            <v>Qd1</v>
          </cell>
          <cell r="AF412" t="str">
            <v>Tr1</v>
          </cell>
          <cell r="AG412" t="str">
            <v>Tr1-2001</v>
          </cell>
          <cell r="AH412" t="str">
            <v>2001-Tr1</v>
          </cell>
          <cell r="AI412">
            <v>1</v>
          </cell>
          <cell r="AJ412" t="str">
            <v>01</v>
          </cell>
        </row>
        <row r="413">
          <cell r="AA413" t="str">
            <v>Aaa</v>
          </cell>
          <cell r="AB413">
            <v>36918</v>
          </cell>
          <cell r="AC413">
            <v>2001</v>
          </cell>
          <cell r="AD413" t="str">
            <v>St1</v>
          </cell>
          <cell r="AE413" t="str">
            <v>Qd1</v>
          </cell>
          <cell r="AF413" t="str">
            <v>Tr1</v>
          </cell>
          <cell r="AG413" t="str">
            <v>Tr1-2001</v>
          </cell>
          <cell r="AH413" t="str">
            <v>2001-Tr1</v>
          </cell>
          <cell r="AI413">
            <v>1</v>
          </cell>
          <cell r="AJ413" t="str">
            <v>01</v>
          </cell>
        </row>
        <row r="414">
          <cell r="AA414" t="str">
            <v>Aaa</v>
          </cell>
          <cell r="AB414">
            <v>36919</v>
          </cell>
          <cell r="AC414">
            <v>2001</v>
          </cell>
          <cell r="AD414" t="str">
            <v>St1</v>
          </cell>
          <cell r="AE414" t="str">
            <v>Qd1</v>
          </cell>
          <cell r="AF414" t="str">
            <v>Tr1</v>
          </cell>
          <cell r="AG414" t="str">
            <v>Tr1-2001</v>
          </cell>
          <cell r="AH414" t="str">
            <v>2001-Tr1</v>
          </cell>
          <cell r="AI414">
            <v>1</v>
          </cell>
          <cell r="AJ414" t="str">
            <v>01</v>
          </cell>
        </row>
        <row r="415">
          <cell r="AA415" t="str">
            <v>Aaa</v>
          </cell>
          <cell r="AB415">
            <v>36920</v>
          </cell>
          <cell r="AC415">
            <v>2001</v>
          </cell>
          <cell r="AD415" t="str">
            <v>St1</v>
          </cell>
          <cell r="AE415" t="str">
            <v>Qd1</v>
          </cell>
          <cell r="AF415" t="str">
            <v>Tr1</v>
          </cell>
          <cell r="AG415" t="str">
            <v>Tr1-2001</v>
          </cell>
          <cell r="AH415" t="str">
            <v>2001-Tr1</v>
          </cell>
          <cell r="AI415">
            <v>1</v>
          </cell>
          <cell r="AJ415" t="str">
            <v>01</v>
          </cell>
        </row>
        <row r="416">
          <cell r="AA416" t="str">
            <v>Aaa</v>
          </cell>
          <cell r="AB416">
            <v>36921</v>
          </cell>
          <cell r="AC416">
            <v>2001</v>
          </cell>
          <cell r="AD416" t="str">
            <v>St1</v>
          </cell>
          <cell r="AE416" t="str">
            <v>Qd1</v>
          </cell>
          <cell r="AF416" t="str">
            <v>Tr1</v>
          </cell>
          <cell r="AG416" t="str">
            <v>Tr1-2001</v>
          </cell>
          <cell r="AH416" t="str">
            <v>2001-Tr1</v>
          </cell>
          <cell r="AI416">
            <v>1</v>
          </cell>
          <cell r="AJ416" t="str">
            <v>01</v>
          </cell>
        </row>
        <row r="417">
          <cell r="AA417" t="str">
            <v>Aaa</v>
          </cell>
          <cell r="AB417">
            <v>36922</v>
          </cell>
          <cell r="AC417">
            <v>2001</v>
          </cell>
          <cell r="AD417" t="str">
            <v>St1</v>
          </cell>
          <cell r="AE417" t="str">
            <v>Qd1</v>
          </cell>
          <cell r="AF417" t="str">
            <v>Tr1</v>
          </cell>
          <cell r="AG417" t="str">
            <v>Tr1-2001</v>
          </cell>
          <cell r="AH417" t="str">
            <v>2001-Tr1</v>
          </cell>
          <cell r="AI417">
            <v>1</v>
          </cell>
          <cell r="AJ417" t="str">
            <v>01</v>
          </cell>
        </row>
        <row r="418">
          <cell r="AA418" t="str">
            <v>Aaa</v>
          </cell>
          <cell r="AB418">
            <v>36923</v>
          </cell>
          <cell r="AC418">
            <v>2001</v>
          </cell>
          <cell r="AD418" t="str">
            <v>St1</v>
          </cell>
          <cell r="AE418" t="str">
            <v>Qd1</v>
          </cell>
          <cell r="AF418" t="str">
            <v>Tr1</v>
          </cell>
          <cell r="AG418" t="str">
            <v>Tr1-2001</v>
          </cell>
          <cell r="AH418" t="str">
            <v>2001-Tr1</v>
          </cell>
          <cell r="AI418">
            <v>2</v>
          </cell>
          <cell r="AJ418" t="str">
            <v>02</v>
          </cell>
        </row>
        <row r="419">
          <cell r="AA419" t="str">
            <v>Aaa</v>
          </cell>
          <cell r="AB419">
            <v>36924</v>
          </cell>
          <cell r="AC419">
            <v>2001</v>
          </cell>
          <cell r="AD419" t="str">
            <v>St1</v>
          </cell>
          <cell r="AE419" t="str">
            <v>Qd1</v>
          </cell>
          <cell r="AF419" t="str">
            <v>Tr1</v>
          </cell>
          <cell r="AG419" t="str">
            <v>Tr1-2001</v>
          </cell>
          <cell r="AH419" t="str">
            <v>2001-Tr1</v>
          </cell>
          <cell r="AI419">
            <v>2</v>
          </cell>
          <cell r="AJ419" t="str">
            <v>02</v>
          </cell>
        </row>
        <row r="420">
          <cell r="AA420" t="str">
            <v>Aaa</v>
          </cell>
          <cell r="AB420">
            <v>36925</v>
          </cell>
          <cell r="AC420">
            <v>2001</v>
          </cell>
          <cell r="AD420" t="str">
            <v>St1</v>
          </cell>
          <cell r="AE420" t="str">
            <v>Qd1</v>
          </cell>
          <cell r="AF420" t="str">
            <v>Tr1</v>
          </cell>
          <cell r="AG420" t="str">
            <v>Tr1-2001</v>
          </cell>
          <cell r="AH420" t="str">
            <v>2001-Tr1</v>
          </cell>
          <cell r="AI420">
            <v>2</v>
          </cell>
          <cell r="AJ420" t="str">
            <v>02</v>
          </cell>
        </row>
        <row r="421">
          <cell r="AA421" t="str">
            <v>Aaa</v>
          </cell>
          <cell r="AB421">
            <v>36926</v>
          </cell>
          <cell r="AC421">
            <v>2001</v>
          </cell>
          <cell r="AD421" t="str">
            <v>St1</v>
          </cell>
          <cell r="AE421" t="str">
            <v>Qd1</v>
          </cell>
          <cell r="AF421" t="str">
            <v>Tr1</v>
          </cell>
          <cell r="AG421" t="str">
            <v>Tr1-2001</v>
          </cell>
          <cell r="AH421" t="str">
            <v>2001-Tr1</v>
          </cell>
          <cell r="AI421">
            <v>2</v>
          </cell>
          <cell r="AJ421" t="str">
            <v>02</v>
          </cell>
        </row>
        <row r="422">
          <cell r="AA422" t="str">
            <v>Aaa</v>
          </cell>
          <cell r="AB422">
            <v>36927</v>
          </cell>
          <cell r="AC422">
            <v>2001</v>
          </cell>
          <cell r="AD422" t="str">
            <v>St1</v>
          </cell>
          <cell r="AE422" t="str">
            <v>Qd1</v>
          </cell>
          <cell r="AF422" t="str">
            <v>Tr1</v>
          </cell>
          <cell r="AG422" t="str">
            <v>Tr1-2001</v>
          </cell>
          <cell r="AH422" t="str">
            <v>2001-Tr1</v>
          </cell>
          <cell r="AI422">
            <v>2</v>
          </cell>
          <cell r="AJ422" t="str">
            <v>02</v>
          </cell>
        </row>
        <row r="423">
          <cell r="AA423" t="str">
            <v>Aaa</v>
          </cell>
          <cell r="AB423">
            <v>36928</v>
          </cell>
          <cell r="AC423">
            <v>2001</v>
          </cell>
          <cell r="AD423" t="str">
            <v>St1</v>
          </cell>
          <cell r="AE423" t="str">
            <v>Qd1</v>
          </cell>
          <cell r="AF423" t="str">
            <v>Tr1</v>
          </cell>
          <cell r="AG423" t="str">
            <v>Tr1-2001</v>
          </cell>
          <cell r="AH423" t="str">
            <v>2001-Tr1</v>
          </cell>
          <cell r="AI423">
            <v>2</v>
          </cell>
          <cell r="AJ423" t="str">
            <v>02</v>
          </cell>
        </row>
        <row r="424">
          <cell r="AA424" t="str">
            <v>Aaa</v>
          </cell>
          <cell r="AB424">
            <v>36929</v>
          </cell>
          <cell r="AC424">
            <v>2001</v>
          </cell>
          <cell r="AD424" t="str">
            <v>St1</v>
          </cell>
          <cell r="AE424" t="str">
            <v>Qd1</v>
          </cell>
          <cell r="AF424" t="str">
            <v>Tr1</v>
          </cell>
          <cell r="AG424" t="str">
            <v>Tr1-2001</v>
          </cell>
          <cell r="AH424" t="str">
            <v>2001-Tr1</v>
          </cell>
          <cell r="AI424">
            <v>2</v>
          </cell>
          <cell r="AJ424" t="str">
            <v>02</v>
          </cell>
        </row>
        <row r="425">
          <cell r="AA425" t="str">
            <v>Aaa</v>
          </cell>
          <cell r="AB425">
            <v>36930</v>
          </cell>
          <cell r="AC425">
            <v>2001</v>
          </cell>
          <cell r="AD425" t="str">
            <v>St1</v>
          </cell>
          <cell r="AE425" t="str">
            <v>Qd1</v>
          </cell>
          <cell r="AF425" t="str">
            <v>Tr1</v>
          </cell>
          <cell r="AG425" t="str">
            <v>Tr1-2001</v>
          </cell>
          <cell r="AH425" t="str">
            <v>2001-Tr1</v>
          </cell>
          <cell r="AI425">
            <v>2</v>
          </cell>
          <cell r="AJ425" t="str">
            <v>02</v>
          </cell>
        </row>
        <row r="426">
          <cell r="AA426" t="str">
            <v>Aaa</v>
          </cell>
          <cell r="AB426">
            <v>36931</v>
          </cell>
          <cell r="AC426">
            <v>2001</v>
          </cell>
          <cell r="AD426" t="str">
            <v>St1</v>
          </cell>
          <cell r="AE426" t="str">
            <v>Qd1</v>
          </cell>
          <cell r="AF426" t="str">
            <v>Tr1</v>
          </cell>
          <cell r="AG426" t="str">
            <v>Tr1-2001</v>
          </cell>
          <cell r="AH426" t="str">
            <v>2001-Tr1</v>
          </cell>
          <cell r="AI426">
            <v>2</v>
          </cell>
          <cell r="AJ426" t="str">
            <v>02</v>
          </cell>
        </row>
        <row r="427">
          <cell r="AA427" t="str">
            <v>Aaa</v>
          </cell>
          <cell r="AB427">
            <v>36932</v>
          </cell>
          <cell r="AC427">
            <v>2001</v>
          </cell>
          <cell r="AD427" t="str">
            <v>St1</v>
          </cell>
          <cell r="AE427" t="str">
            <v>Qd1</v>
          </cell>
          <cell r="AF427" t="str">
            <v>Tr1</v>
          </cell>
          <cell r="AG427" t="str">
            <v>Tr1-2001</v>
          </cell>
          <cell r="AH427" t="str">
            <v>2001-Tr1</v>
          </cell>
          <cell r="AI427">
            <v>2</v>
          </cell>
          <cell r="AJ427" t="str">
            <v>02</v>
          </cell>
        </row>
        <row r="428">
          <cell r="AA428" t="str">
            <v>Aaa</v>
          </cell>
          <cell r="AB428">
            <v>36933</v>
          </cell>
          <cell r="AC428">
            <v>2001</v>
          </cell>
          <cell r="AD428" t="str">
            <v>St1</v>
          </cell>
          <cell r="AE428" t="str">
            <v>Qd1</v>
          </cell>
          <cell r="AF428" t="str">
            <v>Tr1</v>
          </cell>
          <cell r="AG428" t="str">
            <v>Tr1-2001</v>
          </cell>
          <cell r="AH428" t="str">
            <v>2001-Tr1</v>
          </cell>
          <cell r="AI428">
            <v>2</v>
          </cell>
          <cell r="AJ428" t="str">
            <v>02</v>
          </cell>
        </row>
        <row r="429">
          <cell r="AA429" t="str">
            <v>Aaa</v>
          </cell>
          <cell r="AB429">
            <v>36934</v>
          </cell>
          <cell r="AC429">
            <v>2001</v>
          </cell>
          <cell r="AD429" t="str">
            <v>St1</v>
          </cell>
          <cell r="AE429" t="str">
            <v>Qd1</v>
          </cell>
          <cell r="AF429" t="str">
            <v>Tr1</v>
          </cell>
          <cell r="AG429" t="str">
            <v>Tr1-2001</v>
          </cell>
          <cell r="AH429" t="str">
            <v>2001-Tr1</v>
          </cell>
          <cell r="AI429">
            <v>2</v>
          </cell>
          <cell r="AJ429" t="str">
            <v>02</v>
          </cell>
        </row>
        <row r="430">
          <cell r="AA430" t="str">
            <v>Aaa</v>
          </cell>
          <cell r="AB430">
            <v>36935</v>
          </cell>
          <cell r="AC430">
            <v>2001</v>
          </cell>
          <cell r="AD430" t="str">
            <v>St1</v>
          </cell>
          <cell r="AE430" t="str">
            <v>Qd1</v>
          </cell>
          <cell r="AF430" t="str">
            <v>Tr1</v>
          </cell>
          <cell r="AG430" t="str">
            <v>Tr1-2001</v>
          </cell>
          <cell r="AH430" t="str">
            <v>2001-Tr1</v>
          </cell>
          <cell r="AI430">
            <v>2</v>
          </cell>
          <cell r="AJ430" t="str">
            <v>02</v>
          </cell>
        </row>
        <row r="431">
          <cell r="AA431" t="str">
            <v>Aaa</v>
          </cell>
          <cell r="AB431">
            <v>36936</v>
          </cell>
          <cell r="AC431">
            <v>2001</v>
          </cell>
          <cell r="AD431" t="str">
            <v>St1</v>
          </cell>
          <cell r="AE431" t="str">
            <v>Qd1</v>
          </cell>
          <cell r="AF431" t="str">
            <v>Tr1</v>
          </cell>
          <cell r="AG431" t="str">
            <v>Tr1-2001</v>
          </cell>
          <cell r="AH431" t="str">
            <v>2001-Tr1</v>
          </cell>
          <cell r="AI431">
            <v>2</v>
          </cell>
          <cell r="AJ431" t="str">
            <v>02</v>
          </cell>
        </row>
        <row r="432">
          <cell r="AA432" t="str">
            <v>Aaa</v>
          </cell>
          <cell r="AB432">
            <v>36937</v>
          </cell>
          <cell r="AC432">
            <v>2001</v>
          </cell>
          <cell r="AD432" t="str">
            <v>St1</v>
          </cell>
          <cell r="AE432" t="str">
            <v>Qd1</v>
          </cell>
          <cell r="AF432" t="str">
            <v>Tr1</v>
          </cell>
          <cell r="AG432" t="str">
            <v>Tr1-2001</v>
          </cell>
          <cell r="AH432" t="str">
            <v>2001-Tr1</v>
          </cell>
          <cell r="AI432">
            <v>2</v>
          </cell>
          <cell r="AJ432" t="str">
            <v>02</v>
          </cell>
        </row>
        <row r="433">
          <cell r="AA433" t="str">
            <v>Aaa</v>
          </cell>
          <cell r="AB433">
            <v>36938</v>
          </cell>
          <cell r="AC433">
            <v>2001</v>
          </cell>
          <cell r="AD433" t="str">
            <v>St1</v>
          </cell>
          <cell r="AE433" t="str">
            <v>Qd1</v>
          </cell>
          <cell r="AF433" t="str">
            <v>Tr1</v>
          </cell>
          <cell r="AG433" t="str">
            <v>Tr1-2001</v>
          </cell>
          <cell r="AH433" t="str">
            <v>2001-Tr1</v>
          </cell>
          <cell r="AI433">
            <v>2</v>
          </cell>
          <cell r="AJ433" t="str">
            <v>02</v>
          </cell>
        </row>
        <row r="434">
          <cell r="AA434" t="str">
            <v>Aaa</v>
          </cell>
          <cell r="AB434">
            <v>36939</v>
          </cell>
          <cell r="AC434">
            <v>2001</v>
          </cell>
          <cell r="AD434" t="str">
            <v>St1</v>
          </cell>
          <cell r="AE434" t="str">
            <v>Qd1</v>
          </cell>
          <cell r="AF434" t="str">
            <v>Tr1</v>
          </cell>
          <cell r="AG434" t="str">
            <v>Tr1-2001</v>
          </cell>
          <cell r="AH434" t="str">
            <v>2001-Tr1</v>
          </cell>
          <cell r="AI434">
            <v>2</v>
          </cell>
          <cell r="AJ434" t="str">
            <v>02</v>
          </cell>
        </row>
        <row r="435">
          <cell r="AA435" t="str">
            <v>Aaa</v>
          </cell>
          <cell r="AB435">
            <v>36940</v>
          </cell>
          <cell r="AC435">
            <v>2001</v>
          </cell>
          <cell r="AD435" t="str">
            <v>St1</v>
          </cell>
          <cell r="AE435" t="str">
            <v>Qd1</v>
          </cell>
          <cell r="AF435" t="str">
            <v>Tr1</v>
          </cell>
          <cell r="AG435" t="str">
            <v>Tr1-2001</v>
          </cell>
          <cell r="AH435" t="str">
            <v>2001-Tr1</v>
          </cell>
          <cell r="AI435">
            <v>2</v>
          </cell>
          <cell r="AJ435" t="str">
            <v>02</v>
          </cell>
        </row>
        <row r="436">
          <cell r="AA436" t="str">
            <v>Aaa</v>
          </cell>
          <cell r="AB436">
            <v>36941</v>
          </cell>
          <cell r="AC436">
            <v>2001</v>
          </cell>
          <cell r="AD436" t="str">
            <v>St1</v>
          </cell>
          <cell r="AE436" t="str">
            <v>Qd1</v>
          </cell>
          <cell r="AF436" t="str">
            <v>Tr1</v>
          </cell>
          <cell r="AG436" t="str">
            <v>Tr1-2001</v>
          </cell>
          <cell r="AH436" t="str">
            <v>2001-Tr1</v>
          </cell>
          <cell r="AI436">
            <v>2</v>
          </cell>
          <cell r="AJ436" t="str">
            <v>02</v>
          </cell>
        </row>
        <row r="437">
          <cell r="AA437" t="str">
            <v>Aaa</v>
          </cell>
          <cell r="AB437">
            <v>36942</v>
          </cell>
          <cell r="AC437">
            <v>2001</v>
          </cell>
          <cell r="AD437" t="str">
            <v>St1</v>
          </cell>
          <cell r="AE437" t="str">
            <v>Qd1</v>
          </cell>
          <cell r="AF437" t="str">
            <v>Tr1</v>
          </cell>
          <cell r="AG437" t="str">
            <v>Tr1-2001</v>
          </cell>
          <cell r="AH437" t="str">
            <v>2001-Tr1</v>
          </cell>
          <cell r="AI437">
            <v>2</v>
          </cell>
          <cell r="AJ437" t="str">
            <v>02</v>
          </cell>
        </row>
        <row r="438">
          <cell r="AA438" t="str">
            <v>Aaa</v>
          </cell>
          <cell r="AB438">
            <v>36943</v>
          </cell>
          <cell r="AC438">
            <v>2001</v>
          </cell>
          <cell r="AD438" t="str">
            <v>St1</v>
          </cell>
          <cell r="AE438" t="str">
            <v>Qd1</v>
          </cell>
          <cell r="AF438" t="str">
            <v>Tr1</v>
          </cell>
          <cell r="AG438" t="str">
            <v>Tr1-2001</v>
          </cell>
          <cell r="AH438" t="str">
            <v>2001-Tr1</v>
          </cell>
          <cell r="AI438">
            <v>2</v>
          </cell>
          <cell r="AJ438" t="str">
            <v>02</v>
          </cell>
        </row>
        <row r="439">
          <cell r="AA439" t="str">
            <v>Aaa</v>
          </cell>
          <cell r="AB439">
            <v>36944</v>
          </cell>
          <cell r="AC439">
            <v>2001</v>
          </cell>
          <cell r="AD439" t="str">
            <v>St1</v>
          </cell>
          <cell r="AE439" t="str">
            <v>Qd1</v>
          </cell>
          <cell r="AF439" t="str">
            <v>Tr1</v>
          </cell>
          <cell r="AG439" t="str">
            <v>Tr1-2001</v>
          </cell>
          <cell r="AH439" t="str">
            <v>2001-Tr1</v>
          </cell>
          <cell r="AI439">
            <v>2</v>
          </cell>
          <cell r="AJ439" t="str">
            <v>02</v>
          </cell>
        </row>
        <row r="440">
          <cell r="AA440" t="str">
            <v>Aaa</v>
          </cell>
          <cell r="AB440">
            <v>36945</v>
          </cell>
          <cell r="AC440">
            <v>2001</v>
          </cell>
          <cell r="AD440" t="str">
            <v>St1</v>
          </cell>
          <cell r="AE440" t="str">
            <v>Qd1</v>
          </cell>
          <cell r="AF440" t="str">
            <v>Tr1</v>
          </cell>
          <cell r="AG440" t="str">
            <v>Tr1-2001</v>
          </cell>
          <cell r="AH440" t="str">
            <v>2001-Tr1</v>
          </cell>
          <cell r="AI440">
            <v>2</v>
          </cell>
          <cell r="AJ440" t="str">
            <v>02</v>
          </cell>
        </row>
        <row r="441">
          <cell r="AA441" t="str">
            <v>Aaa</v>
          </cell>
          <cell r="AB441">
            <v>36946</v>
          </cell>
          <cell r="AC441">
            <v>2001</v>
          </cell>
          <cell r="AD441" t="str">
            <v>St1</v>
          </cell>
          <cell r="AE441" t="str">
            <v>Qd1</v>
          </cell>
          <cell r="AF441" t="str">
            <v>Tr1</v>
          </cell>
          <cell r="AG441" t="str">
            <v>Tr1-2001</v>
          </cell>
          <cell r="AH441" t="str">
            <v>2001-Tr1</v>
          </cell>
          <cell r="AI441">
            <v>2</v>
          </cell>
          <cell r="AJ441" t="str">
            <v>02</v>
          </cell>
        </row>
        <row r="442">
          <cell r="AA442" t="str">
            <v>Aaa</v>
          </cell>
          <cell r="AB442">
            <v>36947</v>
          </cell>
          <cell r="AC442">
            <v>2001</v>
          </cell>
          <cell r="AD442" t="str">
            <v>St1</v>
          </cell>
          <cell r="AE442" t="str">
            <v>Qd1</v>
          </cell>
          <cell r="AF442" t="str">
            <v>Tr1</v>
          </cell>
          <cell r="AG442" t="str">
            <v>Tr1-2001</v>
          </cell>
          <cell r="AH442" t="str">
            <v>2001-Tr1</v>
          </cell>
          <cell r="AI442">
            <v>2</v>
          </cell>
          <cell r="AJ442" t="str">
            <v>02</v>
          </cell>
        </row>
        <row r="443">
          <cell r="AA443" t="str">
            <v>Aaa</v>
          </cell>
          <cell r="AB443">
            <v>36948</v>
          </cell>
          <cell r="AC443">
            <v>2001</v>
          </cell>
          <cell r="AD443" t="str">
            <v>St1</v>
          </cell>
          <cell r="AE443" t="str">
            <v>Qd1</v>
          </cell>
          <cell r="AF443" t="str">
            <v>Tr1</v>
          </cell>
          <cell r="AG443" t="str">
            <v>Tr1-2001</v>
          </cell>
          <cell r="AH443" t="str">
            <v>2001-Tr1</v>
          </cell>
          <cell r="AI443">
            <v>2</v>
          </cell>
          <cell r="AJ443" t="str">
            <v>02</v>
          </cell>
        </row>
        <row r="444">
          <cell r="AA444" t="str">
            <v>Aaa</v>
          </cell>
          <cell r="AB444">
            <v>36949</v>
          </cell>
          <cell r="AC444">
            <v>2001</v>
          </cell>
          <cell r="AD444" t="str">
            <v>St1</v>
          </cell>
          <cell r="AE444" t="str">
            <v>Qd1</v>
          </cell>
          <cell r="AF444" t="str">
            <v>Tr1</v>
          </cell>
          <cell r="AG444" t="str">
            <v>Tr1-2001</v>
          </cell>
          <cell r="AH444" t="str">
            <v>2001-Tr1</v>
          </cell>
          <cell r="AI444">
            <v>2</v>
          </cell>
          <cell r="AJ444" t="str">
            <v>02</v>
          </cell>
        </row>
        <row r="445">
          <cell r="AA445" t="str">
            <v>Aaa</v>
          </cell>
          <cell r="AB445">
            <v>36950</v>
          </cell>
          <cell r="AC445">
            <v>2001</v>
          </cell>
          <cell r="AD445" t="str">
            <v>St1</v>
          </cell>
          <cell r="AE445" t="str">
            <v>Qd1</v>
          </cell>
          <cell r="AF445" t="str">
            <v>Tr1</v>
          </cell>
          <cell r="AG445" t="str">
            <v>Tr1-2001</v>
          </cell>
          <cell r="AH445" t="str">
            <v>2001-Tr1</v>
          </cell>
          <cell r="AI445">
            <v>2</v>
          </cell>
          <cell r="AJ445" t="str">
            <v>02</v>
          </cell>
        </row>
        <row r="446">
          <cell r="AA446" t="str">
            <v>Aaa</v>
          </cell>
          <cell r="AB446">
            <v>36951</v>
          </cell>
          <cell r="AC446">
            <v>2001</v>
          </cell>
          <cell r="AD446" t="str">
            <v>St1</v>
          </cell>
          <cell r="AE446" t="str">
            <v>Qd1</v>
          </cell>
          <cell r="AF446" t="str">
            <v>Tr1</v>
          </cell>
          <cell r="AG446" t="str">
            <v>Tr1-2001</v>
          </cell>
          <cell r="AH446" t="str">
            <v>2001-Tr1</v>
          </cell>
          <cell r="AI446">
            <v>3</v>
          </cell>
          <cell r="AJ446" t="str">
            <v>03</v>
          </cell>
        </row>
        <row r="447">
          <cell r="AA447" t="str">
            <v>Aaa</v>
          </cell>
          <cell r="AB447">
            <v>36952</v>
          </cell>
          <cell r="AC447">
            <v>2001</v>
          </cell>
          <cell r="AD447" t="str">
            <v>St1</v>
          </cell>
          <cell r="AE447" t="str">
            <v>Qd1</v>
          </cell>
          <cell r="AF447" t="str">
            <v>Tr1</v>
          </cell>
          <cell r="AG447" t="str">
            <v>Tr1-2001</v>
          </cell>
          <cell r="AH447" t="str">
            <v>2001-Tr1</v>
          </cell>
          <cell r="AI447">
            <v>3</v>
          </cell>
          <cell r="AJ447" t="str">
            <v>03</v>
          </cell>
        </row>
        <row r="448">
          <cell r="AA448" t="str">
            <v>Aaa</v>
          </cell>
          <cell r="AB448">
            <v>36953</v>
          </cell>
          <cell r="AC448">
            <v>2001</v>
          </cell>
          <cell r="AD448" t="str">
            <v>St1</v>
          </cell>
          <cell r="AE448" t="str">
            <v>Qd1</v>
          </cell>
          <cell r="AF448" t="str">
            <v>Tr1</v>
          </cell>
          <cell r="AG448" t="str">
            <v>Tr1-2001</v>
          </cell>
          <cell r="AH448" t="str">
            <v>2001-Tr1</v>
          </cell>
          <cell r="AI448">
            <v>3</v>
          </cell>
          <cell r="AJ448" t="str">
            <v>03</v>
          </cell>
        </row>
        <row r="449">
          <cell r="AA449" t="str">
            <v>Aaa</v>
          </cell>
          <cell r="AB449">
            <v>36954</v>
          </cell>
          <cell r="AC449">
            <v>2001</v>
          </cell>
          <cell r="AD449" t="str">
            <v>St1</v>
          </cell>
          <cell r="AE449" t="str">
            <v>Qd1</v>
          </cell>
          <cell r="AF449" t="str">
            <v>Tr1</v>
          </cell>
          <cell r="AG449" t="str">
            <v>Tr1-2001</v>
          </cell>
          <cell r="AH449" t="str">
            <v>2001-Tr1</v>
          </cell>
          <cell r="AI449">
            <v>3</v>
          </cell>
          <cell r="AJ449" t="str">
            <v>03</v>
          </cell>
        </row>
        <row r="450">
          <cell r="AA450" t="str">
            <v>Aaa</v>
          </cell>
          <cell r="AB450">
            <v>36955</v>
          </cell>
          <cell r="AC450">
            <v>2001</v>
          </cell>
          <cell r="AD450" t="str">
            <v>St1</v>
          </cell>
          <cell r="AE450" t="str">
            <v>Qd1</v>
          </cell>
          <cell r="AF450" t="str">
            <v>Tr1</v>
          </cell>
          <cell r="AG450" t="str">
            <v>Tr1-2001</v>
          </cell>
          <cell r="AH450" t="str">
            <v>2001-Tr1</v>
          </cell>
          <cell r="AI450">
            <v>3</v>
          </cell>
          <cell r="AJ450" t="str">
            <v>03</v>
          </cell>
        </row>
        <row r="451">
          <cell r="AA451" t="str">
            <v>Aaa</v>
          </cell>
          <cell r="AB451">
            <v>36956</v>
          </cell>
          <cell r="AC451">
            <v>2001</v>
          </cell>
          <cell r="AD451" t="str">
            <v>St1</v>
          </cell>
          <cell r="AE451" t="str">
            <v>Qd1</v>
          </cell>
          <cell r="AF451" t="str">
            <v>Tr1</v>
          </cell>
          <cell r="AG451" t="str">
            <v>Tr1-2001</v>
          </cell>
          <cell r="AH451" t="str">
            <v>2001-Tr1</v>
          </cell>
          <cell r="AI451">
            <v>3</v>
          </cell>
          <cell r="AJ451" t="str">
            <v>03</v>
          </cell>
        </row>
        <row r="452">
          <cell r="AA452" t="str">
            <v>Aaa</v>
          </cell>
          <cell r="AB452">
            <v>36957</v>
          </cell>
          <cell r="AC452">
            <v>2001</v>
          </cell>
          <cell r="AD452" t="str">
            <v>St1</v>
          </cell>
          <cell r="AE452" t="str">
            <v>Qd1</v>
          </cell>
          <cell r="AF452" t="str">
            <v>Tr1</v>
          </cell>
          <cell r="AG452" t="str">
            <v>Tr1-2001</v>
          </cell>
          <cell r="AH452" t="str">
            <v>2001-Tr1</v>
          </cell>
          <cell r="AI452">
            <v>3</v>
          </cell>
          <cell r="AJ452" t="str">
            <v>03</v>
          </cell>
        </row>
        <row r="453">
          <cell r="AA453" t="str">
            <v>Aaa</v>
          </cell>
          <cell r="AB453">
            <v>36958</v>
          </cell>
          <cell r="AC453">
            <v>2001</v>
          </cell>
          <cell r="AD453" t="str">
            <v>St1</v>
          </cell>
          <cell r="AE453" t="str">
            <v>Qd1</v>
          </cell>
          <cell r="AF453" t="str">
            <v>Tr1</v>
          </cell>
          <cell r="AG453" t="str">
            <v>Tr1-2001</v>
          </cell>
          <cell r="AH453" t="str">
            <v>2001-Tr1</v>
          </cell>
          <cell r="AI453">
            <v>3</v>
          </cell>
          <cell r="AJ453" t="str">
            <v>03</v>
          </cell>
        </row>
        <row r="454">
          <cell r="AA454" t="str">
            <v>Aaa</v>
          </cell>
          <cell r="AB454">
            <v>36959</v>
          </cell>
          <cell r="AC454">
            <v>2001</v>
          </cell>
          <cell r="AD454" t="str">
            <v>St1</v>
          </cell>
          <cell r="AE454" t="str">
            <v>Qd1</v>
          </cell>
          <cell r="AF454" t="str">
            <v>Tr1</v>
          </cell>
          <cell r="AG454" t="str">
            <v>Tr1-2001</v>
          </cell>
          <cell r="AH454" t="str">
            <v>2001-Tr1</v>
          </cell>
          <cell r="AI454">
            <v>3</v>
          </cell>
          <cell r="AJ454" t="str">
            <v>03</v>
          </cell>
        </row>
        <row r="455">
          <cell r="AA455" t="str">
            <v>Aaa</v>
          </cell>
          <cell r="AB455">
            <v>36960</v>
          </cell>
          <cell r="AC455">
            <v>2001</v>
          </cell>
          <cell r="AD455" t="str">
            <v>St1</v>
          </cell>
          <cell r="AE455" t="str">
            <v>Qd1</v>
          </cell>
          <cell r="AF455" t="str">
            <v>Tr1</v>
          </cell>
          <cell r="AG455" t="str">
            <v>Tr1-2001</v>
          </cell>
          <cell r="AH455" t="str">
            <v>2001-Tr1</v>
          </cell>
          <cell r="AI455">
            <v>3</v>
          </cell>
          <cell r="AJ455" t="str">
            <v>03</v>
          </cell>
        </row>
        <row r="456">
          <cell r="AA456" t="str">
            <v>Aaa</v>
          </cell>
          <cell r="AB456">
            <v>36961</v>
          </cell>
          <cell r="AC456">
            <v>2001</v>
          </cell>
          <cell r="AD456" t="str">
            <v>St1</v>
          </cell>
          <cell r="AE456" t="str">
            <v>Qd1</v>
          </cell>
          <cell r="AF456" t="str">
            <v>Tr1</v>
          </cell>
          <cell r="AG456" t="str">
            <v>Tr1-2001</v>
          </cell>
          <cell r="AH456" t="str">
            <v>2001-Tr1</v>
          </cell>
          <cell r="AI456">
            <v>3</v>
          </cell>
          <cell r="AJ456" t="str">
            <v>03</v>
          </cell>
        </row>
        <row r="457">
          <cell r="AA457" t="str">
            <v>Aaa</v>
          </cell>
          <cell r="AB457">
            <v>36962</v>
          </cell>
          <cell r="AC457">
            <v>2001</v>
          </cell>
          <cell r="AD457" t="str">
            <v>St1</v>
          </cell>
          <cell r="AE457" t="str">
            <v>Qd1</v>
          </cell>
          <cell r="AF457" t="str">
            <v>Tr1</v>
          </cell>
          <cell r="AG457" t="str">
            <v>Tr1-2001</v>
          </cell>
          <cell r="AH457" t="str">
            <v>2001-Tr1</v>
          </cell>
          <cell r="AI457">
            <v>3</v>
          </cell>
          <cell r="AJ457" t="str">
            <v>03</v>
          </cell>
        </row>
        <row r="458">
          <cell r="AA458" t="str">
            <v>Aaa</v>
          </cell>
          <cell r="AB458">
            <v>36963</v>
          </cell>
          <cell r="AC458">
            <v>2001</v>
          </cell>
          <cell r="AD458" t="str">
            <v>St1</v>
          </cell>
          <cell r="AE458" t="str">
            <v>Qd1</v>
          </cell>
          <cell r="AF458" t="str">
            <v>Tr1</v>
          </cell>
          <cell r="AG458" t="str">
            <v>Tr1-2001</v>
          </cell>
          <cell r="AH458" t="str">
            <v>2001-Tr1</v>
          </cell>
          <cell r="AI458">
            <v>3</v>
          </cell>
          <cell r="AJ458" t="str">
            <v>03</v>
          </cell>
        </row>
        <row r="459">
          <cell r="AA459" t="str">
            <v>Aaa</v>
          </cell>
          <cell r="AB459">
            <v>36964</v>
          </cell>
          <cell r="AC459">
            <v>2001</v>
          </cell>
          <cell r="AD459" t="str">
            <v>St1</v>
          </cell>
          <cell r="AE459" t="str">
            <v>Qd1</v>
          </cell>
          <cell r="AF459" t="str">
            <v>Tr1</v>
          </cell>
          <cell r="AG459" t="str">
            <v>Tr1-2001</v>
          </cell>
          <cell r="AH459" t="str">
            <v>2001-Tr1</v>
          </cell>
          <cell r="AI459">
            <v>3</v>
          </cell>
          <cell r="AJ459" t="str">
            <v>03</v>
          </cell>
        </row>
        <row r="460">
          <cell r="AA460" t="str">
            <v>Aaa</v>
          </cell>
          <cell r="AB460">
            <v>36965</v>
          </cell>
          <cell r="AC460">
            <v>2001</v>
          </cell>
          <cell r="AD460" t="str">
            <v>St1</v>
          </cell>
          <cell r="AE460" t="str">
            <v>Qd1</v>
          </cell>
          <cell r="AF460" t="str">
            <v>Tr1</v>
          </cell>
          <cell r="AG460" t="str">
            <v>Tr1-2001</v>
          </cell>
          <cell r="AH460" t="str">
            <v>2001-Tr1</v>
          </cell>
          <cell r="AI460">
            <v>3</v>
          </cell>
          <cell r="AJ460" t="str">
            <v>03</v>
          </cell>
        </row>
        <row r="461">
          <cell r="AA461" t="str">
            <v>Aaa</v>
          </cell>
          <cell r="AB461">
            <v>36966</v>
          </cell>
          <cell r="AC461">
            <v>2001</v>
          </cell>
          <cell r="AD461" t="str">
            <v>St1</v>
          </cell>
          <cell r="AE461" t="str">
            <v>Qd1</v>
          </cell>
          <cell r="AF461" t="str">
            <v>Tr1</v>
          </cell>
          <cell r="AG461" t="str">
            <v>Tr1-2001</v>
          </cell>
          <cell r="AH461" t="str">
            <v>2001-Tr1</v>
          </cell>
          <cell r="AI461">
            <v>3</v>
          </cell>
          <cell r="AJ461" t="str">
            <v>03</v>
          </cell>
        </row>
        <row r="462">
          <cell r="AA462" t="str">
            <v>Aaa</v>
          </cell>
          <cell r="AB462">
            <v>36967</v>
          </cell>
          <cell r="AC462">
            <v>2001</v>
          </cell>
          <cell r="AD462" t="str">
            <v>St1</v>
          </cell>
          <cell r="AE462" t="str">
            <v>Qd1</v>
          </cell>
          <cell r="AF462" t="str">
            <v>Tr1</v>
          </cell>
          <cell r="AG462" t="str">
            <v>Tr1-2001</v>
          </cell>
          <cell r="AH462" t="str">
            <v>2001-Tr1</v>
          </cell>
          <cell r="AI462">
            <v>3</v>
          </cell>
          <cell r="AJ462" t="str">
            <v>03</v>
          </cell>
        </row>
        <row r="463">
          <cell r="AA463" t="str">
            <v>Aaa</v>
          </cell>
          <cell r="AB463">
            <v>36968</v>
          </cell>
          <cell r="AC463">
            <v>2001</v>
          </cell>
          <cell r="AD463" t="str">
            <v>St1</v>
          </cell>
          <cell r="AE463" t="str">
            <v>Qd1</v>
          </cell>
          <cell r="AF463" t="str">
            <v>Tr1</v>
          </cell>
          <cell r="AG463" t="str">
            <v>Tr1-2001</v>
          </cell>
          <cell r="AH463" t="str">
            <v>2001-Tr1</v>
          </cell>
          <cell r="AI463">
            <v>3</v>
          </cell>
          <cell r="AJ463" t="str">
            <v>03</v>
          </cell>
        </row>
        <row r="464">
          <cell r="AA464" t="str">
            <v>Aaa</v>
          </cell>
          <cell r="AB464">
            <v>36969</v>
          </cell>
          <cell r="AC464">
            <v>2001</v>
          </cell>
          <cell r="AD464" t="str">
            <v>St1</v>
          </cell>
          <cell r="AE464" t="str">
            <v>Qd1</v>
          </cell>
          <cell r="AF464" t="str">
            <v>Tr1</v>
          </cell>
          <cell r="AG464" t="str">
            <v>Tr1-2001</v>
          </cell>
          <cell r="AH464" t="str">
            <v>2001-Tr1</v>
          </cell>
          <cell r="AI464">
            <v>3</v>
          </cell>
          <cell r="AJ464" t="str">
            <v>03</v>
          </cell>
        </row>
        <row r="465">
          <cell r="AA465" t="str">
            <v>Aaa</v>
          </cell>
          <cell r="AB465">
            <v>36970</v>
          </cell>
          <cell r="AC465">
            <v>2001</v>
          </cell>
          <cell r="AD465" t="str">
            <v>St1</v>
          </cell>
          <cell r="AE465" t="str">
            <v>Qd1</v>
          </cell>
          <cell r="AF465" t="str">
            <v>Tr1</v>
          </cell>
          <cell r="AG465" t="str">
            <v>Tr1-2001</v>
          </cell>
          <cell r="AH465" t="str">
            <v>2001-Tr1</v>
          </cell>
          <cell r="AI465">
            <v>3</v>
          </cell>
          <cell r="AJ465" t="str">
            <v>03</v>
          </cell>
        </row>
        <row r="466">
          <cell r="AA466" t="str">
            <v>Aaa</v>
          </cell>
          <cell r="AB466">
            <v>36971</v>
          </cell>
          <cell r="AC466">
            <v>2001</v>
          </cell>
          <cell r="AD466" t="str">
            <v>St1</v>
          </cell>
          <cell r="AE466" t="str">
            <v>Qd1</v>
          </cell>
          <cell r="AF466" t="str">
            <v>Tr1</v>
          </cell>
          <cell r="AG466" t="str">
            <v>Tr1-2001</v>
          </cell>
          <cell r="AH466" t="str">
            <v>2001-Tr1</v>
          </cell>
          <cell r="AI466">
            <v>3</v>
          </cell>
          <cell r="AJ466" t="str">
            <v>03</v>
          </cell>
        </row>
        <row r="467">
          <cell r="AA467" t="str">
            <v>Aaa</v>
          </cell>
          <cell r="AB467">
            <v>36972</v>
          </cell>
          <cell r="AC467">
            <v>2001</v>
          </cell>
          <cell r="AD467" t="str">
            <v>St1</v>
          </cell>
          <cell r="AE467" t="str">
            <v>Qd1</v>
          </cell>
          <cell r="AF467" t="str">
            <v>Tr1</v>
          </cell>
          <cell r="AG467" t="str">
            <v>Tr1-2001</v>
          </cell>
          <cell r="AH467" t="str">
            <v>2001-Tr1</v>
          </cell>
          <cell r="AI467">
            <v>3</v>
          </cell>
          <cell r="AJ467" t="str">
            <v>03</v>
          </cell>
        </row>
        <row r="468">
          <cell r="AA468" t="str">
            <v>Aaa</v>
          </cell>
          <cell r="AB468">
            <v>36973</v>
          </cell>
          <cell r="AC468">
            <v>2001</v>
          </cell>
          <cell r="AD468" t="str">
            <v>St1</v>
          </cell>
          <cell r="AE468" t="str">
            <v>Qd1</v>
          </cell>
          <cell r="AF468" t="str">
            <v>Tr1</v>
          </cell>
          <cell r="AG468" t="str">
            <v>Tr1-2001</v>
          </cell>
          <cell r="AH468" t="str">
            <v>2001-Tr1</v>
          </cell>
          <cell r="AI468">
            <v>3</v>
          </cell>
          <cell r="AJ468" t="str">
            <v>03</v>
          </cell>
        </row>
        <row r="469">
          <cell r="AA469" t="str">
            <v>Aaa</v>
          </cell>
          <cell r="AB469">
            <v>36974</v>
          </cell>
          <cell r="AC469">
            <v>2001</v>
          </cell>
          <cell r="AD469" t="str">
            <v>St1</v>
          </cell>
          <cell r="AE469" t="str">
            <v>Qd1</v>
          </cell>
          <cell r="AF469" t="str">
            <v>Tr1</v>
          </cell>
          <cell r="AG469" t="str">
            <v>Tr1-2001</v>
          </cell>
          <cell r="AH469" t="str">
            <v>2001-Tr1</v>
          </cell>
          <cell r="AI469">
            <v>3</v>
          </cell>
          <cell r="AJ469" t="str">
            <v>03</v>
          </cell>
        </row>
        <row r="470">
          <cell r="AA470" t="str">
            <v>Aaa</v>
          </cell>
          <cell r="AB470">
            <v>36975</v>
          </cell>
          <cell r="AC470">
            <v>2001</v>
          </cell>
          <cell r="AD470" t="str">
            <v>St1</v>
          </cell>
          <cell r="AE470" t="str">
            <v>Qd1</v>
          </cell>
          <cell r="AF470" t="str">
            <v>Tr1</v>
          </cell>
          <cell r="AG470" t="str">
            <v>Tr1-2001</v>
          </cell>
          <cell r="AH470" t="str">
            <v>2001-Tr1</v>
          </cell>
          <cell r="AI470">
            <v>3</v>
          </cell>
          <cell r="AJ470" t="str">
            <v>03</v>
          </cell>
        </row>
        <row r="471">
          <cell r="AA471" t="str">
            <v>Aaa</v>
          </cell>
          <cell r="AB471">
            <v>36976</v>
          </cell>
          <cell r="AC471">
            <v>2001</v>
          </cell>
          <cell r="AD471" t="str">
            <v>St1</v>
          </cell>
          <cell r="AE471" t="str">
            <v>Qd1</v>
          </cell>
          <cell r="AF471" t="str">
            <v>Tr1</v>
          </cell>
          <cell r="AG471" t="str">
            <v>Tr1-2001</v>
          </cell>
          <cell r="AH471" t="str">
            <v>2001-Tr1</v>
          </cell>
          <cell r="AI471">
            <v>3</v>
          </cell>
          <cell r="AJ471" t="str">
            <v>03</v>
          </cell>
        </row>
        <row r="472">
          <cell r="AA472" t="str">
            <v>Aaa</v>
          </cell>
          <cell r="AB472">
            <v>36977</v>
          </cell>
          <cell r="AC472">
            <v>2001</v>
          </cell>
          <cell r="AD472" t="str">
            <v>St1</v>
          </cell>
          <cell r="AE472" t="str">
            <v>Qd1</v>
          </cell>
          <cell r="AF472" t="str">
            <v>Tr1</v>
          </cell>
          <cell r="AG472" t="str">
            <v>Tr1-2001</v>
          </cell>
          <cell r="AH472" t="str">
            <v>2001-Tr1</v>
          </cell>
          <cell r="AI472">
            <v>3</v>
          </cell>
          <cell r="AJ472" t="str">
            <v>03</v>
          </cell>
        </row>
        <row r="473">
          <cell r="AA473" t="str">
            <v>Aaa</v>
          </cell>
          <cell r="AB473">
            <v>36978</v>
          </cell>
          <cell r="AC473">
            <v>2001</v>
          </cell>
          <cell r="AD473" t="str">
            <v>St1</v>
          </cell>
          <cell r="AE473" t="str">
            <v>Qd1</v>
          </cell>
          <cell r="AF473" t="str">
            <v>Tr1</v>
          </cell>
          <cell r="AG473" t="str">
            <v>Tr1-2001</v>
          </cell>
          <cell r="AH473" t="str">
            <v>2001-Tr1</v>
          </cell>
          <cell r="AI473">
            <v>3</v>
          </cell>
          <cell r="AJ473" t="str">
            <v>03</v>
          </cell>
        </row>
        <row r="474">
          <cell r="AA474" t="str">
            <v>Aaa</v>
          </cell>
          <cell r="AB474">
            <v>36979</v>
          </cell>
          <cell r="AC474">
            <v>2001</v>
          </cell>
          <cell r="AD474" t="str">
            <v>St1</v>
          </cell>
          <cell r="AE474" t="str">
            <v>Qd1</v>
          </cell>
          <cell r="AF474" t="str">
            <v>Tr1</v>
          </cell>
          <cell r="AG474" t="str">
            <v>Tr1-2001</v>
          </cell>
          <cell r="AH474" t="str">
            <v>2001-Tr1</v>
          </cell>
          <cell r="AI474">
            <v>3</v>
          </cell>
          <cell r="AJ474" t="str">
            <v>03</v>
          </cell>
        </row>
        <row r="475">
          <cell r="AA475" t="str">
            <v>Aaa</v>
          </cell>
          <cell r="AB475">
            <v>36980</v>
          </cell>
          <cell r="AC475">
            <v>2001</v>
          </cell>
          <cell r="AD475" t="str">
            <v>St1</v>
          </cell>
          <cell r="AE475" t="str">
            <v>Qd1</v>
          </cell>
          <cell r="AF475" t="str">
            <v>Tr1</v>
          </cell>
          <cell r="AG475" t="str">
            <v>Tr1-2001</v>
          </cell>
          <cell r="AH475" t="str">
            <v>2001-Tr1</v>
          </cell>
          <cell r="AI475">
            <v>3</v>
          </cell>
          <cell r="AJ475" t="str">
            <v>03</v>
          </cell>
        </row>
        <row r="476">
          <cell r="AA476" t="str">
            <v>Aaa</v>
          </cell>
          <cell r="AB476">
            <v>36981</v>
          </cell>
          <cell r="AC476">
            <v>2001</v>
          </cell>
          <cell r="AD476" t="str">
            <v>St1</v>
          </cell>
          <cell r="AE476" t="str">
            <v>Qd1</v>
          </cell>
          <cell r="AF476" t="str">
            <v>Tr1</v>
          </cell>
          <cell r="AG476" t="str">
            <v>Tr1-2001</v>
          </cell>
          <cell r="AH476" t="str">
            <v>2001-Tr1</v>
          </cell>
          <cell r="AI476">
            <v>3</v>
          </cell>
          <cell r="AJ476" t="str">
            <v>03</v>
          </cell>
        </row>
        <row r="477">
          <cell r="AA477" t="str">
            <v>Aaa</v>
          </cell>
          <cell r="AB477">
            <v>36982</v>
          </cell>
          <cell r="AC477">
            <v>2001</v>
          </cell>
          <cell r="AD477" t="str">
            <v>St1</v>
          </cell>
          <cell r="AE477" t="str">
            <v>Qd1</v>
          </cell>
          <cell r="AF477" t="str">
            <v>Tr2</v>
          </cell>
          <cell r="AG477" t="str">
            <v>Tr2-2001</v>
          </cell>
          <cell r="AH477" t="str">
            <v>2001-Tr2</v>
          </cell>
          <cell r="AI477">
            <v>4</v>
          </cell>
          <cell r="AJ477" t="str">
            <v>04</v>
          </cell>
        </row>
        <row r="478">
          <cell r="AA478" t="str">
            <v>Aaa</v>
          </cell>
          <cell r="AB478">
            <v>36983</v>
          </cell>
          <cell r="AC478">
            <v>2001</v>
          </cell>
          <cell r="AD478" t="str">
            <v>St1</v>
          </cell>
          <cell r="AE478" t="str">
            <v>Qd1</v>
          </cell>
          <cell r="AF478" t="str">
            <v>Tr2</v>
          </cell>
          <cell r="AG478" t="str">
            <v>Tr2-2001</v>
          </cell>
          <cell r="AH478" t="str">
            <v>2001-Tr2</v>
          </cell>
          <cell r="AI478">
            <v>4</v>
          </cell>
          <cell r="AJ478" t="str">
            <v>04</v>
          </cell>
        </row>
        <row r="479">
          <cell r="AA479" t="str">
            <v>Aaa</v>
          </cell>
          <cell r="AB479">
            <v>36984</v>
          </cell>
          <cell r="AC479">
            <v>2001</v>
          </cell>
          <cell r="AD479" t="str">
            <v>St1</v>
          </cell>
          <cell r="AE479" t="str">
            <v>Qd1</v>
          </cell>
          <cell r="AF479" t="str">
            <v>Tr2</v>
          </cell>
          <cell r="AG479" t="str">
            <v>Tr2-2001</v>
          </cell>
          <cell r="AH479" t="str">
            <v>2001-Tr2</v>
          </cell>
          <cell r="AI479">
            <v>4</v>
          </cell>
          <cell r="AJ479" t="str">
            <v>04</v>
          </cell>
        </row>
        <row r="480">
          <cell r="AA480" t="str">
            <v>Aaa</v>
          </cell>
          <cell r="AB480">
            <v>36985</v>
          </cell>
          <cell r="AC480">
            <v>2001</v>
          </cell>
          <cell r="AD480" t="str">
            <v>St1</v>
          </cell>
          <cell r="AE480" t="str">
            <v>Qd1</v>
          </cell>
          <cell r="AF480" t="str">
            <v>Tr2</v>
          </cell>
          <cell r="AG480" t="str">
            <v>Tr2-2001</v>
          </cell>
          <cell r="AH480" t="str">
            <v>2001-Tr2</v>
          </cell>
          <cell r="AI480">
            <v>4</v>
          </cell>
          <cell r="AJ480" t="str">
            <v>04</v>
          </cell>
        </row>
        <row r="481">
          <cell r="AA481" t="str">
            <v>Aaa</v>
          </cell>
          <cell r="AB481">
            <v>36986</v>
          </cell>
          <cell r="AC481">
            <v>2001</v>
          </cell>
          <cell r="AD481" t="str">
            <v>St1</v>
          </cell>
          <cell r="AE481" t="str">
            <v>Qd1</v>
          </cell>
          <cell r="AF481" t="str">
            <v>Tr2</v>
          </cell>
          <cell r="AG481" t="str">
            <v>Tr2-2001</v>
          </cell>
          <cell r="AH481" t="str">
            <v>2001-Tr2</v>
          </cell>
          <cell r="AI481">
            <v>4</v>
          </cell>
          <cell r="AJ481" t="str">
            <v>04</v>
          </cell>
        </row>
        <row r="482">
          <cell r="AA482" t="str">
            <v>Aaa</v>
          </cell>
          <cell r="AB482">
            <v>36987</v>
          </cell>
          <cell r="AC482">
            <v>2001</v>
          </cell>
          <cell r="AD482" t="str">
            <v>St1</v>
          </cell>
          <cell r="AE482" t="str">
            <v>Qd1</v>
          </cell>
          <cell r="AF482" t="str">
            <v>Tr2</v>
          </cell>
          <cell r="AG482" t="str">
            <v>Tr2-2001</v>
          </cell>
          <cell r="AH482" t="str">
            <v>2001-Tr2</v>
          </cell>
          <cell r="AI482">
            <v>4</v>
          </cell>
          <cell r="AJ482" t="str">
            <v>04</v>
          </cell>
        </row>
        <row r="483">
          <cell r="AA483" t="str">
            <v>Aaa</v>
          </cell>
          <cell r="AB483">
            <v>36988</v>
          </cell>
          <cell r="AC483">
            <v>2001</v>
          </cell>
          <cell r="AD483" t="str">
            <v>St1</v>
          </cell>
          <cell r="AE483" t="str">
            <v>Qd1</v>
          </cell>
          <cell r="AF483" t="str">
            <v>Tr2</v>
          </cell>
          <cell r="AG483" t="str">
            <v>Tr2-2001</v>
          </cell>
          <cell r="AH483" t="str">
            <v>2001-Tr2</v>
          </cell>
          <cell r="AI483">
            <v>4</v>
          </cell>
          <cell r="AJ483" t="str">
            <v>04</v>
          </cell>
        </row>
        <row r="484">
          <cell r="AA484" t="str">
            <v>Aaa</v>
          </cell>
          <cell r="AB484">
            <v>36989</v>
          </cell>
          <cell r="AC484">
            <v>2001</v>
          </cell>
          <cell r="AD484" t="str">
            <v>St1</v>
          </cell>
          <cell r="AE484" t="str">
            <v>Qd1</v>
          </cell>
          <cell r="AF484" t="str">
            <v>Tr2</v>
          </cell>
          <cell r="AG484" t="str">
            <v>Tr2-2001</v>
          </cell>
          <cell r="AH484" t="str">
            <v>2001-Tr2</v>
          </cell>
          <cell r="AI484">
            <v>4</v>
          </cell>
          <cell r="AJ484" t="str">
            <v>04</v>
          </cell>
        </row>
        <row r="485">
          <cell r="AA485" t="str">
            <v>Aaa</v>
          </cell>
          <cell r="AB485">
            <v>36990</v>
          </cell>
          <cell r="AC485">
            <v>2001</v>
          </cell>
          <cell r="AD485" t="str">
            <v>St1</v>
          </cell>
          <cell r="AE485" t="str">
            <v>Qd1</v>
          </cell>
          <cell r="AF485" t="str">
            <v>Tr2</v>
          </cell>
          <cell r="AG485" t="str">
            <v>Tr2-2001</v>
          </cell>
          <cell r="AH485" t="str">
            <v>2001-Tr2</v>
          </cell>
          <cell r="AI485">
            <v>4</v>
          </cell>
          <cell r="AJ485" t="str">
            <v>04</v>
          </cell>
        </row>
        <row r="486">
          <cell r="AA486" t="str">
            <v>Aaa</v>
          </cell>
          <cell r="AB486">
            <v>36991</v>
          </cell>
          <cell r="AC486">
            <v>2001</v>
          </cell>
          <cell r="AD486" t="str">
            <v>St1</v>
          </cell>
          <cell r="AE486" t="str">
            <v>Qd1</v>
          </cell>
          <cell r="AF486" t="str">
            <v>Tr2</v>
          </cell>
          <cell r="AG486" t="str">
            <v>Tr2-2001</v>
          </cell>
          <cell r="AH486" t="str">
            <v>2001-Tr2</v>
          </cell>
          <cell r="AI486">
            <v>4</v>
          </cell>
          <cell r="AJ486" t="str">
            <v>04</v>
          </cell>
        </row>
        <row r="487">
          <cell r="AA487" t="str">
            <v>Aaa</v>
          </cell>
          <cell r="AB487">
            <v>36992</v>
          </cell>
          <cell r="AC487">
            <v>2001</v>
          </cell>
          <cell r="AD487" t="str">
            <v>St1</v>
          </cell>
          <cell r="AE487" t="str">
            <v>Qd1</v>
          </cell>
          <cell r="AF487" t="str">
            <v>Tr2</v>
          </cell>
          <cell r="AG487" t="str">
            <v>Tr2-2001</v>
          </cell>
          <cell r="AH487" t="str">
            <v>2001-Tr2</v>
          </cell>
          <cell r="AI487">
            <v>4</v>
          </cell>
          <cell r="AJ487" t="str">
            <v>04</v>
          </cell>
        </row>
        <row r="488">
          <cell r="AA488" t="str">
            <v>Aaa</v>
          </cell>
          <cell r="AB488">
            <v>36993</v>
          </cell>
          <cell r="AC488">
            <v>2001</v>
          </cell>
          <cell r="AD488" t="str">
            <v>St1</v>
          </cell>
          <cell r="AE488" t="str">
            <v>Qd1</v>
          </cell>
          <cell r="AF488" t="str">
            <v>Tr2</v>
          </cell>
          <cell r="AG488" t="str">
            <v>Tr2-2001</v>
          </cell>
          <cell r="AH488" t="str">
            <v>2001-Tr2</v>
          </cell>
          <cell r="AI488">
            <v>4</v>
          </cell>
          <cell r="AJ488" t="str">
            <v>04</v>
          </cell>
        </row>
        <row r="489">
          <cell r="AA489" t="str">
            <v>Aaa</v>
          </cell>
          <cell r="AB489">
            <v>36994</v>
          </cell>
          <cell r="AC489">
            <v>2001</v>
          </cell>
          <cell r="AD489" t="str">
            <v>St1</v>
          </cell>
          <cell r="AE489" t="str">
            <v>Qd1</v>
          </cell>
          <cell r="AF489" t="str">
            <v>Tr2</v>
          </cell>
          <cell r="AG489" t="str">
            <v>Tr2-2001</v>
          </cell>
          <cell r="AH489" t="str">
            <v>2001-Tr2</v>
          </cell>
          <cell r="AI489">
            <v>4</v>
          </cell>
          <cell r="AJ489" t="str">
            <v>04</v>
          </cell>
        </row>
        <row r="490">
          <cell r="AA490" t="str">
            <v>Aaa</v>
          </cell>
          <cell r="AB490">
            <v>36995</v>
          </cell>
          <cell r="AC490">
            <v>2001</v>
          </cell>
          <cell r="AD490" t="str">
            <v>St1</v>
          </cell>
          <cell r="AE490" t="str">
            <v>Qd1</v>
          </cell>
          <cell r="AF490" t="str">
            <v>Tr2</v>
          </cell>
          <cell r="AG490" t="str">
            <v>Tr2-2001</v>
          </cell>
          <cell r="AH490" t="str">
            <v>2001-Tr2</v>
          </cell>
          <cell r="AI490">
            <v>4</v>
          </cell>
          <cell r="AJ490" t="str">
            <v>04</v>
          </cell>
        </row>
        <row r="491">
          <cell r="AA491" t="str">
            <v>Aaa</v>
          </cell>
          <cell r="AB491">
            <v>36996</v>
          </cell>
          <cell r="AC491">
            <v>2001</v>
          </cell>
          <cell r="AD491" t="str">
            <v>St1</v>
          </cell>
          <cell r="AE491" t="str">
            <v>Qd1</v>
          </cell>
          <cell r="AF491" t="str">
            <v>Tr2</v>
          </cell>
          <cell r="AG491" t="str">
            <v>Tr2-2001</v>
          </cell>
          <cell r="AH491" t="str">
            <v>2001-Tr2</v>
          </cell>
          <cell r="AI491">
            <v>4</v>
          </cell>
          <cell r="AJ491" t="str">
            <v>04</v>
          </cell>
        </row>
        <row r="492">
          <cell r="AA492" t="str">
            <v>Aaa</v>
          </cell>
          <cell r="AB492">
            <v>36997</v>
          </cell>
          <cell r="AC492">
            <v>2001</v>
          </cell>
          <cell r="AD492" t="str">
            <v>St1</v>
          </cell>
          <cell r="AE492" t="str">
            <v>Qd1</v>
          </cell>
          <cell r="AF492" t="str">
            <v>Tr2</v>
          </cell>
          <cell r="AG492" t="str">
            <v>Tr2-2001</v>
          </cell>
          <cell r="AH492" t="str">
            <v>2001-Tr2</v>
          </cell>
          <cell r="AI492">
            <v>4</v>
          </cell>
          <cell r="AJ492" t="str">
            <v>04</v>
          </cell>
        </row>
        <row r="493">
          <cell r="AA493" t="str">
            <v>Aaa</v>
          </cell>
          <cell r="AB493">
            <v>36998</v>
          </cell>
          <cell r="AC493">
            <v>2001</v>
          </cell>
          <cell r="AD493" t="str">
            <v>St1</v>
          </cell>
          <cell r="AE493" t="str">
            <v>Qd1</v>
          </cell>
          <cell r="AF493" t="str">
            <v>Tr2</v>
          </cell>
          <cell r="AG493" t="str">
            <v>Tr2-2001</v>
          </cell>
          <cell r="AH493" t="str">
            <v>2001-Tr2</v>
          </cell>
          <cell r="AI493">
            <v>4</v>
          </cell>
          <cell r="AJ493" t="str">
            <v>04</v>
          </cell>
        </row>
        <row r="494">
          <cell r="AA494" t="str">
            <v>Aaa</v>
          </cell>
          <cell r="AB494">
            <v>36999</v>
          </cell>
          <cell r="AC494">
            <v>2001</v>
          </cell>
          <cell r="AD494" t="str">
            <v>St1</v>
          </cell>
          <cell r="AE494" t="str">
            <v>Qd1</v>
          </cell>
          <cell r="AF494" t="str">
            <v>Tr2</v>
          </cell>
          <cell r="AG494" t="str">
            <v>Tr2-2001</v>
          </cell>
          <cell r="AH494" t="str">
            <v>2001-Tr2</v>
          </cell>
          <cell r="AI494">
            <v>4</v>
          </cell>
          <cell r="AJ494" t="str">
            <v>04</v>
          </cell>
        </row>
        <row r="495">
          <cell r="AA495" t="str">
            <v>Aaa</v>
          </cell>
          <cell r="AB495">
            <v>37000</v>
          </cell>
          <cell r="AC495">
            <v>2001</v>
          </cell>
          <cell r="AD495" t="str">
            <v>St1</v>
          </cell>
          <cell r="AE495" t="str">
            <v>Qd1</v>
          </cell>
          <cell r="AF495" t="str">
            <v>Tr2</v>
          </cell>
          <cell r="AG495" t="str">
            <v>Tr2-2001</v>
          </cell>
          <cell r="AH495" t="str">
            <v>2001-Tr2</v>
          </cell>
          <cell r="AI495">
            <v>4</v>
          </cell>
          <cell r="AJ495" t="str">
            <v>04</v>
          </cell>
        </row>
        <row r="496">
          <cell r="AA496" t="str">
            <v>Aaa</v>
          </cell>
          <cell r="AB496">
            <v>37001</v>
          </cell>
          <cell r="AC496">
            <v>2001</v>
          </cell>
          <cell r="AD496" t="str">
            <v>St1</v>
          </cell>
          <cell r="AE496" t="str">
            <v>Qd1</v>
          </cell>
          <cell r="AF496" t="str">
            <v>Tr2</v>
          </cell>
          <cell r="AG496" t="str">
            <v>Tr2-2001</v>
          </cell>
          <cell r="AH496" t="str">
            <v>2001-Tr2</v>
          </cell>
          <cell r="AI496">
            <v>4</v>
          </cell>
          <cell r="AJ496" t="str">
            <v>04</v>
          </cell>
        </row>
        <row r="497">
          <cell r="AA497" t="str">
            <v>Aaa</v>
          </cell>
          <cell r="AB497">
            <v>37002</v>
          </cell>
          <cell r="AC497">
            <v>2001</v>
          </cell>
          <cell r="AD497" t="str">
            <v>St1</v>
          </cell>
          <cell r="AE497" t="str">
            <v>Qd1</v>
          </cell>
          <cell r="AF497" t="str">
            <v>Tr2</v>
          </cell>
          <cell r="AG497" t="str">
            <v>Tr2-2001</v>
          </cell>
          <cell r="AH497" t="str">
            <v>2001-Tr2</v>
          </cell>
          <cell r="AI497">
            <v>4</v>
          </cell>
          <cell r="AJ497" t="str">
            <v>04</v>
          </cell>
        </row>
        <row r="498">
          <cell r="AA498" t="str">
            <v>Aaa</v>
          </cell>
          <cell r="AB498">
            <v>37003</v>
          </cell>
          <cell r="AC498">
            <v>2001</v>
          </cell>
          <cell r="AD498" t="str">
            <v>St1</v>
          </cell>
          <cell r="AE498" t="str">
            <v>Qd1</v>
          </cell>
          <cell r="AF498" t="str">
            <v>Tr2</v>
          </cell>
          <cell r="AG498" t="str">
            <v>Tr2-2001</v>
          </cell>
          <cell r="AH498" t="str">
            <v>2001-Tr2</v>
          </cell>
          <cell r="AI498">
            <v>4</v>
          </cell>
          <cell r="AJ498" t="str">
            <v>04</v>
          </cell>
        </row>
        <row r="499">
          <cell r="AA499" t="str">
            <v>Aaa</v>
          </cell>
          <cell r="AB499">
            <v>37004</v>
          </cell>
          <cell r="AC499">
            <v>2001</v>
          </cell>
          <cell r="AD499" t="str">
            <v>St1</v>
          </cell>
          <cell r="AE499" t="str">
            <v>Qd1</v>
          </cell>
          <cell r="AF499" t="str">
            <v>Tr2</v>
          </cell>
          <cell r="AG499" t="str">
            <v>Tr2-2001</v>
          </cell>
          <cell r="AH499" t="str">
            <v>2001-Tr2</v>
          </cell>
          <cell r="AI499">
            <v>4</v>
          </cell>
          <cell r="AJ499" t="str">
            <v>04</v>
          </cell>
        </row>
        <row r="500">
          <cell r="AA500" t="str">
            <v>Aaa</v>
          </cell>
          <cell r="AB500">
            <v>37005</v>
          </cell>
          <cell r="AC500">
            <v>2001</v>
          </cell>
          <cell r="AD500" t="str">
            <v>St1</v>
          </cell>
          <cell r="AE500" t="str">
            <v>Qd1</v>
          </cell>
          <cell r="AF500" t="str">
            <v>Tr2</v>
          </cell>
          <cell r="AG500" t="str">
            <v>Tr2-2001</v>
          </cell>
          <cell r="AH500" t="str">
            <v>2001-Tr2</v>
          </cell>
          <cell r="AI500">
            <v>4</v>
          </cell>
          <cell r="AJ500" t="str">
            <v>04</v>
          </cell>
        </row>
        <row r="501">
          <cell r="AA501" t="str">
            <v>Aaa</v>
          </cell>
          <cell r="AB501">
            <v>37006</v>
          </cell>
          <cell r="AC501">
            <v>2001</v>
          </cell>
          <cell r="AD501" t="str">
            <v>St1</v>
          </cell>
          <cell r="AE501" t="str">
            <v>Qd1</v>
          </cell>
          <cell r="AF501" t="str">
            <v>Tr2</v>
          </cell>
          <cell r="AG501" t="str">
            <v>Tr2-2001</v>
          </cell>
          <cell r="AH501" t="str">
            <v>2001-Tr2</v>
          </cell>
          <cell r="AI501">
            <v>4</v>
          </cell>
          <cell r="AJ501" t="str">
            <v>04</v>
          </cell>
        </row>
        <row r="502">
          <cell r="AA502" t="str">
            <v>Aaa</v>
          </cell>
          <cell r="AB502">
            <v>37007</v>
          </cell>
          <cell r="AC502">
            <v>2001</v>
          </cell>
          <cell r="AD502" t="str">
            <v>St1</v>
          </cell>
          <cell r="AE502" t="str">
            <v>Qd1</v>
          </cell>
          <cell r="AF502" t="str">
            <v>Tr2</v>
          </cell>
          <cell r="AG502" t="str">
            <v>Tr2-2001</v>
          </cell>
          <cell r="AH502" t="str">
            <v>2001-Tr2</v>
          </cell>
          <cell r="AI502">
            <v>4</v>
          </cell>
          <cell r="AJ502" t="str">
            <v>04</v>
          </cell>
        </row>
        <row r="503">
          <cell r="AA503" t="str">
            <v>Aaa</v>
          </cell>
          <cell r="AB503">
            <v>37008</v>
          </cell>
          <cell r="AC503">
            <v>2001</v>
          </cell>
          <cell r="AD503" t="str">
            <v>St1</v>
          </cell>
          <cell r="AE503" t="str">
            <v>Qd1</v>
          </cell>
          <cell r="AF503" t="str">
            <v>Tr2</v>
          </cell>
          <cell r="AG503" t="str">
            <v>Tr2-2001</v>
          </cell>
          <cell r="AH503" t="str">
            <v>2001-Tr2</v>
          </cell>
          <cell r="AI503">
            <v>4</v>
          </cell>
          <cell r="AJ503" t="str">
            <v>04</v>
          </cell>
        </row>
        <row r="504">
          <cell r="AA504" t="str">
            <v>Aaa</v>
          </cell>
          <cell r="AB504">
            <v>37009</v>
          </cell>
          <cell r="AC504">
            <v>2001</v>
          </cell>
          <cell r="AD504" t="str">
            <v>St1</v>
          </cell>
          <cell r="AE504" t="str">
            <v>Qd1</v>
          </cell>
          <cell r="AF504" t="str">
            <v>Tr2</v>
          </cell>
          <cell r="AG504" t="str">
            <v>Tr2-2001</v>
          </cell>
          <cell r="AH504" t="str">
            <v>2001-Tr2</v>
          </cell>
          <cell r="AI504">
            <v>4</v>
          </cell>
          <cell r="AJ504" t="str">
            <v>04</v>
          </cell>
        </row>
        <row r="505">
          <cell r="AA505" t="str">
            <v>Aaa</v>
          </cell>
          <cell r="AB505">
            <v>37010</v>
          </cell>
          <cell r="AC505">
            <v>2001</v>
          </cell>
          <cell r="AD505" t="str">
            <v>St1</v>
          </cell>
          <cell r="AE505" t="str">
            <v>Qd1</v>
          </cell>
          <cell r="AF505" t="str">
            <v>Tr2</v>
          </cell>
          <cell r="AG505" t="str">
            <v>Tr2-2001</v>
          </cell>
          <cell r="AH505" t="str">
            <v>2001-Tr2</v>
          </cell>
          <cell r="AI505">
            <v>4</v>
          </cell>
          <cell r="AJ505" t="str">
            <v>04</v>
          </cell>
        </row>
        <row r="506">
          <cell r="AA506" t="str">
            <v>Aaa</v>
          </cell>
          <cell r="AB506">
            <v>37011</v>
          </cell>
          <cell r="AC506">
            <v>2001</v>
          </cell>
          <cell r="AD506" t="str">
            <v>St1</v>
          </cell>
          <cell r="AE506" t="str">
            <v>Qd1</v>
          </cell>
          <cell r="AF506" t="str">
            <v>Tr2</v>
          </cell>
          <cell r="AG506" t="str">
            <v>Tr2-2001</v>
          </cell>
          <cell r="AH506" t="str">
            <v>2001-Tr2</v>
          </cell>
          <cell r="AI506">
            <v>4</v>
          </cell>
          <cell r="AJ506" t="str">
            <v>04</v>
          </cell>
        </row>
        <row r="507">
          <cell r="AA507" t="str">
            <v>Aaa</v>
          </cell>
          <cell r="AB507">
            <v>37012</v>
          </cell>
          <cell r="AC507">
            <v>2001</v>
          </cell>
          <cell r="AD507" t="str">
            <v>St1</v>
          </cell>
          <cell r="AE507" t="str">
            <v>Qd2</v>
          </cell>
          <cell r="AF507" t="str">
            <v>Tr2</v>
          </cell>
          <cell r="AG507" t="str">
            <v>Tr2-2001</v>
          </cell>
          <cell r="AH507" t="str">
            <v>2001-Tr2</v>
          </cell>
          <cell r="AI507">
            <v>5</v>
          </cell>
          <cell r="AJ507" t="str">
            <v>05</v>
          </cell>
        </row>
        <row r="508">
          <cell r="AA508" t="str">
            <v>Aaa</v>
          </cell>
          <cell r="AB508">
            <v>37013</v>
          </cell>
          <cell r="AC508">
            <v>2001</v>
          </cell>
          <cell r="AD508" t="str">
            <v>St1</v>
          </cell>
          <cell r="AE508" t="str">
            <v>Qd2</v>
          </cell>
          <cell r="AF508" t="str">
            <v>Tr2</v>
          </cell>
          <cell r="AG508" t="str">
            <v>Tr2-2001</v>
          </cell>
          <cell r="AH508" t="str">
            <v>2001-Tr2</v>
          </cell>
          <cell r="AI508">
            <v>5</v>
          </cell>
          <cell r="AJ508" t="str">
            <v>05</v>
          </cell>
        </row>
        <row r="509">
          <cell r="AA509" t="str">
            <v>Aaa</v>
          </cell>
          <cell r="AB509">
            <v>37014</v>
          </cell>
          <cell r="AC509">
            <v>2001</v>
          </cell>
          <cell r="AD509" t="str">
            <v>St1</v>
          </cell>
          <cell r="AE509" t="str">
            <v>Qd2</v>
          </cell>
          <cell r="AF509" t="str">
            <v>Tr2</v>
          </cell>
          <cell r="AG509" t="str">
            <v>Tr2-2001</v>
          </cell>
          <cell r="AH509" t="str">
            <v>2001-Tr2</v>
          </cell>
          <cell r="AI509">
            <v>5</v>
          </cell>
          <cell r="AJ509" t="str">
            <v>05</v>
          </cell>
        </row>
        <row r="510">
          <cell r="AA510" t="str">
            <v>Aaa</v>
          </cell>
          <cell r="AB510">
            <v>37015</v>
          </cell>
          <cell r="AC510">
            <v>2001</v>
          </cell>
          <cell r="AD510" t="str">
            <v>St1</v>
          </cell>
          <cell r="AE510" t="str">
            <v>Qd2</v>
          </cell>
          <cell r="AF510" t="str">
            <v>Tr2</v>
          </cell>
          <cell r="AG510" t="str">
            <v>Tr2-2001</v>
          </cell>
          <cell r="AH510" t="str">
            <v>2001-Tr2</v>
          </cell>
          <cell r="AI510">
            <v>5</v>
          </cell>
          <cell r="AJ510" t="str">
            <v>05</v>
          </cell>
        </row>
        <row r="511">
          <cell r="AA511" t="str">
            <v>Aaa</v>
          </cell>
          <cell r="AB511">
            <v>37016</v>
          </cell>
          <cell r="AC511">
            <v>2001</v>
          </cell>
          <cell r="AD511" t="str">
            <v>St1</v>
          </cell>
          <cell r="AE511" t="str">
            <v>Qd2</v>
          </cell>
          <cell r="AF511" t="str">
            <v>Tr2</v>
          </cell>
          <cell r="AG511" t="str">
            <v>Tr2-2001</v>
          </cell>
          <cell r="AH511" t="str">
            <v>2001-Tr2</v>
          </cell>
          <cell r="AI511">
            <v>5</v>
          </cell>
          <cell r="AJ511" t="str">
            <v>05</v>
          </cell>
        </row>
        <row r="512">
          <cell r="AA512" t="str">
            <v>Aaa</v>
          </cell>
          <cell r="AB512">
            <v>37017</v>
          </cell>
          <cell r="AC512">
            <v>2001</v>
          </cell>
          <cell r="AD512" t="str">
            <v>St1</v>
          </cell>
          <cell r="AE512" t="str">
            <v>Qd2</v>
          </cell>
          <cell r="AF512" t="str">
            <v>Tr2</v>
          </cell>
          <cell r="AG512" t="str">
            <v>Tr2-2001</v>
          </cell>
          <cell r="AH512" t="str">
            <v>2001-Tr2</v>
          </cell>
          <cell r="AI512">
            <v>5</v>
          </cell>
          <cell r="AJ512" t="str">
            <v>05</v>
          </cell>
        </row>
        <row r="513">
          <cell r="AA513" t="str">
            <v>Aaa</v>
          </cell>
          <cell r="AB513">
            <v>37018</v>
          </cell>
          <cell r="AC513">
            <v>2001</v>
          </cell>
          <cell r="AD513" t="str">
            <v>St1</v>
          </cell>
          <cell r="AE513" t="str">
            <v>Qd2</v>
          </cell>
          <cell r="AF513" t="str">
            <v>Tr2</v>
          </cell>
          <cell r="AG513" t="str">
            <v>Tr2-2001</v>
          </cell>
          <cell r="AH513" t="str">
            <v>2001-Tr2</v>
          </cell>
          <cell r="AI513">
            <v>5</v>
          </cell>
          <cell r="AJ513" t="str">
            <v>05</v>
          </cell>
        </row>
        <row r="514">
          <cell r="AA514" t="str">
            <v>Aaa</v>
          </cell>
          <cell r="AB514">
            <v>37019</v>
          </cell>
          <cell r="AC514">
            <v>2001</v>
          </cell>
          <cell r="AD514" t="str">
            <v>St1</v>
          </cell>
          <cell r="AE514" t="str">
            <v>Qd2</v>
          </cell>
          <cell r="AF514" t="str">
            <v>Tr2</v>
          </cell>
          <cell r="AG514" t="str">
            <v>Tr2-2001</v>
          </cell>
          <cell r="AH514" t="str">
            <v>2001-Tr2</v>
          </cell>
          <cell r="AI514">
            <v>5</v>
          </cell>
          <cell r="AJ514" t="str">
            <v>05</v>
          </cell>
        </row>
        <row r="515">
          <cell r="AA515" t="str">
            <v>Aaa</v>
          </cell>
          <cell r="AB515">
            <v>37020</v>
          </cell>
          <cell r="AC515">
            <v>2001</v>
          </cell>
          <cell r="AD515" t="str">
            <v>St1</v>
          </cell>
          <cell r="AE515" t="str">
            <v>Qd2</v>
          </cell>
          <cell r="AF515" t="str">
            <v>Tr2</v>
          </cell>
          <cell r="AG515" t="str">
            <v>Tr2-2001</v>
          </cell>
          <cell r="AH515" t="str">
            <v>2001-Tr2</v>
          </cell>
          <cell r="AI515">
            <v>5</v>
          </cell>
          <cell r="AJ515" t="str">
            <v>05</v>
          </cell>
        </row>
        <row r="516">
          <cell r="AA516" t="str">
            <v>Aaa</v>
          </cell>
          <cell r="AB516">
            <v>37021</v>
          </cell>
          <cell r="AC516">
            <v>2001</v>
          </cell>
          <cell r="AD516" t="str">
            <v>St1</v>
          </cell>
          <cell r="AE516" t="str">
            <v>Qd2</v>
          </cell>
          <cell r="AF516" t="str">
            <v>Tr2</v>
          </cell>
          <cell r="AG516" t="str">
            <v>Tr2-2001</v>
          </cell>
          <cell r="AH516" t="str">
            <v>2001-Tr2</v>
          </cell>
          <cell r="AI516">
            <v>5</v>
          </cell>
          <cell r="AJ516" t="str">
            <v>05</v>
          </cell>
        </row>
        <row r="517">
          <cell r="AA517" t="str">
            <v>Aaa</v>
          </cell>
          <cell r="AB517">
            <v>37022</v>
          </cell>
          <cell r="AC517">
            <v>2001</v>
          </cell>
          <cell r="AD517" t="str">
            <v>St1</v>
          </cell>
          <cell r="AE517" t="str">
            <v>Qd2</v>
          </cell>
          <cell r="AF517" t="str">
            <v>Tr2</v>
          </cell>
          <cell r="AG517" t="str">
            <v>Tr2-2001</v>
          </cell>
          <cell r="AH517" t="str">
            <v>2001-Tr2</v>
          </cell>
          <cell r="AI517">
            <v>5</v>
          </cell>
          <cell r="AJ517" t="str">
            <v>05</v>
          </cell>
        </row>
        <row r="518">
          <cell r="AA518" t="str">
            <v>Aaa</v>
          </cell>
          <cell r="AB518">
            <v>37023</v>
          </cell>
          <cell r="AC518">
            <v>2001</v>
          </cell>
          <cell r="AD518" t="str">
            <v>St1</v>
          </cell>
          <cell r="AE518" t="str">
            <v>Qd2</v>
          </cell>
          <cell r="AF518" t="str">
            <v>Tr2</v>
          </cell>
          <cell r="AG518" t="str">
            <v>Tr2-2001</v>
          </cell>
          <cell r="AH518" t="str">
            <v>2001-Tr2</v>
          </cell>
          <cell r="AI518">
            <v>5</v>
          </cell>
          <cell r="AJ518" t="str">
            <v>05</v>
          </cell>
        </row>
        <row r="519">
          <cell r="AA519" t="str">
            <v>Aaa</v>
          </cell>
          <cell r="AB519">
            <v>37024</v>
          </cell>
          <cell r="AC519">
            <v>2001</v>
          </cell>
          <cell r="AD519" t="str">
            <v>St1</v>
          </cell>
          <cell r="AE519" t="str">
            <v>Qd2</v>
          </cell>
          <cell r="AF519" t="str">
            <v>Tr2</v>
          </cell>
          <cell r="AG519" t="str">
            <v>Tr2-2001</v>
          </cell>
          <cell r="AH519" t="str">
            <v>2001-Tr2</v>
          </cell>
          <cell r="AI519">
            <v>5</v>
          </cell>
          <cell r="AJ519" t="str">
            <v>05</v>
          </cell>
        </row>
        <row r="520">
          <cell r="AA520" t="str">
            <v>Aaa</v>
          </cell>
          <cell r="AB520">
            <v>37025</v>
          </cell>
          <cell r="AC520">
            <v>2001</v>
          </cell>
          <cell r="AD520" t="str">
            <v>St1</v>
          </cell>
          <cell r="AE520" t="str">
            <v>Qd2</v>
          </cell>
          <cell r="AF520" t="str">
            <v>Tr2</v>
          </cell>
          <cell r="AG520" t="str">
            <v>Tr2-2001</v>
          </cell>
          <cell r="AH520" t="str">
            <v>2001-Tr2</v>
          </cell>
          <cell r="AI520">
            <v>5</v>
          </cell>
          <cell r="AJ520" t="str">
            <v>05</v>
          </cell>
        </row>
        <row r="521">
          <cell r="AA521" t="str">
            <v>Aaa</v>
          </cell>
          <cell r="AB521">
            <v>37026</v>
          </cell>
          <cell r="AC521">
            <v>2001</v>
          </cell>
          <cell r="AD521" t="str">
            <v>St1</v>
          </cell>
          <cell r="AE521" t="str">
            <v>Qd2</v>
          </cell>
          <cell r="AF521" t="str">
            <v>Tr2</v>
          </cell>
          <cell r="AG521" t="str">
            <v>Tr2-2001</v>
          </cell>
          <cell r="AH521" t="str">
            <v>2001-Tr2</v>
          </cell>
          <cell r="AI521">
            <v>5</v>
          </cell>
          <cell r="AJ521" t="str">
            <v>05</v>
          </cell>
        </row>
        <row r="522">
          <cell r="AA522" t="str">
            <v>Aaa</v>
          </cell>
          <cell r="AB522">
            <v>37027</v>
          </cell>
          <cell r="AC522">
            <v>2001</v>
          </cell>
          <cell r="AD522" t="str">
            <v>St1</v>
          </cell>
          <cell r="AE522" t="str">
            <v>Qd2</v>
          </cell>
          <cell r="AF522" t="str">
            <v>Tr2</v>
          </cell>
          <cell r="AG522" t="str">
            <v>Tr2-2001</v>
          </cell>
          <cell r="AH522" t="str">
            <v>2001-Tr2</v>
          </cell>
          <cell r="AI522">
            <v>5</v>
          </cell>
          <cell r="AJ522" t="str">
            <v>05</v>
          </cell>
        </row>
        <row r="523">
          <cell r="AA523" t="str">
            <v>Aaa</v>
          </cell>
          <cell r="AB523">
            <v>37028</v>
          </cell>
          <cell r="AC523">
            <v>2001</v>
          </cell>
          <cell r="AD523" t="str">
            <v>St1</v>
          </cell>
          <cell r="AE523" t="str">
            <v>Qd2</v>
          </cell>
          <cell r="AF523" t="str">
            <v>Tr2</v>
          </cell>
          <cell r="AG523" t="str">
            <v>Tr2-2001</v>
          </cell>
          <cell r="AH523" t="str">
            <v>2001-Tr2</v>
          </cell>
          <cell r="AI523">
            <v>5</v>
          </cell>
          <cell r="AJ523" t="str">
            <v>05</v>
          </cell>
        </row>
        <row r="524">
          <cell r="AA524" t="str">
            <v>Aaa</v>
          </cell>
          <cell r="AB524">
            <v>37029</v>
          </cell>
          <cell r="AC524">
            <v>2001</v>
          </cell>
          <cell r="AD524" t="str">
            <v>St1</v>
          </cell>
          <cell r="AE524" t="str">
            <v>Qd2</v>
          </cell>
          <cell r="AF524" t="str">
            <v>Tr2</v>
          </cell>
          <cell r="AG524" t="str">
            <v>Tr2-2001</v>
          </cell>
          <cell r="AH524" t="str">
            <v>2001-Tr2</v>
          </cell>
          <cell r="AI524">
            <v>5</v>
          </cell>
          <cell r="AJ524" t="str">
            <v>05</v>
          </cell>
        </row>
        <row r="525">
          <cell r="AA525" t="str">
            <v>Aaa</v>
          </cell>
          <cell r="AB525">
            <v>37030</v>
          </cell>
          <cell r="AC525">
            <v>2001</v>
          </cell>
          <cell r="AD525" t="str">
            <v>St1</v>
          </cell>
          <cell r="AE525" t="str">
            <v>Qd2</v>
          </cell>
          <cell r="AF525" t="str">
            <v>Tr2</v>
          </cell>
          <cell r="AG525" t="str">
            <v>Tr2-2001</v>
          </cell>
          <cell r="AH525" t="str">
            <v>2001-Tr2</v>
          </cell>
          <cell r="AI525">
            <v>5</v>
          </cell>
          <cell r="AJ525" t="str">
            <v>05</v>
          </cell>
        </row>
        <row r="526">
          <cell r="AA526" t="str">
            <v>Aaa</v>
          </cell>
          <cell r="AB526">
            <v>37031</v>
          </cell>
          <cell r="AC526">
            <v>2001</v>
          </cell>
          <cell r="AD526" t="str">
            <v>St1</v>
          </cell>
          <cell r="AE526" t="str">
            <v>Qd2</v>
          </cell>
          <cell r="AF526" t="str">
            <v>Tr2</v>
          </cell>
          <cell r="AG526" t="str">
            <v>Tr2-2001</v>
          </cell>
          <cell r="AH526" t="str">
            <v>2001-Tr2</v>
          </cell>
          <cell r="AI526">
            <v>5</v>
          </cell>
          <cell r="AJ526" t="str">
            <v>05</v>
          </cell>
        </row>
        <row r="527">
          <cell r="AA527" t="str">
            <v>Aaa</v>
          </cell>
          <cell r="AB527">
            <v>37032</v>
          </cell>
          <cell r="AC527">
            <v>2001</v>
          </cell>
          <cell r="AD527" t="str">
            <v>St1</v>
          </cell>
          <cell r="AE527" t="str">
            <v>Qd2</v>
          </cell>
          <cell r="AF527" t="str">
            <v>Tr2</v>
          </cell>
          <cell r="AG527" t="str">
            <v>Tr2-2001</v>
          </cell>
          <cell r="AH527" t="str">
            <v>2001-Tr2</v>
          </cell>
          <cell r="AI527">
            <v>5</v>
          </cell>
          <cell r="AJ527" t="str">
            <v>05</v>
          </cell>
        </row>
        <row r="528">
          <cell r="AA528" t="str">
            <v>Aaa</v>
          </cell>
          <cell r="AB528">
            <v>37033</v>
          </cell>
          <cell r="AC528">
            <v>2001</v>
          </cell>
          <cell r="AD528" t="str">
            <v>St1</v>
          </cell>
          <cell r="AE528" t="str">
            <v>Qd2</v>
          </cell>
          <cell r="AF528" t="str">
            <v>Tr2</v>
          </cell>
          <cell r="AG528" t="str">
            <v>Tr2-2001</v>
          </cell>
          <cell r="AH528" t="str">
            <v>2001-Tr2</v>
          </cell>
          <cell r="AI528">
            <v>5</v>
          </cell>
          <cell r="AJ528" t="str">
            <v>05</v>
          </cell>
        </row>
        <row r="529">
          <cell r="AA529" t="str">
            <v>Aaa</v>
          </cell>
          <cell r="AB529">
            <v>37034</v>
          </cell>
          <cell r="AC529">
            <v>2001</v>
          </cell>
          <cell r="AD529" t="str">
            <v>St1</v>
          </cell>
          <cell r="AE529" t="str">
            <v>Qd2</v>
          </cell>
          <cell r="AF529" t="str">
            <v>Tr2</v>
          </cell>
          <cell r="AG529" t="str">
            <v>Tr2-2001</v>
          </cell>
          <cell r="AH529" t="str">
            <v>2001-Tr2</v>
          </cell>
          <cell r="AI529">
            <v>5</v>
          </cell>
          <cell r="AJ529" t="str">
            <v>05</v>
          </cell>
        </row>
        <row r="530">
          <cell r="AA530" t="str">
            <v>Aaa</v>
          </cell>
          <cell r="AB530">
            <v>37035</v>
          </cell>
          <cell r="AC530">
            <v>2001</v>
          </cell>
          <cell r="AD530" t="str">
            <v>St1</v>
          </cell>
          <cell r="AE530" t="str">
            <v>Qd2</v>
          </cell>
          <cell r="AF530" t="str">
            <v>Tr2</v>
          </cell>
          <cell r="AG530" t="str">
            <v>Tr2-2001</v>
          </cell>
          <cell r="AH530" t="str">
            <v>2001-Tr2</v>
          </cell>
          <cell r="AI530">
            <v>5</v>
          </cell>
          <cell r="AJ530" t="str">
            <v>05</v>
          </cell>
        </row>
        <row r="531">
          <cell r="AA531" t="str">
            <v>Aaa</v>
          </cell>
          <cell r="AB531">
            <v>37036</v>
          </cell>
          <cell r="AC531">
            <v>2001</v>
          </cell>
          <cell r="AD531" t="str">
            <v>St1</v>
          </cell>
          <cell r="AE531" t="str">
            <v>Qd2</v>
          </cell>
          <cell r="AF531" t="str">
            <v>Tr2</v>
          </cell>
          <cell r="AG531" t="str">
            <v>Tr2-2001</v>
          </cell>
          <cell r="AH531" t="str">
            <v>2001-Tr2</v>
          </cell>
          <cell r="AI531">
            <v>5</v>
          </cell>
          <cell r="AJ531" t="str">
            <v>05</v>
          </cell>
        </row>
        <row r="532">
          <cell r="AA532" t="str">
            <v>Aaa</v>
          </cell>
          <cell r="AB532">
            <v>37037</v>
          </cell>
          <cell r="AC532">
            <v>2001</v>
          </cell>
          <cell r="AD532" t="str">
            <v>St1</v>
          </cell>
          <cell r="AE532" t="str">
            <v>Qd2</v>
          </cell>
          <cell r="AF532" t="str">
            <v>Tr2</v>
          </cell>
          <cell r="AG532" t="str">
            <v>Tr2-2001</v>
          </cell>
          <cell r="AH532" t="str">
            <v>2001-Tr2</v>
          </cell>
          <cell r="AI532">
            <v>5</v>
          </cell>
          <cell r="AJ532" t="str">
            <v>05</v>
          </cell>
        </row>
        <row r="533">
          <cell r="AA533" t="str">
            <v>Aaa</v>
          </cell>
          <cell r="AB533">
            <v>37038</v>
          </cell>
          <cell r="AC533">
            <v>2001</v>
          </cell>
          <cell r="AD533" t="str">
            <v>St1</v>
          </cell>
          <cell r="AE533" t="str">
            <v>Qd2</v>
          </cell>
          <cell r="AF533" t="str">
            <v>Tr2</v>
          </cell>
          <cell r="AG533" t="str">
            <v>Tr2-2001</v>
          </cell>
          <cell r="AH533" t="str">
            <v>2001-Tr2</v>
          </cell>
          <cell r="AI533">
            <v>5</v>
          </cell>
          <cell r="AJ533" t="str">
            <v>05</v>
          </cell>
        </row>
        <row r="534">
          <cell r="AA534" t="str">
            <v>Aaa</v>
          </cell>
          <cell r="AB534">
            <v>37039</v>
          </cell>
          <cell r="AC534">
            <v>2001</v>
          </cell>
          <cell r="AD534" t="str">
            <v>St1</v>
          </cell>
          <cell r="AE534" t="str">
            <v>Qd2</v>
          </cell>
          <cell r="AF534" t="str">
            <v>Tr2</v>
          </cell>
          <cell r="AG534" t="str">
            <v>Tr2-2001</v>
          </cell>
          <cell r="AH534" t="str">
            <v>2001-Tr2</v>
          </cell>
          <cell r="AI534">
            <v>5</v>
          </cell>
          <cell r="AJ534" t="str">
            <v>05</v>
          </cell>
        </row>
        <row r="535">
          <cell r="AA535" t="str">
            <v>Aaa</v>
          </cell>
          <cell r="AB535">
            <v>37040</v>
          </cell>
          <cell r="AC535">
            <v>2001</v>
          </cell>
          <cell r="AD535" t="str">
            <v>St1</v>
          </cell>
          <cell r="AE535" t="str">
            <v>Qd2</v>
          </cell>
          <cell r="AF535" t="str">
            <v>Tr2</v>
          </cell>
          <cell r="AG535" t="str">
            <v>Tr2-2001</v>
          </cell>
          <cell r="AH535" t="str">
            <v>2001-Tr2</v>
          </cell>
          <cell r="AI535">
            <v>5</v>
          </cell>
          <cell r="AJ535" t="str">
            <v>05</v>
          </cell>
        </row>
        <row r="536">
          <cell r="AA536" t="str">
            <v>Aaa</v>
          </cell>
          <cell r="AB536">
            <v>37041</v>
          </cell>
          <cell r="AC536">
            <v>2001</v>
          </cell>
          <cell r="AD536" t="str">
            <v>St1</v>
          </cell>
          <cell r="AE536" t="str">
            <v>Qd2</v>
          </cell>
          <cell r="AF536" t="str">
            <v>Tr2</v>
          </cell>
          <cell r="AG536" t="str">
            <v>Tr2-2001</v>
          </cell>
          <cell r="AH536" t="str">
            <v>2001-Tr2</v>
          </cell>
          <cell r="AI536">
            <v>5</v>
          </cell>
          <cell r="AJ536" t="str">
            <v>05</v>
          </cell>
        </row>
        <row r="537">
          <cell r="AA537" t="str">
            <v>Aaa</v>
          </cell>
          <cell r="AB537">
            <v>37042</v>
          </cell>
          <cell r="AC537">
            <v>2001</v>
          </cell>
          <cell r="AD537" t="str">
            <v>St1</v>
          </cell>
          <cell r="AE537" t="str">
            <v>Qd2</v>
          </cell>
          <cell r="AF537" t="str">
            <v>Tr2</v>
          </cell>
          <cell r="AG537" t="str">
            <v>Tr2-2001</v>
          </cell>
          <cell r="AH537" t="str">
            <v>2001-Tr2</v>
          </cell>
          <cell r="AI537">
            <v>5</v>
          </cell>
          <cell r="AJ537" t="str">
            <v>05</v>
          </cell>
        </row>
        <row r="538">
          <cell r="AA538" t="str">
            <v>Aaa</v>
          </cell>
          <cell r="AB538">
            <v>37043</v>
          </cell>
          <cell r="AC538">
            <v>2001</v>
          </cell>
          <cell r="AD538" t="str">
            <v>St1</v>
          </cell>
          <cell r="AE538" t="str">
            <v>Qd2</v>
          </cell>
          <cell r="AF538" t="str">
            <v>Tr2</v>
          </cell>
          <cell r="AG538" t="str">
            <v>Tr2-2001</v>
          </cell>
          <cell r="AH538" t="str">
            <v>2001-Tr2</v>
          </cell>
          <cell r="AI538">
            <v>6</v>
          </cell>
          <cell r="AJ538" t="str">
            <v>06</v>
          </cell>
        </row>
        <row r="539">
          <cell r="AA539" t="str">
            <v>Aaa</v>
          </cell>
          <cell r="AB539">
            <v>37044</v>
          </cell>
          <cell r="AC539">
            <v>2001</v>
          </cell>
          <cell r="AD539" t="str">
            <v>St1</v>
          </cell>
          <cell r="AE539" t="str">
            <v>Qd2</v>
          </cell>
          <cell r="AF539" t="str">
            <v>Tr2</v>
          </cell>
          <cell r="AG539" t="str">
            <v>Tr2-2001</v>
          </cell>
          <cell r="AH539" t="str">
            <v>2001-Tr2</v>
          </cell>
          <cell r="AI539">
            <v>6</v>
          </cell>
          <cell r="AJ539" t="str">
            <v>06</v>
          </cell>
        </row>
        <row r="540">
          <cell r="AA540" t="str">
            <v>Aaa</v>
          </cell>
          <cell r="AB540">
            <v>37045</v>
          </cell>
          <cell r="AC540">
            <v>2001</v>
          </cell>
          <cell r="AD540" t="str">
            <v>St1</v>
          </cell>
          <cell r="AE540" t="str">
            <v>Qd2</v>
          </cell>
          <cell r="AF540" t="str">
            <v>Tr2</v>
          </cell>
          <cell r="AG540" t="str">
            <v>Tr2-2001</v>
          </cell>
          <cell r="AH540" t="str">
            <v>2001-Tr2</v>
          </cell>
          <cell r="AI540">
            <v>6</v>
          </cell>
          <cell r="AJ540" t="str">
            <v>06</v>
          </cell>
        </row>
        <row r="541">
          <cell r="AA541" t="str">
            <v>Aaa</v>
          </cell>
          <cell r="AB541">
            <v>37046</v>
          </cell>
          <cell r="AC541">
            <v>2001</v>
          </cell>
          <cell r="AD541" t="str">
            <v>St1</v>
          </cell>
          <cell r="AE541" t="str">
            <v>Qd2</v>
          </cell>
          <cell r="AF541" t="str">
            <v>Tr2</v>
          </cell>
          <cell r="AG541" t="str">
            <v>Tr2-2001</v>
          </cell>
          <cell r="AH541" t="str">
            <v>2001-Tr2</v>
          </cell>
          <cell r="AI541">
            <v>6</v>
          </cell>
          <cell r="AJ541" t="str">
            <v>06</v>
          </cell>
        </row>
        <row r="542">
          <cell r="AA542" t="str">
            <v>Aaa</v>
          </cell>
          <cell r="AB542">
            <v>37047</v>
          </cell>
          <cell r="AC542">
            <v>2001</v>
          </cell>
          <cell r="AD542" t="str">
            <v>St1</v>
          </cell>
          <cell r="AE542" t="str">
            <v>Qd2</v>
          </cell>
          <cell r="AF542" t="str">
            <v>Tr2</v>
          </cell>
          <cell r="AG542" t="str">
            <v>Tr2-2001</v>
          </cell>
          <cell r="AH542" t="str">
            <v>2001-Tr2</v>
          </cell>
          <cell r="AI542">
            <v>6</v>
          </cell>
          <cell r="AJ542" t="str">
            <v>06</v>
          </cell>
        </row>
        <row r="543">
          <cell r="AA543" t="str">
            <v>Aaa</v>
          </cell>
          <cell r="AB543">
            <v>37048</v>
          </cell>
          <cell r="AC543">
            <v>2001</v>
          </cell>
          <cell r="AD543" t="str">
            <v>St1</v>
          </cell>
          <cell r="AE543" t="str">
            <v>Qd2</v>
          </cell>
          <cell r="AF543" t="str">
            <v>Tr2</v>
          </cell>
          <cell r="AG543" t="str">
            <v>Tr2-2001</v>
          </cell>
          <cell r="AH543" t="str">
            <v>2001-Tr2</v>
          </cell>
          <cell r="AI543">
            <v>6</v>
          </cell>
          <cell r="AJ543" t="str">
            <v>06</v>
          </cell>
        </row>
        <row r="544">
          <cell r="AA544" t="str">
            <v>Aaa</v>
          </cell>
          <cell r="AB544">
            <v>37049</v>
          </cell>
          <cell r="AC544">
            <v>2001</v>
          </cell>
          <cell r="AD544" t="str">
            <v>St1</v>
          </cell>
          <cell r="AE544" t="str">
            <v>Qd2</v>
          </cell>
          <cell r="AF544" t="str">
            <v>Tr2</v>
          </cell>
          <cell r="AG544" t="str">
            <v>Tr2-2001</v>
          </cell>
          <cell r="AH544" t="str">
            <v>2001-Tr2</v>
          </cell>
          <cell r="AI544">
            <v>6</v>
          </cell>
          <cell r="AJ544" t="str">
            <v>06</v>
          </cell>
        </row>
        <row r="545">
          <cell r="AA545" t="str">
            <v>Aaa</v>
          </cell>
          <cell r="AB545">
            <v>37050</v>
          </cell>
          <cell r="AC545">
            <v>2001</v>
          </cell>
          <cell r="AD545" t="str">
            <v>St1</v>
          </cell>
          <cell r="AE545" t="str">
            <v>Qd2</v>
          </cell>
          <cell r="AF545" t="str">
            <v>Tr2</v>
          </cell>
          <cell r="AG545" t="str">
            <v>Tr2-2001</v>
          </cell>
          <cell r="AH545" t="str">
            <v>2001-Tr2</v>
          </cell>
          <cell r="AI545">
            <v>6</v>
          </cell>
          <cell r="AJ545" t="str">
            <v>06</v>
          </cell>
        </row>
        <row r="546">
          <cell r="AA546" t="str">
            <v>Aaa</v>
          </cell>
          <cell r="AB546">
            <v>37051</v>
          </cell>
          <cell r="AC546">
            <v>2001</v>
          </cell>
          <cell r="AD546" t="str">
            <v>St1</v>
          </cell>
          <cell r="AE546" t="str">
            <v>Qd2</v>
          </cell>
          <cell r="AF546" t="str">
            <v>Tr2</v>
          </cell>
          <cell r="AG546" t="str">
            <v>Tr2-2001</v>
          </cell>
          <cell r="AH546" t="str">
            <v>2001-Tr2</v>
          </cell>
          <cell r="AI546">
            <v>6</v>
          </cell>
          <cell r="AJ546" t="str">
            <v>06</v>
          </cell>
        </row>
        <row r="547">
          <cell r="AA547" t="str">
            <v>Aaa</v>
          </cell>
          <cell r="AB547">
            <v>37052</v>
          </cell>
          <cell r="AC547">
            <v>2001</v>
          </cell>
          <cell r="AD547" t="str">
            <v>St1</v>
          </cell>
          <cell r="AE547" t="str">
            <v>Qd2</v>
          </cell>
          <cell r="AF547" t="str">
            <v>Tr2</v>
          </cell>
          <cell r="AG547" t="str">
            <v>Tr2-2001</v>
          </cell>
          <cell r="AH547" t="str">
            <v>2001-Tr2</v>
          </cell>
          <cell r="AI547">
            <v>6</v>
          </cell>
          <cell r="AJ547" t="str">
            <v>06</v>
          </cell>
        </row>
        <row r="548">
          <cell r="AA548" t="str">
            <v>Aaa</v>
          </cell>
          <cell r="AB548">
            <v>37053</v>
          </cell>
          <cell r="AC548">
            <v>2001</v>
          </cell>
          <cell r="AD548" t="str">
            <v>St1</v>
          </cell>
          <cell r="AE548" t="str">
            <v>Qd2</v>
          </cell>
          <cell r="AF548" t="str">
            <v>Tr2</v>
          </cell>
          <cell r="AG548" t="str">
            <v>Tr2-2001</v>
          </cell>
          <cell r="AH548" t="str">
            <v>2001-Tr2</v>
          </cell>
          <cell r="AI548">
            <v>6</v>
          </cell>
          <cell r="AJ548" t="str">
            <v>06</v>
          </cell>
        </row>
        <row r="549">
          <cell r="AA549" t="str">
            <v>Aaa</v>
          </cell>
          <cell r="AB549">
            <v>37054</v>
          </cell>
          <cell r="AC549">
            <v>2001</v>
          </cell>
          <cell r="AD549" t="str">
            <v>St1</v>
          </cell>
          <cell r="AE549" t="str">
            <v>Qd2</v>
          </cell>
          <cell r="AF549" t="str">
            <v>Tr2</v>
          </cell>
          <cell r="AG549" t="str">
            <v>Tr2-2001</v>
          </cell>
          <cell r="AH549" t="str">
            <v>2001-Tr2</v>
          </cell>
          <cell r="AI549">
            <v>6</v>
          </cell>
          <cell r="AJ549" t="str">
            <v>06</v>
          </cell>
        </row>
        <row r="550">
          <cell r="AA550" t="str">
            <v>Aaa</v>
          </cell>
          <cell r="AB550">
            <v>37055</v>
          </cell>
          <cell r="AC550">
            <v>2001</v>
          </cell>
          <cell r="AD550" t="str">
            <v>St1</v>
          </cell>
          <cell r="AE550" t="str">
            <v>Qd2</v>
          </cell>
          <cell r="AF550" t="str">
            <v>Tr2</v>
          </cell>
          <cell r="AG550" t="str">
            <v>Tr2-2001</v>
          </cell>
          <cell r="AH550" t="str">
            <v>2001-Tr2</v>
          </cell>
          <cell r="AI550">
            <v>6</v>
          </cell>
          <cell r="AJ550" t="str">
            <v>06</v>
          </cell>
        </row>
        <row r="551">
          <cell r="AA551" t="str">
            <v>Aaa</v>
          </cell>
          <cell r="AB551">
            <v>37056</v>
          </cell>
          <cell r="AC551">
            <v>2001</v>
          </cell>
          <cell r="AD551" t="str">
            <v>St1</v>
          </cell>
          <cell r="AE551" t="str">
            <v>Qd2</v>
          </cell>
          <cell r="AF551" t="str">
            <v>Tr2</v>
          </cell>
          <cell r="AG551" t="str">
            <v>Tr2-2001</v>
          </cell>
          <cell r="AH551" t="str">
            <v>2001-Tr2</v>
          </cell>
          <cell r="AI551">
            <v>6</v>
          </cell>
          <cell r="AJ551" t="str">
            <v>06</v>
          </cell>
        </row>
        <row r="552">
          <cell r="AA552" t="str">
            <v>Aaa</v>
          </cell>
          <cell r="AB552">
            <v>37057</v>
          </cell>
          <cell r="AC552">
            <v>2001</v>
          </cell>
          <cell r="AD552" t="str">
            <v>St1</v>
          </cell>
          <cell r="AE552" t="str">
            <v>Qd2</v>
          </cell>
          <cell r="AF552" t="str">
            <v>Tr2</v>
          </cell>
          <cell r="AG552" t="str">
            <v>Tr2-2001</v>
          </cell>
          <cell r="AH552" t="str">
            <v>2001-Tr2</v>
          </cell>
          <cell r="AI552">
            <v>6</v>
          </cell>
          <cell r="AJ552" t="str">
            <v>06</v>
          </cell>
        </row>
        <row r="553">
          <cell r="AA553" t="str">
            <v>Aaa</v>
          </cell>
          <cell r="AB553">
            <v>37058</v>
          </cell>
          <cell r="AC553">
            <v>2001</v>
          </cell>
          <cell r="AD553" t="str">
            <v>St1</v>
          </cell>
          <cell r="AE553" t="str">
            <v>Qd2</v>
          </cell>
          <cell r="AF553" t="str">
            <v>Tr2</v>
          </cell>
          <cell r="AG553" t="str">
            <v>Tr2-2001</v>
          </cell>
          <cell r="AH553" t="str">
            <v>2001-Tr2</v>
          </cell>
          <cell r="AI553">
            <v>6</v>
          </cell>
          <cell r="AJ553" t="str">
            <v>06</v>
          </cell>
        </row>
        <row r="554">
          <cell r="AA554" t="str">
            <v>Aaa</v>
          </cell>
          <cell r="AB554">
            <v>37059</v>
          </cell>
          <cell r="AC554">
            <v>2001</v>
          </cell>
          <cell r="AD554" t="str">
            <v>St1</v>
          </cell>
          <cell r="AE554" t="str">
            <v>Qd2</v>
          </cell>
          <cell r="AF554" t="str">
            <v>Tr2</v>
          </cell>
          <cell r="AG554" t="str">
            <v>Tr2-2001</v>
          </cell>
          <cell r="AH554" t="str">
            <v>2001-Tr2</v>
          </cell>
          <cell r="AI554">
            <v>6</v>
          </cell>
          <cell r="AJ554" t="str">
            <v>06</v>
          </cell>
        </row>
        <row r="555">
          <cell r="AA555" t="str">
            <v>Aaa</v>
          </cell>
          <cell r="AB555">
            <v>37060</v>
          </cell>
          <cell r="AC555">
            <v>2001</v>
          </cell>
          <cell r="AD555" t="str">
            <v>St1</v>
          </cell>
          <cell r="AE555" t="str">
            <v>Qd2</v>
          </cell>
          <cell r="AF555" t="str">
            <v>Tr2</v>
          </cell>
          <cell r="AG555" t="str">
            <v>Tr2-2001</v>
          </cell>
          <cell r="AH555" t="str">
            <v>2001-Tr2</v>
          </cell>
          <cell r="AI555">
            <v>6</v>
          </cell>
          <cell r="AJ555" t="str">
            <v>06</v>
          </cell>
        </row>
        <row r="556">
          <cell r="AA556" t="str">
            <v>Aaa</v>
          </cell>
          <cell r="AB556">
            <v>37061</v>
          </cell>
          <cell r="AC556">
            <v>2001</v>
          </cell>
          <cell r="AD556" t="str">
            <v>St1</v>
          </cell>
          <cell r="AE556" t="str">
            <v>Qd2</v>
          </cell>
          <cell r="AF556" t="str">
            <v>Tr2</v>
          </cell>
          <cell r="AG556" t="str">
            <v>Tr2-2001</v>
          </cell>
          <cell r="AH556" t="str">
            <v>2001-Tr2</v>
          </cell>
          <cell r="AI556">
            <v>6</v>
          </cell>
          <cell r="AJ556" t="str">
            <v>06</v>
          </cell>
        </row>
        <row r="557">
          <cell r="AA557" t="str">
            <v>Aaa</v>
          </cell>
          <cell r="AB557">
            <v>37062</v>
          </cell>
          <cell r="AC557">
            <v>2001</v>
          </cell>
          <cell r="AD557" t="str">
            <v>St1</v>
          </cell>
          <cell r="AE557" t="str">
            <v>Qd2</v>
          </cell>
          <cell r="AF557" t="str">
            <v>Tr2</v>
          </cell>
          <cell r="AG557" t="str">
            <v>Tr2-2001</v>
          </cell>
          <cell r="AH557" t="str">
            <v>2001-Tr2</v>
          </cell>
          <cell r="AI557">
            <v>6</v>
          </cell>
          <cell r="AJ557" t="str">
            <v>06</v>
          </cell>
        </row>
        <row r="558">
          <cell r="AA558" t="str">
            <v>Aaa</v>
          </cell>
          <cell r="AB558">
            <v>37063</v>
          </cell>
          <cell r="AC558">
            <v>2001</v>
          </cell>
          <cell r="AD558" t="str">
            <v>St1</v>
          </cell>
          <cell r="AE558" t="str">
            <v>Qd2</v>
          </cell>
          <cell r="AF558" t="str">
            <v>Tr2</v>
          </cell>
          <cell r="AG558" t="str">
            <v>Tr2-2001</v>
          </cell>
          <cell r="AH558" t="str">
            <v>2001-Tr2</v>
          </cell>
          <cell r="AI558">
            <v>6</v>
          </cell>
          <cell r="AJ558" t="str">
            <v>06</v>
          </cell>
        </row>
        <row r="559">
          <cell r="AA559" t="str">
            <v>Aaa</v>
          </cell>
          <cell r="AB559">
            <v>37064</v>
          </cell>
          <cell r="AC559">
            <v>2001</v>
          </cell>
          <cell r="AD559" t="str">
            <v>St1</v>
          </cell>
          <cell r="AE559" t="str">
            <v>Qd2</v>
          </cell>
          <cell r="AF559" t="str">
            <v>Tr2</v>
          </cell>
          <cell r="AG559" t="str">
            <v>Tr2-2001</v>
          </cell>
          <cell r="AH559" t="str">
            <v>2001-Tr2</v>
          </cell>
          <cell r="AI559">
            <v>6</v>
          </cell>
          <cell r="AJ559" t="str">
            <v>06</v>
          </cell>
        </row>
        <row r="560">
          <cell r="AA560" t="str">
            <v>Aaa</v>
          </cell>
          <cell r="AB560">
            <v>37065</v>
          </cell>
          <cell r="AC560">
            <v>2001</v>
          </cell>
          <cell r="AD560" t="str">
            <v>St1</v>
          </cell>
          <cell r="AE560" t="str">
            <v>Qd2</v>
          </cell>
          <cell r="AF560" t="str">
            <v>Tr2</v>
          </cell>
          <cell r="AG560" t="str">
            <v>Tr2-2001</v>
          </cell>
          <cell r="AH560" t="str">
            <v>2001-Tr2</v>
          </cell>
          <cell r="AI560">
            <v>6</v>
          </cell>
          <cell r="AJ560" t="str">
            <v>06</v>
          </cell>
        </row>
        <row r="561">
          <cell r="AA561" t="str">
            <v>Aaa</v>
          </cell>
          <cell r="AB561">
            <v>37066</v>
          </cell>
          <cell r="AC561">
            <v>2001</v>
          </cell>
          <cell r="AD561" t="str">
            <v>St1</v>
          </cell>
          <cell r="AE561" t="str">
            <v>Qd2</v>
          </cell>
          <cell r="AF561" t="str">
            <v>Tr2</v>
          </cell>
          <cell r="AG561" t="str">
            <v>Tr2-2001</v>
          </cell>
          <cell r="AH561" t="str">
            <v>2001-Tr2</v>
          </cell>
          <cell r="AI561">
            <v>6</v>
          </cell>
          <cell r="AJ561" t="str">
            <v>06</v>
          </cell>
        </row>
        <row r="562">
          <cell r="AA562" t="str">
            <v>Aaa</v>
          </cell>
          <cell r="AB562">
            <v>37067</v>
          </cell>
          <cell r="AC562">
            <v>2001</v>
          </cell>
          <cell r="AD562" t="str">
            <v>St1</v>
          </cell>
          <cell r="AE562" t="str">
            <v>Qd2</v>
          </cell>
          <cell r="AF562" t="str">
            <v>Tr2</v>
          </cell>
          <cell r="AG562" t="str">
            <v>Tr2-2001</v>
          </cell>
          <cell r="AH562" t="str">
            <v>2001-Tr2</v>
          </cell>
          <cell r="AI562">
            <v>6</v>
          </cell>
          <cell r="AJ562" t="str">
            <v>06</v>
          </cell>
        </row>
        <row r="563">
          <cell r="AA563" t="str">
            <v>Aaa</v>
          </cell>
          <cell r="AB563">
            <v>37068</v>
          </cell>
          <cell r="AC563">
            <v>2001</v>
          </cell>
          <cell r="AD563" t="str">
            <v>St1</v>
          </cell>
          <cell r="AE563" t="str">
            <v>Qd2</v>
          </cell>
          <cell r="AF563" t="str">
            <v>Tr2</v>
          </cell>
          <cell r="AG563" t="str">
            <v>Tr2-2001</v>
          </cell>
          <cell r="AH563" t="str">
            <v>2001-Tr2</v>
          </cell>
          <cell r="AI563">
            <v>6</v>
          </cell>
          <cell r="AJ563" t="str">
            <v>06</v>
          </cell>
        </row>
        <row r="564">
          <cell r="AA564" t="str">
            <v>Aaa</v>
          </cell>
          <cell r="AB564">
            <v>37069</v>
          </cell>
          <cell r="AC564">
            <v>2001</v>
          </cell>
          <cell r="AD564" t="str">
            <v>St1</v>
          </cell>
          <cell r="AE564" t="str">
            <v>Qd2</v>
          </cell>
          <cell r="AF564" t="str">
            <v>Tr2</v>
          </cell>
          <cell r="AG564" t="str">
            <v>Tr2-2001</v>
          </cell>
          <cell r="AH564" t="str">
            <v>2001-Tr2</v>
          </cell>
          <cell r="AI564">
            <v>6</v>
          </cell>
          <cell r="AJ564" t="str">
            <v>06</v>
          </cell>
        </row>
        <row r="565">
          <cell r="AA565" t="str">
            <v>Aaa</v>
          </cell>
          <cell r="AB565">
            <v>37070</v>
          </cell>
          <cell r="AC565">
            <v>2001</v>
          </cell>
          <cell r="AD565" t="str">
            <v>St1</v>
          </cell>
          <cell r="AE565" t="str">
            <v>Qd2</v>
          </cell>
          <cell r="AF565" t="str">
            <v>Tr2</v>
          </cell>
          <cell r="AG565" t="str">
            <v>Tr2-2001</v>
          </cell>
          <cell r="AH565" t="str">
            <v>2001-Tr2</v>
          </cell>
          <cell r="AI565">
            <v>6</v>
          </cell>
          <cell r="AJ565" t="str">
            <v>06</v>
          </cell>
        </row>
        <row r="566">
          <cell r="AA566" t="str">
            <v>Aaa</v>
          </cell>
          <cell r="AB566">
            <v>37071</v>
          </cell>
          <cell r="AC566">
            <v>2001</v>
          </cell>
          <cell r="AD566" t="str">
            <v>St1</v>
          </cell>
          <cell r="AE566" t="str">
            <v>Qd2</v>
          </cell>
          <cell r="AF566" t="str">
            <v>Tr2</v>
          </cell>
          <cell r="AG566" t="str">
            <v>Tr2-2001</v>
          </cell>
          <cell r="AH566" t="str">
            <v>2001-Tr2</v>
          </cell>
          <cell r="AI566">
            <v>6</v>
          </cell>
          <cell r="AJ566" t="str">
            <v>06</v>
          </cell>
        </row>
        <row r="567">
          <cell r="AA567" t="str">
            <v>Aaa</v>
          </cell>
          <cell r="AB567">
            <v>37072</v>
          </cell>
          <cell r="AC567">
            <v>2001</v>
          </cell>
          <cell r="AD567" t="str">
            <v>St1</v>
          </cell>
          <cell r="AE567" t="str">
            <v>Qd2</v>
          </cell>
          <cell r="AF567" t="str">
            <v>Tr2</v>
          </cell>
          <cell r="AG567" t="str">
            <v>Tr2-2001</v>
          </cell>
          <cell r="AH567" t="str">
            <v>2001-Tr2</v>
          </cell>
          <cell r="AI567">
            <v>6</v>
          </cell>
          <cell r="AJ567" t="str">
            <v>06</v>
          </cell>
        </row>
        <row r="568">
          <cell r="AA568" t="str">
            <v>Aaa</v>
          </cell>
          <cell r="AB568">
            <v>37073</v>
          </cell>
          <cell r="AC568">
            <v>2001</v>
          </cell>
          <cell r="AD568" t="str">
            <v>St2</v>
          </cell>
          <cell r="AE568" t="str">
            <v>Qd2</v>
          </cell>
          <cell r="AF568" t="str">
            <v>Tr3</v>
          </cell>
          <cell r="AG568" t="str">
            <v>Tr3-2001</v>
          </cell>
          <cell r="AH568" t="str">
            <v>2001-Tr3</v>
          </cell>
          <cell r="AI568">
            <v>7</v>
          </cell>
          <cell r="AJ568" t="str">
            <v>07</v>
          </cell>
        </row>
        <row r="569">
          <cell r="AA569" t="str">
            <v>Aaa</v>
          </cell>
          <cell r="AB569">
            <v>37074</v>
          </cell>
          <cell r="AC569">
            <v>2001</v>
          </cell>
          <cell r="AD569" t="str">
            <v>St2</v>
          </cell>
          <cell r="AE569" t="str">
            <v>Qd2</v>
          </cell>
          <cell r="AF569" t="str">
            <v>Tr3</v>
          </cell>
          <cell r="AG569" t="str">
            <v>Tr3-2001</v>
          </cell>
          <cell r="AH569" t="str">
            <v>2001-Tr3</v>
          </cell>
          <cell r="AI569">
            <v>7</v>
          </cell>
          <cell r="AJ569" t="str">
            <v>07</v>
          </cell>
        </row>
        <row r="570">
          <cell r="AA570" t="str">
            <v>Aaa</v>
          </cell>
          <cell r="AB570">
            <v>37075</v>
          </cell>
          <cell r="AC570">
            <v>2001</v>
          </cell>
          <cell r="AD570" t="str">
            <v>St2</v>
          </cell>
          <cell r="AE570" t="str">
            <v>Qd2</v>
          </cell>
          <cell r="AF570" t="str">
            <v>Tr3</v>
          </cell>
          <cell r="AG570" t="str">
            <v>Tr3-2001</v>
          </cell>
          <cell r="AH570" t="str">
            <v>2001-Tr3</v>
          </cell>
          <cell r="AI570">
            <v>7</v>
          </cell>
          <cell r="AJ570" t="str">
            <v>07</v>
          </cell>
        </row>
        <row r="571">
          <cell r="AA571" t="str">
            <v>Aaa</v>
          </cell>
          <cell r="AB571">
            <v>37076</v>
          </cell>
          <cell r="AC571">
            <v>2001</v>
          </cell>
          <cell r="AD571" t="str">
            <v>St2</v>
          </cell>
          <cell r="AE571" t="str">
            <v>Qd2</v>
          </cell>
          <cell r="AF571" t="str">
            <v>Tr3</v>
          </cell>
          <cell r="AG571" t="str">
            <v>Tr3-2001</v>
          </cell>
          <cell r="AH571" t="str">
            <v>2001-Tr3</v>
          </cell>
          <cell r="AI571">
            <v>7</v>
          </cell>
          <cell r="AJ571" t="str">
            <v>07</v>
          </cell>
        </row>
        <row r="572">
          <cell r="AA572" t="str">
            <v>Aaa</v>
          </cell>
          <cell r="AB572">
            <v>37077</v>
          </cell>
          <cell r="AC572">
            <v>2001</v>
          </cell>
          <cell r="AD572" t="str">
            <v>St2</v>
          </cell>
          <cell r="AE572" t="str">
            <v>Qd2</v>
          </cell>
          <cell r="AF572" t="str">
            <v>Tr3</v>
          </cell>
          <cell r="AG572" t="str">
            <v>Tr3-2001</v>
          </cell>
          <cell r="AH572" t="str">
            <v>2001-Tr3</v>
          </cell>
          <cell r="AI572">
            <v>7</v>
          </cell>
          <cell r="AJ572" t="str">
            <v>07</v>
          </cell>
        </row>
        <row r="573">
          <cell r="AA573" t="str">
            <v>Aaa</v>
          </cell>
          <cell r="AB573">
            <v>37078</v>
          </cell>
          <cell r="AC573">
            <v>2001</v>
          </cell>
          <cell r="AD573" t="str">
            <v>St2</v>
          </cell>
          <cell r="AE573" t="str">
            <v>Qd2</v>
          </cell>
          <cell r="AF573" t="str">
            <v>Tr3</v>
          </cell>
          <cell r="AG573" t="str">
            <v>Tr3-2001</v>
          </cell>
          <cell r="AH573" t="str">
            <v>2001-Tr3</v>
          </cell>
          <cell r="AI573">
            <v>7</v>
          </cell>
          <cell r="AJ573" t="str">
            <v>07</v>
          </cell>
        </row>
        <row r="574">
          <cell r="AA574" t="str">
            <v>Aaa</v>
          </cell>
          <cell r="AB574">
            <v>37079</v>
          </cell>
          <cell r="AC574">
            <v>2001</v>
          </cell>
          <cell r="AD574" t="str">
            <v>St2</v>
          </cell>
          <cell r="AE574" t="str">
            <v>Qd2</v>
          </cell>
          <cell r="AF574" t="str">
            <v>Tr3</v>
          </cell>
          <cell r="AG574" t="str">
            <v>Tr3-2001</v>
          </cell>
          <cell r="AH574" t="str">
            <v>2001-Tr3</v>
          </cell>
          <cell r="AI574">
            <v>7</v>
          </cell>
          <cell r="AJ574" t="str">
            <v>07</v>
          </cell>
        </row>
        <row r="575">
          <cell r="AA575" t="str">
            <v>Aaa</v>
          </cell>
          <cell r="AB575">
            <v>37080</v>
          </cell>
          <cell r="AC575">
            <v>2001</v>
          </cell>
          <cell r="AD575" t="str">
            <v>St2</v>
          </cell>
          <cell r="AE575" t="str">
            <v>Qd2</v>
          </cell>
          <cell r="AF575" t="str">
            <v>Tr3</v>
          </cell>
          <cell r="AG575" t="str">
            <v>Tr3-2001</v>
          </cell>
          <cell r="AH575" t="str">
            <v>2001-Tr3</v>
          </cell>
          <cell r="AI575">
            <v>7</v>
          </cell>
          <cell r="AJ575" t="str">
            <v>07</v>
          </cell>
        </row>
        <row r="576">
          <cell r="AA576" t="str">
            <v>Aaa</v>
          </cell>
          <cell r="AB576">
            <v>37081</v>
          </cell>
          <cell r="AC576">
            <v>2001</v>
          </cell>
          <cell r="AD576" t="str">
            <v>St2</v>
          </cell>
          <cell r="AE576" t="str">
            <v>Qd2</v>
          </cell>
          <cell r="AF576" t="str">
            <v>Tr3</v>
          </cell>
          <cell r="AG576" t="str">
            <v>Tr3-2001</v>
          </cell>
          <cell r="AH576" t="str">
            <v>2001-Tr3</v>
          </cell>
          <cell r="AI576">
            <v>7</v>
          </cell>
          <cell r="AJ576" t="str">
            <v>07</v>
          </cell>
        </row>
        <row r="577">
          <cell r="AA577" t="str">
            <v>Aaa</v>
          </cell>
          <cell r="AB577">
            <v>37082</v>
          </cell>
          <cell r="AC577">
            <v>2001</v>
          </cell>
          <cell r="AD577" t="str">
            <v>St2</v>
          </cell>
          <cell r="AE577" t="str">
            <v>Qd2</v>
          </cell>
          <cell r="AF577" t="str">
            <v>Tr3</v>
          </cell>
          <cell r="AG577" t="str">
            <v>Tr3-2001</v>
          </cell>
          <cell r="AH577" t="str">
            <v>2001-Tr3</v>
          </cell>
          <cell r="AI577">
            <v>7</v>
          </cell>
          <cell r="AJ577" t="str">
            <v>07</v>
          </cell>
        </row>
        <row r="578">
          <cell r="AA578" t="str">
            <v>Aaa</v>
          </cell>
          <cell r="AB578">
            <v>37083</v>
          </cell>
          <cell r="AC578">
            <v>2001</v>
          </cell>
          <cell r="AD578" t="str">
            <v>St2</v>
          </cell>
          <cell r="AE578" t="str">
            <v>Qd2</v>
          </cell>
          <cell r="AF578" t="str">
            <v>Tr3</v>
          </cell>
          <cell r="AG578" t="str">
            <v>Tr3-2001</v>
          </cell>
          <cell r="AH578" t="str">
            <v>2001-Tr3</v>
          </cell>
          <cell r="AI578">
            <v>7</v>
          </cell>
          <cell r="AJ578" t="str">
            <v>07</v>
          </cell>
        </row>
        <row r="579">
          <cell r="AA579" t="str">
            <v>Aaa</v>
          </cell>
          <cell r="AB579">
            <v>37084</v>
          </cell>
          <cell r="AC579">
            <v>2001</v>
          </cell>
          <cell r="AD579" t="str">
            <v>St2</v>
          </cell>
          <cell r="AE579" t="str">
            <v>Qd2</v>
          </cell>
          <cell r="AF579" t="str">
            <v>Tr3</v>
          </cell>
          <cell r="AG579" t="str">
            <v>Tr3-2001</v>
          </cell>
          <cell r="AH579" t="str">
            <v>2001-Tr3</v>
          </cell>
          <cell r="AI579">
            <v>7</v>
          </cell>
          <cell r="AJ579" t="str">
            <v>07</v>
          </cell>
        </row>
        <row r="580">
          <cell r="AA580" t="str">
            <v>Aaa</v>
          </cell>
          <cell r="AB580">
            <v>37085</v>
          </cell>
          <cell r="AC580">
            <v>2001</v>
          </cell>
          <cell r="AD580" t="str">
            <v>St2</v>
          </cell>
          <cell r="AE580" t="str">
            <v>Qd2</v>
          </cell>
          <cell r="AF580" t="str">
            <v>Tr3</v>
          </cell>
          <cell r="AG580" t="str">
            <v>Tr3-2001</v>
          </cell>
          <cell r="AH580" t="str">
            <v>2001-Tr3</v>
          </cell>
          <cell r="AI580">
            <v>7</v>
          </cell>
          <cell r="AJ580" t="str">
            <v>07</v>
          </cell>
        </row>
        <row r="581">
          <cell r="AA581" t="str">
            <v>Aaa</v>
          </cell>
          <cell r="AB581">
            <v>37086</v>
          </cell>
          <cell r="AC581">
            <v>2001</v>
          </cell>
          <cell r="AD581" t="str">
            <v>St2</v>
          </cell>
          <cell r="AE581" t="str">
            <v>Qd2</v>
          </cell>
          <cell r="AF581" t="str">
            <v>Tr3</v>
          </cell>
          <cell r="AG581" t="str">
            <v>Tr3-2001</v>
          </cell>
          <cell r="AH581" t="str">
            <v>2001-Tr3</v>
          </cell>
          <cell r="AI581">
            <v>7</v>
          </cell>
          <cell r="AJ581" t="str">
            <v>07</v>
          </cell>
        </row>
        <row r="582">
          <cell r="AA582" t="str">
            <v>Aaa</v>
          </cell>
          <cell r="AB582">
            <v>37087</v>
          </cell>
          <cell r="AC582">
            <v>2001</v>
          </cell>
          <cell r="AD582" t="str">
            <v>St2</v>
          </cell>
          <cell r="AE582" t="str">
            <v>Qd2</v>
          </cell>
          <cell r="AF582" t="str">
            <v>Tr3</v>
          </cell>
          <cell r="AG582" t="str">
            <v>Tr3-2001</v>
          </cell>
          <cell r="AH582" t="str">
            <v>2001-Tr3</v>
          </cell>
          <cell r="AI582">
            <v>7</v>
          </cell>
          <cell r="AJ582" t="str">
            <v>07</v>
          </cell>
        </row>
        <row r="583">
          <cell r="AA583" t="str">
            <v>Aaa</v>
          </cell>
          <cell r="AB583">
            <v>37088</v>
          </cell>
          <cell r="AC583">
            <v>2001</v>
          </cell>
          <cell r="AD583" t="str">
            <v>St2</v>
          </cell>
          <cell r="AE583" t="str">
            <v>Qd2</v>
          </cell>
          <cell r="AF583" t="str">
            <v>Tr3</v>
          </cell>
          <cell r="AG583" t="str">
            <v>Tr3-2001</v>
          </cell>
          <cell r="AH583" t="str">
            <v>2001-Tr3</v>
          </cell>
          <cell r="AI583">
            <v>7</v>
          </cell>
          <cell r="AJ583" t="str">
            <v>07</v>
          </cell>
        </row>
        <row r="584">
          <cell r="AA584" t="str">
            <v>Aaa</v>
          </cell>
          <cell r="AB584">
            <v>37089</v>
          </cell>
          <cell r="AC584">
            <v>2001</v>
          </cell>
          <cell r="AD584" t="str">
            <v>St2</v>
          </cell>
          <cell r="AE584" t="str">
            <v>Qd2</v>
          </cell>
          <cell r="AF584" t="str">
            <v>Tr3</v>
          </cell>
          <cell r="AG584" t="str">
            <v>Tr3-2001</v>
          </cell>
          <cell r="AH584" t="str">
            <v>2001-Tr3</v>
          </cell>
          <cell r="AI584">
            <v>7</v>
          </cell>
          <cell r="AJ584" t="str">
            <v>07</v>
          </cell>
        </row>
        <row r="585">
          <cell r="AA585" t="str">
            <v>Aaa</v>
          </cell>
          <cell r="AB585">
            <v>37090</v>
          </cell>
          <cell r="AC585">
            <v>2001</v>
          </cell>
          <cell r="AD585" t="str">
            <v>St2</v>
          </cell>
          <cell r="AE585" t="str">
            <v>Qd2</v>
          </cell>
          <cell r="AF585" t="str">
            <v>Tr3</v>
          </cell>
          <cell r="AG585" t="str">
            <v>Tr3-2001</v>
          </cell>
          <cell r="AH585" t="str">
            <v>2001-Tr3</v>
          </cell>
          <cell r="AI585">
            <v>7</v>
          </cell>
          <cell r="AJ585" t="str">
            <v>07</v>
          </cell>
        </row>
        <row r="586">
          <cell r="AA586" t="str">
            <v>Aaa</v>
          </cell>
          <cell r="AB586">
            <v>37091</v>
          </cell>
          <cell r="AC586">
            <v>2001</v>
          </cell>
          <cell r="AD586" t="str">
            <v>St2</v>
          </cell>
          <cell r="AE586" t="str">
            <v>Qd2</v>
          </cell>
          <cell r="AF586" t="str">
            <v>Tr3</v>
          </cell>
          <cell r="AG586" t="str">
            <v>Tr3-2001</v>
          </cell>
          <cell r="AH586" t="str">
            <v>2001-Tr3</v>
          </cell>
          <cell r="AI586">
            <v>7</v>
          </cell>
          <cell r="AJ586" t="str">
            <v>07</v>
          </cell>
        </row>
        <row r="587">
          <cell r="AA587" t="str">
            <v>Aaa</v>
          </cell>
          <cell r="AB587">
            <v>37092</v>
          </cell>
          <cell r="AC587">
            <v>2001</v>
          </cell>
          <cell r="AD587" t="str">
            <v>St2</v>
          </cell>
          <cell r="AE587" t="str">
            <v>Qd2</v>
          </cell>
          <cell r="AF587" t="str">
            <v>Tr3</v>
          </cell>
          <cell r="AG587" t="str">
            <v>Tr3-2001</v>
          </cell>
          <cell r="AH587" t="str">
            <v>2001-Tr3</v>
          </cell>
          <cell r="AI587">
            <v>7</v>
          </cell>
          <cell r="AJ587" t="str">
            <v>07</v>
          </cell>
        </row>
        <row r="588">
          <cell r="AA588" t="str">
            <v>Aaa</v>
          </cell>
          <cell r="AB588">
            <v>37093</v>
          </cell>
          <cell r="AC588">
            <v>2001</v>
          </cell>
          <cell r="AD588" t="str">
            <v>St2</v>
          </cell>
          <cell r="AE588" t="str">
            <v>Qd2</v>
          </cell>
          <cell r="AF588" t="str">
            <v>Tr3</v>
          </cell>
          <cell r="AG588" t="str">
            <v>Tr3-2001</v>
          </cell>
          <cell r="AH588" t="str">
            <v>2001-Tr3</v>
          </cell>
          <cell r="AI588">
            <v>7</v>
          </cell>
          <cell r="AJ588" t="str">
            <v>07</v>
          </cell>
        </row>
        <row r="589">
          <cell r="AA589" t="str">
            <v>Aaa</v>
          </cell>
          <cell r="AB589">
            <v>37094</v>
          </cell>
          <cell r="AC589">
            <v>2001</v>
          </cell>
          <cell r="AD589" t="str">
            <v>St2</v>
          </cell>
          <cell r="AE589" t="str">
            <v>Qd2</v>
          </cell>
          <cell r="AF589" t="str">
            <v>Tr3</v>
          </cell>
          <cell r="AG589" t="str">
            <v>Tr3-2001</v>
          </cell>
          <cell r="AH589" t="str">
            <v>2001-Tr3</v>
          </cell>
          <cell r="AI589">
            <v>7</v>
          </cell>
          <cell r="AJ589" t="str">
            <v>07</v>
          </cell>
        </row>
        <row r="590">
          <cell r="AA590" t="str">
            <v>Aaa</v>
          </cell>
          <cell r="AB590">
            <v>37095</v>
          </cell>
          <cell r="AC590">
            <v>2001</v>
          </cell>
          <cell r="AD590" t="str">
            <v>St2</v>
          </cell>
          <cell r="AE590" t="str">
            <v>Qd2</v>
          </cell>
          <cell r="AF590" t="str">
            <v>Tr3</v>
          </cell>
          <cell r="AG590" t="str">
            <v>Tr3-2001</v>
          </cell>
          <cell r="AH590" t="str">
            <v>2001-Tr3</v>
          </cell>
          <cell r="AI590">
            <v>7</v>
          </cell>
          <cell r="AJ590" t="str">
            <v>07</v>
          </cell>
        </row>
        <row r="591">
          <cell r="AA591" t="str">
            <v>Aaa</v>
          </cell>
          <cell r="AB591">
            <v>37096</v>
          </cell>
          <cell r="AC591">
            <v>2001</v>
          </cell>
          <cell r="AD591" t="str">
            <v>St2</v>
          </cell>
          <cell r="AE591" t="str">
            <v>Qd2</v>
          </cell>
          <cell r="AF591" t="str">
            <v>Tr3</v>
          </cell>
          <cell r="AG591" t="str">
            <v>Tr3-2001</v>
          </cell>
          <cell r="AH591" t="str">
            <v>2001-Tr3</v>
          </cell>
          <cell r="AI591">
            <v>7</v>
          </cell>
          <cell r="AJ591" t="str">
            <v>07</v>
          </cell>
        </row>
        <row r="592">
          <cell r="AA592" t="str">
            <v>Aaa</v>
          </cell>
          <cell r="AB592">
            <v>37097</v>
          </cell>
          <cell r="AC592">
            <v>2001</v>
          </cell>
          <cell r="AD592" t="str">
            <v>St2</v>
          </cell>
          <cell r="AE592" t="str">
            <v>Qd2</v>
          </cell>
          <cell r="AF592" t="str">
            <v>Tr3</v>
          </cell>
          <cell r="AG592" t="str">
            <v>Tr3-2001</v>
          </cell>
          <cell r="AH592" t="str">
            <v>2001-Tr3</v>
          </cell>
          <cell r="AI592">
            <v>7</v>
          </cell>
          <cell r="AJ592" t="str">
            <v>07</v>
          </cell>
        </row>
        <row r="593">
          <cell r="AA593" t="str">
            <v>Aaa</v>
          </cell>
          <cell r="AB593">
            <v>37098</v>
          </cell>
          <cell r="AC593">
            <v>2001</v>
          </cell>
          <cell r="AD593" t="str">
            <v>St2</v>
          </cell>
          <cell r="AE593" t="str">
            <v>Qd2</v>
          </cell>
          <cell r="AF593" t="str">
            <v>Tr3</v>
          </cell>
          <cell r="AG593" t="str">
            <v>Tr3-2001</v>
          </cell>
          <cell r="AH593" t="str">
            <v>2001-Tr3</v>
          </cell>
          <cell r="AI593">
            <v>7</v>
          </cell>
          <cell r="AJ593" t="str">
            <v>07</v>
          </cell>
        </row>
        <row r="594">
          <cell r="AA594" t="str">
            <v>Aaa</v>
          </cell>
          <cell r="AB594">
            <v>37099</v>
          </cell>
          <cell r="AC594">
            <v>2001</v>
          </cell>
          <cell r="AD594" t="str">
            <v>St2</v>
          </cell>
          <cell r="AE594" t="str">
            <v>Qd2</v>
          </cell>
          <cell r="AF594" t="str">
            <v>Tr3</v>
          </cell>
          <cell r="AG594" t="str">
            <v>Tr3-2001</v>
          </cell>
          <cell r="AH594" t="str">
            <v>2001-Tr3</v>
          </cell>
          <cell r="AI594">
            <v>7</v>
          </cell>
          <cell r="AJ594" t="str">
            <v>07</v>
          </cell>
        </row>
        <row r="595">
          <cell r="AA595" t="str">
            <v>Aaa</v>
          </cell>
          <cell r="AB595">
            <v>37100</v>
          </cell>
          <cell r="AC595">
            <v>2001</v>
          </cell>
          <cell r="AD595" t="str">
            <v>St2</v>
          </cell>
          <cell r="AE595" t="str">
            <v>Qd2</v>
          </cell>
          <cell r="AF595" t="str">
            <v>Tr3</v>
          </cell>
          <cell r="AG595" t="str">
            <v>Tr3-2001</v>
          </cell>
          <cell r="AH595" t="str">
            <v>2001-Tr3</v>
          </cell>
          <cell r="AI595">
            <v>7</v>
          </cell>
          <cell r="AJ595" t="str">
            <v>07</v>
          </cell>
        </row>
        <row r="596">
          <cell r="AA596" t="str">
            <v>Aaa</v>
          </cell>
          <cell r="AB596">
            <v>37101</v>
          </cell>
          <cell r="AC596">
            <v>2001</v>
          </cell>
          <cell r="AD596" t="str">
            <v>St2</v>
          </cell>
          <cell r="AE596" t="str">
            <v>Qd2</v>
          </cell>
          <cell r="AF596" t="str">
            <v>Tr3</v>
          </cell>
          <cell r="AG596" t="str">
            <v>Tr3-2001</v>
          </cell>
          <cell r="AH596" t="str">
            <v>2001-Tr3</v>
          </cell>
          <cell r="AI596">
            <v>7</v>
          </cell>
          <cell r="AJ596" t="str">
            <v>07</v>
          </cell>
        </row>
        <row r="597">
          <cell r="AA597" t="str">
            <v>Aaa</v>
          </cell>
          <cell r="AB597">
            <v>37102</v>
          </cell>
          <cell r="AC597">
            <v>2001</v>
          </cell>
          <cell r="AD597" t="str">
            <v>St2</v>
          </cell>
          <cell r="AE597" t="str">
            <v>Qd2</v>
          </cell>
          <cell r="AF597" t="str">
            <v>Tr3</v>
          </cell>
          <cell r="AG597" t="str">
            <v>Tr3-2001</v>
          </cell>
          <cell r="AH597" t="str">
            <v>2001-Tr3</v>
          </cell>
          <cell r="AI597">
            <v>7</v>
          </cell>
          <cell r="AJ597" t="str">
            <v>07</v>
          </cell>
        </row>
        <row r="598">
          <cell r="AA598" t="str">
            <v>Aaa</v>
          </cell>
          <cell r="AB598">
            <v>37103</v>
          </cell>
          <cell r="AC598">
            <v>2001</v>
          </cell>
          <cell r="AD598" t="str">
            <v>St2</v>
          </cell>
          <cell r="AE598" t="str">
            <v>Qd2</v>
          </cell>
          <cell r="AF598" t="str">
            <v>Tr3</v>
          </cell>
          <cell r="AG598" t="str">
            <v>Tr3-2001</v>
          </cell>
          <cell r="AH598" t="str">
            <v>2001-Tr3</v>
          </cell>
          <cell r="AI598">
            <v>7</v>
          </cell>
          <cell r="AJ598" t="str">
            <v>07</v>
          </cell>
        </row>
        <row r="599">
          <cell r="AA599" t="str">
            <v>Aaa</v>
          </cell>
          <cell r="AB599">
            <v>37104</v>
          </cell>
          <cell r="AC599">
            <v>2001</v>
          </cell>
          <cell r="AD599" t="str">
            <v>St2</v>
          </cell>
          <cell r="AE599" t="str">
            <v>Qd2</v>
          </cell>
          <cell r="AF599" t="str">
            <v>Tr3</v>
          </cell>
          <cell r="AG599" t="str">
            <v>Tr3-2001</v>
          </cell>
          <cell r="AH599" t="str">
            <v>2001-Tr3</v>
          </cell>
          <cell r="AI599">
            <v>8</v>
          </cell>
          <cell r="AJ599" t="str">
            <v>08</v>
          </cell>
        </row>
        <row r="600">
          <cell r="AA600" t="str">
            <v>Aaa</v>
          </cell>
          <cell r="AB600">
            <v>37105</v>
          </cell>
          <cell r="AC600">
            <v>2001</v>
          </cell>
          <cell r="AD600" t="str">
            <v>St2</v>
          </cell>
          <cell r="AE600" t="str">
            <v>Qd2</v>
          </cell>
          <cell r="AF600" t="str">
            <v>Tr3</v>
          </cell>
          <cell r="AG600" t="str">
            <v>Tr3-2001</v>
          </cell>
          <cell r="AH600" t="str">
            <v>2001-Tr3</v>
          </cell>
          <cell r="AI600">
            <v>8</v>
          </cell>
          <cell r="AJ600" t="str">
            <v>08</v>
          </cell>
        </row>
        <row r="601">
          <cell r="AA601" t="str">
            <v>Aaa</v>
          </cell>
          <cell r="AB601">
            <v>37106</v>
          </cell>
          <cell r="AC601">
            <v>2001</v>
          </cell>
          <cell r="AD601" t="str">
            <v>St2</v>
          </cell>
          <cell r="AE601" t="str">
            <v>Qd2</v>
          </cell>
          <cell r="AF601" t="str">
            <v>Tr3</v>
          </cell>
          <cell r="AG601" t="str">
            <v>Tr3-2001</v>
          </cell>
          <cell r="AH601" t="str">
            <v>2001-Tr3</v>
          </cell>
          <cell r="AI601">
            <v>8</v>
          </cell>
          <cell r="AJ601" t="str">
            <v>08</v>
          </cell>
        </row>
        <row r="602">
          <cell r="AA602" t="str">
            <v>Aaa</v>
          </cell>
          <cell r="AB602">
            <v>37107</v>
          </cell>
          <cell r="AC602">
            <v>2001</v>
          </cell>
          <cell r="AD602" t="str">
            <v>St2</v>
          </cell>
          <cell r="AE602" t="str">
            <v>Qd2</v>
          </cell>
          <cell r="AF602" t="str">
            <v>Tr3</v>
          </cell>
          <cell r="AG602" t="str">
            <v>Tr3-2001</v>
          </cell>
          <cell r="AH602" t="str">
            <v>2001-Tr3</v>
          </cell>
          <cell r="AI602">
            <v>8</v>
          </cell>
          <cell r="AJ602" t="str">
            <v>08</v>
          </cell>
        </row>
        <row r="603">
          <cell r="AA603" t="str">
            <v>Aaa</v>
          </cell>
          <cell r="AB603">
            <v>37108</v>
          </cell>
          <cell r="AC603">
            <v>2001</v>
          </cell>
          <cell r="AD603" t="str">
            <v>St2</v>
          </cell>
          <cell r="AE603" t="str">
            <v>Qd2</v>
          </cell>
          <cell r="AF603" t="str">
            <v>Tr3</v>
          </cell>
          <cell r="AG603" t="str">
            <v>Tr3-2001</v>
          </cell>
          <cell r="AH603" t="str">
            <v>2001-Tr3</v>
          </cell>
          <cell r="AI603">
            <v>8</v>
          </cell>
          <cell r="AJ603" t="str">
            <v>08</v>
          </cell>
        </row>
        <row r="604">
          <cell r="AA604" t="str">
            <v>Aaa</v>
          </cell>
          <cell r="AB604">
            <v>37109</v>
          </cell>
          <cell r="AC604">
            <v>2001</v>
          </cell>
          <cell r="AD604" t="str">
            <v>St2</v>
          </cell>
          <cell r="AE604" t="str">
            <v>Qd2</v>
          </cell>
          <cell r="AF604" t="str">
            <v>Tr3</v>
          </cell>
          <cell r="AG604" t="str">
            <v>Tr3-2001</v>
          </cell>
          <cell r="AH604" t="str">
            <v>2001-Tr3</v>
          </cell>
          <cell r="AI604">
            <v>8</v>
          </cell>
          <cell r="AJ604" t="str">
            <v>08</v>
          </cell>
        </row>
        <row r="605">
          <cell r="AA605" t="str">
            <v>Aaa</v>
          </cell>
          <cell r="AB605">
            <v>37110</v>
          </cell>
          <cell r="AC605">
            <v>2001</v>
          </cell>
          <cell r="AD605" t="str">
            <v>St2</v>
          </cell>
          <cell r="AE605" t="str">
            <v>Qd2</v>
          </cell>
          <cell r="AF605" t="str">
            <v>Tr3</v>
          </cell>
          <cell r="AG605" t="str">
            <v>Tr3-2001</v>
          </cell>
          <cell r="AH605" t="str">
            <v>2001-Tr3</v>
          </cell>
          <cell r="AI605">
            <v>8</v>
          </cell>
          <cell r="AJ605" t="str">
            <v>08</v>
          </cell>
        </row>
        <row r="606">
          <cell r="AA606" t="str">
            <v>Aaa</v>
          </cell>
          <cell r="AB606">
            <v>37111</v>
          </cell>
          <cell r="AC606">
            <v>2001</v>
          </cell>
          <cell r="AD606" t="str">
            <v>St2</v>
          </cell>
          <cell r="AE606" t="str">
            <v>Qd2</v>
          </cell>
          <cell r="AF606" t="str">
            <v>Tr3</v>
          </cell>
          <cell r="AG606" t="str">
            <v>Tr3-2001</v>
          </cell>
          <cell r="AH606" t="str">
            <v>2001-Tr3</v>
          </cell>
          <cell r="AI606">
            <v>8</v>
          </cell>
          <cell r="AJ606" t="str">
            <v>08</v>
          </cell>
        </row>
        <row r="607">
          <cell r="AA607" t="str">
            <v>Aaa</v>
          </cell>
          <cell r="AB607">
            <v>37112</v>
          </cell>
          <cell r="AC607">
            <v>2001</v>
          </cell>
          <cell r="AD607" t="str">
            <v>St2</v>
          </cell>
          <cell r="AE607" t="str">
            <v>Qd2</v>
          </cell>
          <cell r="AF607" t="str">
            <v>Tr3</v>
          </cell>
          <cell r="AG607" t="str">
            <v>Tr3-2001</v>
          </cell>
          <cell r="AH607" t="str">
            <v>2001-Tr3</v>
          </cell>
          <cell r="AI607">
            <v>8</v>
          </cell>
          <cell r="AJ607" t="str">
            <v>08</v>
          </cell>
        </row>
        <row r="608">
          <cell r="AA608" t="str">
            <v>Aaa</v>
          </cell>
          <cell r="AB608">
            <v>37113</v>
          </cell>
          <cell r="AC608">
            <v>2001</v>
          </cell>
          <cell r="AD608" t="str">
            <v>St2</v>
          </cell>
          <cell r="AE608" t="str">
            <v>Qd2</v>
          </cell>
          <cell r="AF608" t="str">
            <v>Tr3</v>
          </cell>
          <cell r="AG608" t="str">
            <v>Tr3-2001</v>
          </cell>
          <cell r="AH608" t="str">
            <v>2001-Tr3</v>
          </cell>
          <cell r="AI608">
            <v>8</v>
          </cell>
          <cell r="AJ608" t="str">
            <v>08</v>
          </cell>
        </row>
        <row r="609">
          <cell r="AA609" t="str">
            <v>Aaa</v>
          </cell>
          <cell r="AB609">
            <v>37114</v>
          </cell>
          <cell r="AC609">
            <v>2001</v>
          </cell>
          <cell r="AD609" t="str">
            <v>St2</v>
          </cell>
          <cell r="AE609" t="str">
            <v>Qd2</v>
          </cell>
          <cell r="AF609" t="str">
            <v>Tr3</v>
          </cell>
          <cell r="AG609" t="str">
            <v>Tr3-2001</v>
          </cell>
          <cell r="AH609" t="str">
            <v>2001-Tr3</v>
          </cell>
          <cell r="AI609">
            <v>8</v>
          </cell>
          <cell r="AJ609" t="str">
            <v>08</v>
          </cell>
        </row>
        <row r="610">
          <cell r="AA610" t="str">
            <v>Aaa</v>
          </cell>
          <cell r="AB610">
            <v>37115</v>
          </cell>
          <cell r="AC610">
            <v>2001</v>
          </cell>
          <cell r="AD610" t="str">
            <v>St2</v>
          </cell>
          <cell r="AE610" t="str">
            <v>Qd2</v>
          </cell>
          <cell r="AF610" t="str">
            <v>Tr3</v>
          </cell>
          <cell r="AG610" t="str">
            <v>Tr3-2001</v>
          </cell>
          <cell r="AH610" t="str">
            <v>2001-Tr3</v>
          </cell>
          <cell r="AI610">
            <v>8</v>
          </cell>
          <cell r="AJ610" t="str">
            <v>08</v>
          </cell>
        </row>
        <row r="611">
          <cell r="AA611" t="str">
            <v>Aaa</v>
          </cell>
          <cell r="AB611">
            <v>37116</v>
          </cell>
          <cell r="AC611">
            <v>2001</v>
          </cell>
          <cell r="AD611" t="str">
            <v>St2</v>
          </cell>
          <cell r="AE611" t="str">
            <v>Qd2</v>
          </cell>
          <cell r="AF611" t="str">
            <v>Tr3</v>
          </cell>
          <cell r="AG611" t="str">
            <v>Tr3-2001</v>
          </cell>
          <cell r="AH611" t="str">
            <v>2001-Tr3</v>
          </cell>
          <cell r="AI611">
            <v>8</v>
          </cell>
          <cell r="AJ611" t="str">
            <v>08</v>
          </cell>
        </row>
        <row r="612">
          <cell r="AA612" t="str">
            <v>Aaa</v>
          </cell>
          <cell r="AB612">
            <v>37117</v>
          </cell>
          <cell r="AC612">
            <v>2001</v>
          </cell>
          <cell r="AD612" t="str">
            <v>St2</v>
          </cell>
          <cell r="AE612" t="str">
            <v>Qd2</v>
          </cell>
          <cell r="AF612" t="str">
            <v>Tr3</v>
          </cell>
          <cell r="AG612" t="str">
            <v>Tr3-2001</v>
          </cell>
          <cell r="AH612" t="str">
            <v>2001-Tr3</v>
          </cell>
          <cell r="AI612">
            <v>8</v>
          </cell>
          <cell r="AJ612" t="str">
            <v>08</v>
          </cell>
        </row>
        <row r="613">
          <cell r="AA613" t="str">
            <v>Aaa</v>
          </cell>
          <cell r="AB613">
            <v>37118</v>
          </cell>
          <cell r="AC613">
            <v>2001</v>
          </cell>
          <cell r="AD613" t="str">
            <v>St2</v>
          </cell>
          <cell r="AE613" t="str">
            <v>Qd2</v>
          </cell>
          <cell r="AF613" t="str">
            <v>Tr3</v>
          </cell>
          <cell r="AG613" t="str">
            <v>Tr3-2001</v>
          </cell>
          <cell r="AH613" t="str">
            <v>2001-Tr3</v>
          </cell>
          <cell r="AI613">
            <v>8</v>
          </cell>
          <cell r="AJ613" t="str">
            <v>08</v>
          </cell>
        </row>
        <row r="614">
          <cell r="AA614" t="str">
            <v>Aaa</v>
          </cell>
          <cell r="AB614">
            <v>37119</v>
          </cell>
          <cell r="AC614">
            <v>2001</v>
          </cell>
          <cell r="AD614" t="str">
            <v>St2</v>
          </cell>
          <cell r="AE614" t="str">
            <v>Qd2</v>
          </cell>
          <cell r="AF614" t="str">
            <v>Tr3</v>
          </cell>
          <cell r="AG614" t="str">
            <v>Tr3-2001</v>
          </cell>
          <cell r="AH614" t="str">
            <v>2001-Tr3</v>
          </cell>
          <cell r="AI614">
            <v>8</v>
          </cell>
          <cell r="AJ614" t="str">
            <v>08</v>
          </cell>
        </row>
        <row r="615">
          <cell r="AA615" t="str">
            <v>Aaa</v>
          </cell>
          <cell r="AB615">
            <v>37120</v>
          </cell>
          <cell r="AC615">
            <v>2001</v>
          </cell>
          <cell r="AD615" t="str">
            <v>St2</v>
          </cell>
          <cell r="AE615" t="str">
            <v>Qd2</v>
          </cell>
          <cell r="AF615" t="str">
            <v>Tr3</v>
          </cell>
          <cell r="AG615" t="str">
            <v>Tr3-2001</v>
          </cell>
          <cell r="AH615" t="str">
            <v>2001-Tr3</v>
          </cell>
          <cell r="AI615">
            <v>8</v>
          </cell>
          <cell r="AJ615" t="str">
            <v>08</v>
          </cell>
        </row>
        <row r="616">
          <cell r="AA616" t="str">
            <v>Aaa</v>
          </cell>
          <cell r="AB616">
            <v>37121</v>
          </cell>
          <cell r="AC616">
            <v>2001</v>
          </cell>
          <cell r="AD616" t="str">
            <v>St2</v>
          </cell>
          <cell r="AE616" t="str">
            <v>Qd2</v>
          </cell>
          <cell r="AF616" t="str">
            <v>Tr3</v>
          </cell>
          <cell r="AG616" t="str">
            <v>Tr3-2001</v>
          </cell>
          <cell r="AH616" t="str">
            <v>2001-Tr3</v>
          </cell>
          <cell r="AI616">
            <v>8</v>
          </cell>
          <cell r="AJ616" t="str">
            <v>08</v>
          </cell>
        </row>
        <row r="617">
          <cell r="AA617" t="str">
            <v>Aaa</v>
          </cell>
          <cell r="AB617">
            <v>37122</v>
          </cell>
          <cell r="AC617">
            <v>2001</v>
          </cell>
          <cell r="AD617" t="str">
            <v>St2</v>
          </cell>
          <cell r="AE617" t="str">
            <v>Qd2</v>
          </cell>
          <cell r="AF617" t="str">
            <v>Tr3</v>
          </cell>
          <cell r="AG617" t="str">
            <v>Tr3-2001</v>
          </cell>
          <cell r="AH617" t="str">
            <v>2001-Tr3</v>
          </cell>
          <cell r="AI617">
            <v>8</v>
          </cell>
          <cell r="AJ617" t="str">
            <v>08</v>
          </cell>
        </row>
        <row r="618">
          <cell r="AA618" t="str">
            <v>Aaa</v>
          </cell>
          <cell r="AB618">
            <v>37123</v>
          </cell>
          <cell r="AC618">
            <v>2001</v>
          </cell>
          <cell r="AD618" t="str">
            <v>St2</v>
          </cell>
          <cell r="AE618" t="str">
            <v>Qd2</v>
          </cell>
          <cell r="AF618" t="str">
            <v>Tr3</v>
          </cell>
          <cell r="AG618" t="str">
            <v>Tr3-2001</v>
          </cell>
          <cell r="AH618" t="str">
            <v>2001-Tr3</v>
          </cell>
          <cell r="AI618">
            <v>8</v>
          </cell>
          <cell r="AJ618" t="str">
            <v>08</v>
          </cell>
        </row>
        <row r="619">
          <cell r="AA619" t="str">
            <v>Aaa</v>
          </cell>
          <cell r="AB619">
            <v>37124</v>
          </cell>
          <cell r="AC619">
            <v>2001</v>
          </cell>
          <cell r="AD619" t="str">
            <v>St2</v>
          </cell>
          <cell r="AE619" t="str">
            <v>Qd2</v>
          </cell>
          <cell r="AF619" t="str">
            <v>Tr3</v>
          </cell>
          <cell r="AG619" t="str">
            <v>Tr3-2001</v>
          </cell>
          <cell r="AH619" t="str">
            <v>2001-Tr3</v>
          </cell>
          <cell r="AI619">
            <v>8</v>
          </cell>
          <cell r="AJ619" t="str">
            <v>08</v>
          </cell>
        </row>
        <row r="620">
          <cell r="AA620" t="str">
            <v>Aaa</v>
          </cell>
          <cell r="AB620">
            <v>37125</v>
          </cell>
          <cell r="AC620">
            <v>2001</v>
          </cell>
          <cell r="AD620" t="str">
            <v>St2</v>
          </cell>
          <cell r="AE620" t="str">
            <v>Qd2</v>
          </cell>
          <cell r="AF620" t="str">
            <v>Tr3</v>
          </cell>
          <cell r="AG620" t="str">
            <v>Tr3-2001</v>
          </cell>
          <cell r="AH620" t="str">
            <v>2001-Tr3</v>
          </cell>
          <cell r="AI620">
            <v>8</v>
          </cell>
          <cell r="AJ620" t="str">
            <v>08</v>
          </cell>
        </row>
        <row r="621">
          <cell r="AA621" t="str">
            <v>Aaa</v>
          </cell>
          <cell r="AB621">
            <v>37126</v>
          </cell>
          <cell r="AC621">
            <v>2001</v>
          </cell>
          <cell r="AD621" t="str">
            <v>St2</v>
          </cell>
          <cell r="AE621" t="str">
            <v>Qd2</v>
          </cell>
          <cell r="AF621" t="str">
            <v>Tr3</v>
          </cell>
          <cell r="AG621" t="str">
            <v>Tr3-2001</v>
          </cell>
          <cell r="AH621" t="str">
            <v>2001-Tr3</v>
          </cell>
          <cell r="AI621">
            <v>8</v>
          </cell>
          <cell r="AJ621" t="str">
            <v>08</v>
          </cell>
        </row>
        <row r="622">
          <cell r="AA622" t="str">
            <v>Aaa</v>
          </cell>
          <cell r="AB622">
            <v>37127</v>
          </cell>
          <cell r="AC622">
            <v>2001</v>
          </cell>
          <cell r="AD622" t="str">
            <v>St2</v>
          </cell>
          <cell r="AE622" t="str">
            <v>Qd2</v>
          </cell>
          <cell r="AF622" t="str">
            <v>Tr3</v>
          </cell>
          <cell r="AG622" t="str">
            <v>Tr3-2001</v>
          </cell>
          <cell r="AH622" t="str">
            <v>2001-Tr3</v>
          </cell>
          <cell r="AI622">
            <v>8</v>
          </cell>
          <cell r="AJ622" t="str">
            <v>08</v>
          </cell>
        </row>
        <row r="623">
          <cell r="AA623" t="str">
            <v>Aaa</v>
          </cell>
          <cell r="AB623">
            <v>37128</v>
          </cell>
          <cell r="AC623">
            <v>2001</v>
          </cell>
          <cell r="AD623" t="str">
            <v>St2</v>
          </cell>
          <cell r="AE623" t="str">
            <v>Qd2</v>
          </cell>
          <cell r="AF623" t="str">
            <v>Tr3</v>
          </cell>
          <cell r="AG623" t="str">
            <v>Tr3-2001</v>
          </cell>
          <cell r="AH623" t="str">
            <v>2001-Tr3</v>
          </cell>
          <cell r="AI623">
            <v>8</v>
          </cell>
          <cell r="AJ623" t="str">
            <v>08</v>
          </cell>
        </row>
        <row r="624">
          <cell r="AA624" t="str">
            <v>Aaa</v>
          </cell>
          <cell r="AB624">
            <v>37129</v>
          </cell>
          <cell r="AC624">
            <v>2001</v>
          </cell>
          <cell r="AD624" t="str">
            <v>St2</v>
          </cell>
          <cell r="AE624" t="str">
            <v>Qd2</v>
          </cell>
          <cell r="AF624" t="str">
            <v>Tr3</v>
          </cell>
          <cell r="AG624" t="str">
            <v>Tr3-2001</v>
          </cell>
          <cell r="AH624" t="str">
            <v>2001-Tr3</v>
          </cell>
          <cell r="AI624">
            <v>8</v>
          </cell>
          <cell r="AJ624" t="str">
            <v>08</v>
          </cell>
        </row>
        <row r="625">
          <cell r="AA625" t="str">
            <v>Aaa</v>
          </cell>
          <cell r="AB625">
            <v>37130</v>
          </cell>
          <cell r="AC625">
            <v>2001</v>
          </cell>
          <cell r="AD625" t="str">
            <v>St2</v>
          </cell>
          <cell r="AE625" t="str">
            <v>Qd2</v>
          </cell>
          <cell r="AF625" t="str">
            <v>Tr3</v>
          </cell>
          <cell r="AG625" t="str">
            <v>Tr3-2001</v>
          </cell>
          <cell r="AH625" t="str">
            <v>2001-Tr3</v>
          </cell>
          <cell r="AI625">
            <v>8</v>
          </cell>
          <cell r="AJ625" t="str">
            <v>08</v>
          </cell>
        </row>
        <row r="626">
          <cell r="AA626" t="str">
            <v>Aaa</v>
          </cell>
          <cell r="AB626">
            <v>37131</v>
          </cell>
          <cell r="AC626">
            <v>2001</v>
          </cell>
          <cell r="AD626" t="str">
            <v>St2</v>
          </cell>
          <cell r="AE626" t="str">
            <v>Qd2</v>
          </cell>
          <cell r="AF626" t="str">
            <v>Tr3</v>
          </cell>
          <cell r="AG626" t="str">
            <v>Tr3-2001</v>
          </cell>
          <cell r="AH626" t="str">
            <v>2001-Tr3</v>
          </cell>
          <cell r="AI626">
            <v>8</v>
          </cell>
          <cell r="AJ626" t="str">
            <v>08</v>
          </cell>
        </row>
        <row r="627">
          <cell r="AA627" t="str">
            <v>Aaa</v>
          </cell>
          <cell r="AB627">
            <v>37132</v>
          </cell>
          <cell r="AC627">
            <v>2001</v>
          </cell>
          <cell r="AD627" t="str">
            <v>St2</v>
          </cell>
          <cell r="AE627" t="str">
            <v>Qd2</v>
          </cell>
          <cell r="AF627" t="str">
            <v>Tr3</v>
          </cell>
          <cell r="AG627" t="str">
            <v>Tr3-2001</v>
          </cell>
          <cell r="AH627" t="str">
            <v>2001-Tr3</v>
          </cell>
          <cell r="AI627">
            <v>8</v>
          </cell>
          <cell r="AJ627" t="str">
            <v>08</v>
          </cell>
        </row>
        <row r="628">
          <cell r="AA628" t="str">
            <v>Aaa</v>
          </cell>
          <cell r="AB628">
            <v>37133</v>
          </cell>
          <cell r="AC628">
            <v>2001</v>
          </cell>
          <cell r="AD628" t="str">
            <v>St2</v>
          </cell>
          <cell r="AE628" t="str">
            <v>Qd2</v>
          </cell>
          <cell r="AF628" t="str">
            <v>Tr3</v>
          </cell>
          <cell r="AG628" t="str">
            <v>Tr3-2001</v>
          </cell>
          <cell r="AH628" t="str">
            <v>2001-Tr3</v>
          </cell>
          <cell r="AI628">
            <v>8</v>
          </cell>
          <cell r="AJ628" t="str">
            <v>08</v>
          </cell>
        </row>
        <row r="629">
          <cell r="AA629" t="str">
            <v>Aaa</v>
          </cell>
          <cell r="AB629">
            <v>37134</v>
          </cell>
          <cell r="AC629">
            <v>2001</v>
          </cell>
          <cell r="AD629" t="str">
            <v>St2</v>
          </cell>
          <cell r="AE629" t="str">
            <v>Qd2</v>
          </cell>
          <cell r="AF629" t="str">
            <v>Tr3</v>
          </cell>
          <cell r="AG629" t="str">
            <v>Tr3-2001</v>
          </cell>
          <cell r="AH629" t="str">
            <v>2001-Tr3</v>
          </cell>
          <cell r="AI629">
            <v>8</v>
          </cell>
          <cell r="AJ629" t="str">
            <v>08</v>
          </cell>
        </row>
        <row r="630">
          <cell r="AA630" t="str">
            <v>Aaa</v>
          </cell>
          <cell r="AB630">
            <v>37135</v>
          </cell>
          <cell r="AC630">
            <v>2001</v>
          </cell>
          <cell r="AD630" t="str">
            <v>St2</v>
          </cell>
          <cell r="AE630" t="str">
            <v>Qd3</v>
          </cell>
          <cell r="AF630" t="str">
            <v>Tr3</v>
          </cell>
          <cell r="AG630" t="str">
            <v>Tr3-2001</v>
          </cell>
          <cell r="AH630" t="str">
            <v>2001-Tr3</v>
          </cell>
          <cell r="AI630">
            <v>9</v>
          </cell>
          <cell r="AJ630" t="str">
            <v>09</v>
          </cell>
        </row>
        <row r="631">
          <cell r="AA631" t="str">
            <v>Aaa</v>
          </cell>
          <cell r="AB631">
            <v>37136</v>
          </cell>
          <cell r="AC631">
            <v>2001</v>
          </cell>
          <cell r="AD631" t="str">
            <v>St2</v>
          </cell>
          <cell r="AE631" t="str">
            <v>Qd3</v>
          </cell>
          <cell r="AF631" t="str">
            <v>Tr3</v>
          </cell>
          <cell r="AG631" t="str">
            <v>Tr3-2001</v>
          </cell>
          <cell r="AH631" t="str">
            <v>2001-Tr3</v>
          </cell>
          <cell r="AI631">
            <v>9</v>
          </cell>
          <cell r="AJ631" t="str">
            <v>09</v>
          </cell>
        </row>
        <row r="632">
          <cell r="AA632" t="str">
            <v>Aaa</v>
          </cell>
          <cell r="AB632">
            <v>37137</v>
          </cell>
          <cell r="AC632">
            <v>2001</v>
          </cell>
          <cell r="AD632" t="str">
            <v>St2</v>
          </cell>
          <cell r="AE632" t="str">
            <v>Qd3</v>
          </cell>
          <cell r="AF632" t="str">
            <v>Tr3</v>
          </cell>
          <cell r="AG632" t="str">
            <v>Tr3-2001</v>
          </cell>
          <cell r="AH632" t="str">
            <v>2001-Tr3</v>
          </cell>
          <cell r="AI632">
            <v>9</v>
          </cell>
          <cell r="AJ632" t="str">
            <v>09</v>
          </cell>
        </row>
        <row r="633">
          <cell r="AA633" t="str">
            <v>Aaa</v>
          </cell>
          <cell r="AB633">
            <v>37138</v>
          </cell>
          <cell r="AC633">
            <v>2001</v>
          </cell>
          <cell r="AD633" t="str">
            <v>St2</v>
          </cell>
          <cell r="AE633" t="str">
            <v>Qd3</v>
          </cell>
          <cell r="AF633" t="str">
            <v>Tr3</v>
          </cell>
          <cell r="AG633" t="str">
            <v>Tr3-2001</v>
          </cell>
          <cell r="AH633" t="str">
            <v>2001-Tr3</v>
          </cell>
          <cell r="AI633">
            <v>9</v>
          </cell>
          <cell r="AJ633" t="str">
            <v>09</v>
          </cell>
        </row>
        <row r="634">
          <cell r="AA634" t="str">
            <v>Aaa</v>
          </cell>
          <cell r="AB634">
            <v>37139</v>
          </cell>
          <cell r="AC634">
            <v>2001</v>
          </cell>
          <cell r="AD634" t="str">
            <v>St2</v>
          </cell>
          <cell r="AE634" t="str">
            <v>Qd3</v>
          </cell>
          <cell r="AF634" t="str">
            <v>Tr3</v>
          </cell>
          <cell r="AG634" t="str">
            <v>Tr3-2001</v>
          </cell>
          <cell r="AH634" t="str">
            <v>2001-Tr3</v>
          </cell>
          <cell r="AI634">
            <v>9</v>
          </cell>
          <cell r="AJ634" t="str">
            <v>09</v>
          </cell>
        </row>
        <row r="635">
          <cell r="AA635" t="str">
            <v>Aaa</v>
          </cell>
          <cell r="AB635">
            <v>37140</v>
          </cell>
          <cell r="AC635">
            <v>2001</v>
          </cell>
          <cell r="AD635" t="str">
            <v>St2</v>
          </cell>
          <cell r="AE635" t="str">
            <v>Qd3</v>
          </cell>
          <cell r="AF635" t="str">
            <v>Tr3</v>
          </cell>
          <cell r="AG635" t="str">
            <v>Tr3-2001</v>
          </cell>
          <cell r="AH635" t="str">
            <v>2001-Tr3</v>
          </cell>
          <cell r="AI635">
            <v>9</v>
          </cell>
          <cell r="AJ635" t="str">
            <v>09</v>
          </cell>
        </row>
        <row r="636">
          <cell r="AA636" t="str">
            <v>Aaa</v>
          </cell>
          <cell r="AB636">
            <v>37141</v>
          </cell>
          <cell r="AC636">
            <v>2001</v>
          </cell>
          <cell r="AD636" t="str">
            <v>St2</v>
          </cell>
          <cell r="AE636" t="str">
            <v>Qd3</v>
          </cell>
          <cell r="AF636" t="str">
            <v>Tr3</v>
          </cell>
          <cell r="AG636" t="str">
            <v>Tr3-2001</v>
          </cell>
          <cell r="AH636" t="str">
            <v>2001-Tr3</v>
          </cell>
          <cell r="AI636">
            <v>9</v>
          </cell>
          <cell r="AJ636" t="str">
            <v>09</v>
          </cell>
        </row>
        <row r="637">
          <cell r="AA637" t="str">
            <v>Aaa</v>
          </cell>
          <cell r="AB637">
            <v>37142</v>
          </cell>
          <cell r="AC637">
            <v>2001</v>
          </cell>
          <cell r="AD637" t="str">
            <v>St2</v>
          </cell>
          <cell r="AE637" t="str">
            <v>Qd3</v>
          </cell>
          <cell r="AF637" t="str">
            <v>Tr3</v>
          </cell>
          <cell r="AG637" t="str">
            <v>Tr3-2001</v>
          </cell>
          <cell r="AH637" t="str">
            <v>2001-Tr3</v>
          </cell>
          <cell r="AI637">
            <v>9</v>
          </cell>
          <cell r="AJ637" t="str">
            <v>09</v>
          </cell>
        </row>
        <row r="638">
          <cell r="AA638" t="str">
            <v>Aaa</v>
          </cell>
          <cell r="AB638">
            <v>37143</v>
          </cell>
          <cell r="AC638">
            <v>2001</v>
          </cell>
          <cell r="AD638" t="str">
            <v>St2</v>
          </cell>
          <cell r="AE638" t="str">
            <v>Qd3</v>
          </cell>
          <cell r="AF638" t="str">
            <v>Tr3</v>
          </cell>
          <cell r="AG638" t="str">
            <v>Tr3-2001</v>
          </cell>
          <cell r="AH638" t="str">
            <v>2001-Tr3</v>
          </cell>
          <cell r="AI638">
            <v>9</v>
          </cell>
          <cell r="AJ638" t="str">
            <v>09</v>
          </cell>
        </row>
        <row r="639">
          <cell r="AA639" t="str">
            <v>Aaa</v>
          </cell>
          <cell r="AB639">
            <v>37144</v>
          </cell>
          <cell r="AC639">
            <v>2001</v>
          </cell>
          <cell r="AD639" t="str">
            <v>St2</v>
          </cell>
          <cell r="AE639" t="str">
            <v>Qd3</v>
          </cell>
          <cell r="AF639" t="str">
            <v>Tr3</v>
          </cell>
          <cell r="AG639" t="str">
            <v>Tr3-2001</v>
          </cell>
          <cell r="AH639" t="str">
            <v>2001-Tr3</v>
          </cell>
          <cell r="AI639">
            <v>9</v>
          </cell>
          <cell r="AJ639" t="str">
            <v>09</v>
          </cell>
        </row>
        <row r="640">
          <cell r="AA640" t="str">
            <v>Aaa</v>
          </cell>
          <cell r="AB640">
            <v>37145</v>
          </cell>
          <cell r="AC640">
            <v>2001</v>
          </cell>
          <cell r="AD640" t="str">
            <v>St2</v>
          </cell>
          <cell r="AE640" t="str">
            <v>Qd3</v>
          </cell>
          <cell r="AF640" t="str">
            <v>Tr3</v>
          </cell>
          <cell r="AG640" t="str">
            <v>Tr3-2001</v>
          </cell>
          <cell r="AH640" t="str">
            <v>2001-Tr3</v>
          </cell>
          <cell r="AI640">
            <v>9</v>
          </cell>
          <cell r="AJ640" t="str">
            <v>09</v>
          </cell>
        </row>
        <row r="641">
          <cell r="AA641" t="str">
            <v>Aaa</v>
          </cell>
          <cell r="AB641">
            <v>37146</v>
          </cell>
          <cell r="AC641">
            <v>2001</v>
          </cell>
          <cell r="AD641" t="str">
            <v>St2</v>
          </cell>
          <cell r="AE641" t="str">
            <v>Qd3</v>
          </cell>
          <cell r="AF641" t="str">
            <v>Tr3</v>
          </cell>
          <cell r="AG641" t="str">
            <v>Tr3-2001</v>
          </cell>
          <cell r="AH641" t="str">
            <v>2001-Tr3</v>
          </cell>
          <cell r="AI641">
            <v>9</v>
          </cell>
          <cell r="AJ641" t="str">
            <v>09</v>
          </cell>
        </row>
        <row r="642">
          <cell r="AA642" t="str">
            <v>Aaa</v>
          </cell>
          <cell r="AB642">
            <v>37147</v>
          </cell>
          <cell r="AC642">
            <v>2001</v>
          </cell>
          <cell r="AD642" t="str">
            <v>St2</v>
          </cell>
          <cell r="AE642" t="str">
            <v>Qd3</v>
          </cell>
          <cell r="AF642" t="str">
            <v>Tr3</v>
          </cell>
          <cell r="AG642" t="str">
            <v>Tr3-2001</v>
          </cell>
          <cell r="AH642" t="str">
            <v>2001-Tr3</v>
          </cell>
          <cell r="AI642">
            <v>9</v>
          </cell>
          <cell r="AJ642" t="str">
            <v>09</v>
          </cell>
        </row>
        <row r="643">
          <cell r="AA643" t="str">
            <v>Aaa</v>
          </cell>
          <cell r="AB643">
            <v>37148</v>
          </cell>
          <cell r="AC643">
            <v>2001</v>
          </cell>
          <cell r="AD643" t="str">
            <v>St2</v>
          </cell>
          <cell r="AE643" t="str">
            <v>Qd3</v>
          </cell>
          <cell r="AF643" t="str">
            <v>Tr3</v>
          </cell>
          <cell r="AG643" t="str">
            <v>Tr3-2001</v>
          </cell>
          <cell r="AH643" t="str">
            <v>2001-Tr3</v>
          </cell>
          <cell r="AI643">
            <v>9</v>
          </cell>
          <cell r="AJ643" t="str">
            <v>09</v>
          </cell>
        </row>
        <row r="644">
          <cell r="AA644" t="str">
            <v>Aaa</v>
          </cell>
          <cell r="AB644">
            <v>37149</v>
          </cell>
          <cell r="AC644">
            <v>2001</v>
          </cell>
          <cell r="AD644" t="str">
            <v>St2</v>
          </cell>
          <cell r="AE644" t="str">
            <v>Qd3</v>
          </cell>
          <cell r="AF644" t="str">
            <v>Tr3</v>
          </cell>
          <cell r="AG644" t="str">
            <v>Tr3-2001</v>
          </cell>
          <cell r="AH644" t="str">
            <v>2001-Tr3</v>
          </cell>
          <cell r="AI644">
            <v>9</v>
          </cell>
          <cell r="AJ644" t="str">
            <v>09</v>
          </cell>
        </row>
        <row r="645">
          <cell r="AA645" t="str">
            <v>Aaa</v>
          </cell>
          <cell r="AB645">
            <v>37150</v>
          </cell>
          <cell r="AC645">
            <v>2001</v>
          </cell>
          <cell r="AD645" t="str">
            <v>St2</v>
          </cell>
          <cell r="AE645" t="str">
            <v>Qd3</v>
          </cell>
          <cell r="AF645" t="str">
            <v>Tr3</v>
          </cell>
          <cell r="AG645" t="str">
            <v>Tr3-2001</v>
          </cell>
          <cell r="AH645" t="str">
            <v>2001-Tr3</v>
          </cell>
          <cell r="AI645">
            <v>9</v>
          </cell>
          <cell r="AJ645" t="str">
            <v>09</v>
          </cell>
        </row>
        <row r="646">
          <cell r="AA646" t="str">
            <v>Aaa</v>
          </cell>
          <cell r="AB646">
            <v>37151</v>
          </cell>
          <cell r="AC646">
            <v>2001</v>
          </cell>
          <cell r="AD646" t="str">
            <v>St2</v>
          </cell>
          <cell r="AE646" t="str">
            <v>Qd3</v>
          </cell>
          <cell r="AF646" t="str">
            <v>Tr3</v>
          </cell>
          <cell r="AG646" t="str">
            <v>Tr3-2001</v>
          </cell>
          <cell r="AH646" t="str">
            <v>2001-Tr3</v>
          </cell>
          <cell r="AI646">
            <v>9</v>
          </cell>
          <cell r="AJ646" t="str">
            <v>09</v>
          </cell>
        </row>
        <row r="647">
          <cell r="AA647" t="str">
            <v>Aaa</v>
          </cell>
          <cell r="AB647">
            <v>37152</v>
          </cell>
          <cell r="AC647">
            <v>2001</v>
          </cell>
          <cell r="AD647" t="str">
            <v>St2</v>
          </cell>
          <cell r="AE647" t="str">
            <v>Qd3</v>
          </cell>
          <cell r="AF647" t="str">
            <v>Tr3</v>
          </cell>
          <cell r="AG647" t="str">
            <v>Tr3-2001</v>
          </cell>
          <cell r="AH647" t="str">
            <v>2001-Tr3</v>
          </cell>
          <cell r="AI647">
            <v>9</v>
          </cell>
          <cell r="AJ647" t="str">
            <v>09</v>
          </cell>
        </row>
        <row r="648">
          <cell r="AA648" t="str">
            <v>Aaa</v>
          </cell>
          <cell r="AB648">
            <v>37153</v>
          </cell>
          <cell r="AC648">
            <v>2001</v>
          </cell>
          <cell r="AD648" t="str">
            <v>St2</v>
          </cell>
          <cell r="AE648" t="str">
            <v>Qd3</v>
          </cell>
          <cell r="AF648" t="str">
            <v>Tr3</v>
          </cell>
          <cell r="AG648" t="str">
            <v>Tr3-2001</v>
          </cell>
          <cell r="AH648" t="str">
            <v>2001-Tr3</v>
          </cell>
          <cell r="AI648">
            <v>9</v>
          </cell>
          <cell r="AJ648" t="str">
            <v>09</v>
          </cell>
        </row>
        <row r="649">
          <cell r="AA649" t="str">
            <v>Aaa</v>
          </cell>
          <cell r="AB649">
            <v>37154</v>
          </cell>
          <cell r="AC649">
            <v>2001</v>
          </cell>
          <cell r="AD649" t="str">
            <v>St2</v>
          </cell>
          <cell r="AE649" t="str">
            <v>Qd3</v>
          </cell>
          <cell r="AF649" t="str">
            <v>Tr3</v>
          </cell>
          <cell r="AG649" t="str">
            <v>Tr3-2001</v>
          </cell>
          <cell r="AH649" t="str">
            <v>2001-Tr3</v>
          </cell>
          <cell r="AI649">
            <v>9</v>
          </cell>
          <cell r="AJ649" t="str">
            <v>09</v>
          </cell>
        </row>
        <row r="650">
          <cell r="AA650" t="str">
            <v>Aaa</v>
          </cell>
          <cell r="AB650">
            <v>37155</v>
          </cell>
          <cell r="AC650">
            <v>2001</v>
          </cell>
          <cell r="AD650" t="str">
            <v>St2</v>
          </cell>
          <cell r="AE650" t="str">
            <v>Qd3</v>
          </cell>
          <cell r="AF650" t="str">
            <v>Tr3</v>
          </cell>
          <cell r="AG650" t="str">
            <v>Tr3-2001</v>
          </cell>
          <cell r="AH650" t="str">
            <v>2001-Tr3</v>
          </cell>
          <cell r="AI650">
            <v>9</v>
          </cell>
          <cell r="AJ650" t="str">
            <v>09</v>
          </cell>
        </row>
        <row r="651">
          <cell r="AA651" t="str">
            <v>Aaa</v>
          </cell>
          <cell r="AB651">
            <v>37156</v>
          </cell>
          <cell r="AC651">
            <v>2001</v>
          </cell>
          <cell r="AD651" t="str">
            <v>St2</v>
          </cell>
          <cell r="AE651" t="str">
            <v>Qd3</v>
          </cell>
          <cell r="AF651" t="str">
            <v>Tr3</v>
          </cell>
          <cell r="AG651" t="str">
            <v>Tr3-2001</v>
          </cell>
          <cell r="AH651" t="str">
            <v>2001-Tr3</v>
          </cell>
          <cell r="AI651">
            <v>9</v>
          </cell>
          <cell r="AJ651" t="str">
            <v>09</v>
          </cell>
        </row>
        <row r="652">
          <cell r="AA652" t="str">
            <v>Aaa</v>
          </cell>
          <cell r="AB652">
            <v>37157</v>
          </cell>
          <cell r="AC652">
            <v>2001</v>
          </cell>
          <cell r="AD652" t="str">
            <v>St2</v>
          </cell>
          <cell r="AE652" t="str">
            <v>Qd3</v>
          </cell>
          <cell r="AF652" t="str">
            <v>Tr3</v>
          </cell>
          <cell r="AG652" t="str">
            <v>Tr3-2001</v>
          </cell>
          <cell r="AH652" t="str">
            <v>2001-Tr3</v>
          </cell>
          <cell r="AI652">
            <v>9</v>
          </cell>
          <cell r="AJ652" t="str">
            <v>09</v>
          </cell>
        </row>
        <row r="653">
          <cell r="AA653" t="str">
            <v>Aaa</v>
          </cell>
          <cell r="AB653">
            <v>37158</v>
          </cell>
          <cell r="AC653">
            <v>2001</v>
          </cell>
          <cell r="AD653" t="str">
            <v>St2</v>
          </cell>
          <cell r="AE653" t="str">
            <v>Qd3</v>
          </cell>
          <cell r="AF653" t="str">
            <v>Tr3</v>
          </cell>
          <cell r="AG653" t="str">
            <v>Tr3-2001</v>
          </cell>
          <cell r="AH653" t="str">
            <v>2001-Tr3</v>
          </cell>
          <cell r="AI653">
            <v>9</v>
          </cell>
          <cell r="AJ653" t="str">
            <v>09</v>
          </cell>
        </row>
        <row r="654">
          <cell r="AA654" t="str">
            <v>Aaa</v>
          </cell>
          <cell r="AB654">
            <v>37159</v>
          </cell>
          <cell r="AC654">
            <v>2001</v>
          </cell>
          <cell r="AD654" t="str">
            <v>St2</v>
          </cell>
          <cell r="AE654" t="str">
            <v>Qd3</v>
          </cell>
          <cell r="AF654" t="str">
            <v>Tr3</v>
          </cell>
          <cell r="AG654" t="str">
            <v>Tr3-2001</v>
          </cell>
          <cell r="AH654" t="str">
            <v>2001-Tr3</v>
          </cell>
          <cell r="AI654">
            <v>9</v>
          </cell>
          <cell r="AJ654" t="str">
            <v>09</v>
          </cell>
        </row>
        <row r="655">
          <cell r="AA655" t="str">
            <v>Aaa</v>
          </cell>
          <cell r="AB655">
            <v>37160</v>
          </cell>
          <cell r="AC655">
            <v>2001</v>
          </cell>
          <cell r="AD655" t="str">
            <v>St2</v>
          </cell>
          <cell r="AE655" t="str">
            <v>Qd3</v>
          </cell>
          <cell r="AF655" t="str">
            <v>Tr3</v>
          </cell>
          <cell r="AG655" t="str">
            <v>Tr3-2001</v>
          </cell>
          <cell r="AH655" t="str">
            <v>2001-Tr3</v>
          </cell>
          <cell r="AI655">
            <v>9</v>
          </cell>
          <cell r="AJ655" t="str">
            <v>09</v>
          </cell>
        </row>
        <row r="656">
          <cell r="AA656" t="str">
            <v>Aaa</v>
          </cell>
          <cell r="AB656">
            <v>37161</v>
          </cell>
          <cell r="AC656">
            <v>2001</v>
          </cell>
          <cell r="AD656" t="str">
            <v>St2</v>
          </cell>
          <cell r="AE656" t="str">
            <v>Qd3</v>
          </cell>
          <cell r="AF656" t="str">
            <v>Tr3</v>
          </cell>
          <cell r="AG656" t="str">
            <v>Tr3-2001</v>
          </cell>
          <cell r="AH656" t="str">
            <v>2001-Tr3</v>
          </cell>
          <cell r="AI656">
            <v>9</v>
          </cell>
          <cell r="AJ656" t="str">
            <v>09</v>
          </cell>
        </row>
        <row r="657">
          <cell r="AA657" t="str">
            <v>Aaa</v>
          </cell>
          <cell r="AB657">
            <v>37162</v>
          </cell>
          <cell r="AC657">
            <v>2001</v>
          </cell>
          <cell r="AD657" t="str">
            <v>St2</v>
          </cell>
          <cell r="AE657" t="str">
            <v>Qd3</v>
          </cell>
          <cell r="AF657" t="str">
            <v>Tr3</v>
          </cell>
          <cell r="AG657" t="str">
            <v>Tr3-2001</v>
          </cell>
          <cell r="AH657" t="str">
            <v>2001-Tr3</v>
          </cell>
          <cell r="AI657">
            <v>9</v>
          </cell>
          <cell r="AJ657" t="str">
            <v>09</v>
          </cell>
        </row>
        <row r="658">
          <cell r="AA658" t="str">
            <v>Aaa</v>
          </cell>
          <cell r="AB658">
            <v>37163</v>
          </cell>
          <cell r="AC658">
            <v>2001</v>
          </cell>
          <cell r="AD658" t="str">
            <v>St2</v>
          </cell>
          <cell r="AE658" t="str">
            <v>Qd3</v>
          </cell>
          <cell r="AF658" t="str">
            <v>Tr3</v>
          </cell>
          <cell r="AG658" t="str">
            <v>Tr3-2001</v>
          </cell>
          <cell r="AH658" t="str">
            <v>2001-Tr3</v>
          </cell>
          <cell r="AI658">
            <v>9</v>
          </cell>
          <cell r="AJ658" t="str">
            <v>09</v>
          </cell>
        </row>
        <row r="659">
          <cell r="AA659" t="str">
            <v>Aaa</v>
          </cell>
          <cell r="AB659">
            <v>37164</v>
          </cell>
          <cell r="AC659">
            <v>2001</v>
          </cell>
          <cell r="AD659" t="str">
            <v>St2</v>
          </cell>
          <cell r="AE659" t="str">
            <v>Qd3</v>
          </cell>
          <cell r="AF659" t="str">
            <v>Tr3</v>
          </cell>
          <cell r="AG659" t="str">
            <v>Tr3-2001</v>
          </cell>
          <cell r="AH659" t="str">
            <v>2001-Tr3</v>
          </cell>
          <cell r="AI659">
            <v>9</v>
          </cell>
          <cell r="AJ659" t="str">
            <v>09</v>
          </cell>
        </row>
        <row r="660">
          <cell r="AA660" t="str">
            <v>Aaa</v>
          </cell>
          <cell r="AB660">
            <v>37165</v>
          </cell>
          <cell r="AC660">
            <v>2001</v>
          </cell>
          <cell r="AD660" t="str">
            <v>St2</v>
          </cell>
          <cell r="AE660" t="str">
            <v>Qd3</v>
          </cell>
          <cell r="AF660" t="str">
            <v>Tr4</v>
          </cell>
          <cell r="AG660" t="str">
            <v>Tr4-2001</v>
          </cell>
          <cell r="AH660" t="str">
            <v>2001-Tr4</v>
          </cell>
          <cell r="AI660">
            <v>10</v>
          </cell>
          <cell r="AJ660" t="str">
            <v>10</v>
          </cell>
        </row>
        <row r="661">
          <cell r="AA661" t="str">
            <v>Aaa</v>
          </cell>
          <cell r="AB661">
            <v>37166</v>
          </cell>
          <cell r="AC661">
            <v>2001</v>
          </cell>
          <cell r="AD661" t="str">
            <v>St2</v>
          </cell>
          <cell r="AE661" t="str">
            <v>Qd3</v>
          </cell>
          <cell r="AF661" t="str">
            <v>Tr4</v>
          </cell>
          <cell r="AG661" t="str">
            <v>Tr4-2001</v>
          </cell>
          <cell r="AH661" t="str">
            <v>2001-Tr4</v>
          </cell>
          <cell r="AI661">
            <v>10</v>
          </cell>
          <cell r="AJ661" t="str">
            <v>10</v>
          </cell>
        </row>
        <row r="662">
          <cell r="AA662" t="str">
            <v>Aaa</v>
          </cell>
          <cell r="AB662">
            <v>37167</v>
          </cell>
          <cell r="AC662">
            <v>2001</v>
          </cell>
          <cell r="AD662" t="str">
            <v>St2</v>
          </cell>
          <cell r="AE662" t="str">
            <v>Qd3</v>
          </cell>
          <cell r="AF662" t="str">
            <v>Tr4</v>
          </cell>
          <cell r="AG662" t="str">
            <v>Tr4-2001</v>
          </cell>
          <cell r="AH662" t="str">
            <v>2001-Tr4</v>
          </cell>
          <cell r="AI662">
            <v>10</v>
          </cell>
          <cell r="AJ662" t="str">
            <v>10</v>
          </cell>
        </row>
        <row r="663">
          <cell r="AA663" t="str">
            <v>Aaa</v>
          </cell>
          <cell r="AB663">
            <v>37168</v>
          </cell>
          <cell r="AC663">
            <v>2001</v>
          </cell>
          <cell r="AD663" t="str">
            <v>St2</v>
          </cell>
          <cell r="AE663" t="str">
            <v>Qd3</v>
          </cell>
          <cell r="AF663" t="str">
            <v>Tr4</v>
          </cell>
          <cell r="AG663" t="str">
            <v>Tr4-2001</v>
          </cell>
          <cell r="AH663" t="str">
            <v>2001-Tr4</v>
          </cell>
          <cell r="AI663">
            <v>10</v>
          </cell>
          <cell r="AJ663" t="str">
            <v>10</v>
          </cell>
        </row>
        <row r="664">
          <cell r="AA664" t="str">
            <v>Aaa</v>
          </cell>
          <cell r="AB664">
            <v>37169</v>
          </cell>
          <cell r="AC664">
            <v>2001</v>
          </cell>
          <cell r="AD664" t="str">
            <v>St2</v>
          </cell>
          <cell r="AE664" t="str">
            <v>Qd3</v>
          </cell>
          <cell r="AF664" t="str">
            <v>Tr4</v>
          </cell>
          <cell r="AG664" t="str">
            <v>Tr4-2001</v>
          </cell>
          <cell r="AH664" t="str">
            <v>2001-Tr4</v>
          </cell>
          <cell r="AI664">
            <v>10</v>
          </cell>
          <cell r="AJ664" t="str">
            <v>10</v>
          </cell>
        </row>
        <row r="665">
          <cell r="AA665" t="str">
            <v>Aaa</v>
          </cell>
          <cell r="AB665">
            <v>37170</v>
          </cell>
          <cell r="AC665">
            <v>2001</v>
          </cell>
          <cell r="AD665" t="str">
            <v>St2</v>
          </cell>
          <cell r="AE665" t="str">
            <v>Qd3</v>
          </cell>
          <cell r="AF665" t="str">
            <v>Tr4</v>
          </cell>
          <cell r="AG665" t="str">
            <v>Tr4-2001</v>
          </cell>
          <cell r="AH665" t="str">
            <v>2001-Tr4</v>
          </cell>
          <cell r="AI665">
            <v>10</v>
          </cell>
          <cell r="AJ665" t="str">
            <v>10</v>
          </cell>
        </row>
        <row r="666">
          <cell r="AA666" t="str">
            <v>Aaa</v>
          </cell>
          <cell r="AB666">
            <v>37171</v>
          </cell>
          <cell r="AC666">
            <v>2001</v>
          </cell>
          <cell r="AD666" t="str">
            <v>St2</v>
          </cell>
          <cell r="AE666" t="str">
            <v>Qd3</v>
          </cell>
          <cell r="AF666" t="str">
            <v>Tr4</v>
          </cell>
          <cell r="AG666" t="str">
            <v>Tr4-2001</v>
          </cell>
          <cell r="AH666" t="str">
            <v>2001-Tr4</v>
          </cell>
          <cell r="AI666">
            <v>10</v>
          </cell>
          <cell r="AJ666" t="str">
            <v>10</v>
          </cell>
        </row>
        <row r="667">
          <cell r="AA667" t="str">
            <v>Aaa</v>
          </cell>
          <cell r="AB667">
            <v>37172</v>
          </cell>
          <cell r="AC667">
            <v>2001</v>
          </cell>
          <cell r="AD667" t="str">
            <v>St2</v>
          </cell>
          <cell r="AE667" t="str">
            <v>Qd3</v>
          </cell>
          <cell r="AF667" t="str">
            <v>Tr4</v>
          </cell>
          <cell r="AG667" t="str">
            <v>Tr4-2001</v>
          </cell>
          <cell r="AH667" t="str">
            <v>2001-Tr4</v>
          </cell>
          <cell r="AI667">
            <v>10</v>
          </cell>
          <cell r="AJ667" t="str">
            <v>10</v>
          </cell>
        </row>
        <row r="668">
          <cell r="AA668" t="str">
            <v>Aaa</v>
          </cell>
          <cell r="AB668">
            <v>37173</v>
          </cell>
          <cell r="AC668">
            <v>2001</v>
          </cell>
          <cell r="AD668" t="str">
            <v>St2</v>
          </cell>
          <cell r="AE668" t="str">
            <v>Qd3</v>
          </cell>
          <cell r="AF668" t="str">
            <v>Tr4</v>
          </cell>
          <cell r="AG668" t="str">
            <v>Tr4-2001</v>
          </cell>
          <cell r="AH668" t="str">
            <v>2001-Tr4</v>
          </cell>
          <cell r="AI668">
            <v>10</v>
          </cell>
          <cell r="AJ668" t="str">
            <v>10</v>
          </cell>
        </row>
        <row r="669">
          <cell r="AA669" t="str">
            <v>Aaa</v>
          </cell>
          <cell r="AB669">
            <v>37174</v>
          </cell>
          <cell r="AC669">
            <v>2001</v>
          </cell>
          <cell r="AD669" t="str">
            <v>St2</v>
          </cell>
          <cell r="AE669" t="str">
            <v>Qd3</v>
          </cell>
          <cell r="AF669" t="str">
            <v>Tr4</v>
          </cell>
          <cell r="AG669" t="str">
            <v>Tr4-2001</v>
          </cell>
          <cell r="AH669" t="str">
            <v>2001-Tr4</v>
          </cell>
          <cell r="AI669">
            <v>10</v>
          </cell>
          <cell r="AJ669" t="str">
            <v>10</v>
          </cell>
        </row>
        <row r="670">
          <cell r="AA670" t="str">
            <v>Aaa</v>
          </cell>
          <cell r="AB670">
            <v>37175</v>
          </cell>
          <cell r="AC670">
            <v>2001</v>
          </cell>
          <cell r="AD670" t="str">
            <v>St2</v>
          </cell>
          <cell r="AE670" t="str">
            <v>Qd3</v>
          </cell>
          <cell r="AF670" t="str">
            <v>Tr4</v>
          </cell>
          <cell r="AG670" t="str">
            <v>Tr4-2001</v>
          </cell>
          <cell r="AH670" t="str">
            <v>2001-Tr4</v>
          </cell>
          <cell r="AI670">
            <v>10</v>
          </cell>
          <cell r="AJ670" t="str">
            <v>10</v>
          </cell>
        </row>
        <row r="671">
          <cell r="AA671" t="str">
            <v>Aaa</v>
          </cell>
          <cell r="AB671">
            <v>37176</v>
          </cell>
          <cell r="AC671">
            <v>2001</v>
          </cell>
          <cell r="AD671" t="str">
            <v>St2</v>
          </cell>
          <cell r="AE671" t="str">
            <v>Qd3</v>
          </cell>
          <cell r="AF671" t="str">
            <v>Tr4</v>
          </cell>
          <cell r="AG671" t="str">
            <v>Tr4-2001</v>
          </cell>
          <cell r="AH671" t="str">
            <v>2001-Tr4</v>
          </cell>
          <cell r="AI671">
            <v>10</v>
          </cell>
          <cell r="AJ671" t="str">
            <v>10</v>
          </cell>
        </row>
        <row r="672">
          <cell r="AA672" t="str">
            <v>Aaa</v>
          </cell>
          <cell r="AB672">
            <v>37177</v>
          </cell>
          <cell r="AC672">
            <v>2001</v>
          </cell>
          <cell r="AD672" t="str">
            <v>St2</v>
          </cell>
          <cell r="AE672" t="str">
            <v>Qd3</v>
          </cell>
          <cell r="AF672" t="str">
            <v>Tr4</v>
          </cell>
          <cell r="AG672" t="str">
            <v>Tr4-2001</v>
          </cell>
          <cell r="AH672" t="str">
            <v>2001-Tr4</v>
          </cell>
          <cell r="AI672">
            <v>10</v>
          </cell>
          <cell r="AJ672" t="str">
            <v>10</v>
          </cell>
        </row>
        <row r="673">
          <cell r="AA673" t="str">
            <v>Aaa</v>
          </cell>
          <cell r="AB673">
            <v>37178</v>
          </cell>
          <cell r="AC673">
            <v>2001</v>
          </cell>
          <cell r="AD673" t="str">
            <v>St2</v>
          </cell>
          <cell r="AE673" t="str">
            <v>Qd3</v>
          </cell>
          <cell r="AF673" t="str">
            <v>Tr4</v>
          </cell>
          <cell r="AG673" t="str">
            <v>Tr4-2001</v>
          </cell>
          <cell r="AH673" t="str">
            <v>2001-Tr4</v>
          </cell>
          <cell r="AI673">
            <v>10</v>
          </cell>
          <cell r="AJ673" t="str">
            <v>10</v>
          </cell>
        </row>
        <row r="674">
          <cell r="AA674" t="str">
            <v>Aaa</v>
          </cell>
          <cell r="AB674">
            <v>37179</v>
          </cell>
          <cell r="AC674">
            <v>2001</v>
          </cell>
          <cell r="AD674" t="str">
            <v>St2</v>
          </cell>
          <cell r="AE674" t="str">
            <v>Qd3</v>
          </cell>
          <cell r="AF674" t="str">
            <v>Tr4</v>
          </cell>
          <cell r="AG674" t="str">
            <v>Tr4-2001</v>
          </cell>
          <cell r="AH674" t="str">
            <v>2001-Tr4</v>
          </cell>
          <cell r="AI674">
            <v>10</v>
          </cell>
          <cell r="AJ674" t="str">
            <v>10</v>
          </cell>
        </row>
        <row r="675">
          <cell r="AA675" t="str">
            <v>Aaa</v>
          </cell>
          <cell r="AB675">
            <v>37180</v>
          </cell>
          <cell r="AC675">
            <v>2001</v>
          </cell>
          <cell r="AD675" t="str">
            <v>St2</v>
          </cell>
          <cell r="AE675" t="str">
            <v>Qd3</v>
          </cell>
          <cell r="AF675" t="str">
            <v>Tr4</v>
          </cell>
          <cell r="AG675" t="str">
            <v>Tr4-2001</v>
          </cell>
          <cell r="AH675" t="str">
            <v>2001-Tr4</v>
          </cell>
          <cell r="AI675">
            <v>10</v>
          </cell>
          <cell r="AJ675" t="str">
            <v>10</v>
          </cell>
        </row>
        <row r="676">
          <cell r="AA676" t="str">
            <v>Aaa</v>
          </cell>
          <cell r="AB676">
            <v>37181</v>
          </cell>
          <cell r="AC676">
            <v>2001</v>
          </cell>
          <cell r="AD676" t="str">
            <v>St2</v>
          </cell>
          <cell r="AE676" t="str">
            <v>Qd3</v>
          </cell>
          <cell r="AF676" t="str">
            <v>Tr4</v>
          </cell>
          <cell r="AG676" t="str">
            <v>Tr4-2001</v>
          </cell>
          <cell r="AH676" t="str">
            <v>2001-Tr4</v>
          </cell>
          <cell r="AI676">
            <v>10</v>
          </cell>
          <cell r="AJ676" t="str">
            <v>10</v>
          </cell>
        </row>
        <row r="677">
          <cell r="AA677" t="str">
            <v>Aaa</v>
          </cell>
          <cell r="AB677">
            <v>37182</v>
          </cell>
          <cell r="AC677">
            <v>2001</v>
          </cell>
          <cell r="AD677" t="str">
            <v>St2</v>
          </cell>
          <cell r="AE677" t="str">
            <v>Qd3</v>
          </cell>
          <cell r="AF677" t="str">
            <v>Tr4</v>
          </cell>
          <cell r="AG677" t="str">
            <v>Tr4-2001</v>
          </cell>
          <cell r="AH677" t="str">
            <v>2001-Tr4</v>
          </cell>
          <cell r="AI677">
            <v>10</v>
          </cell>
          <cell r="AJ677" t="str">
            <v>10</v>
          </cell>
        </row>
        <row r="678">
          <cell r="AA678" t="str">
            <v>Aaa</v>
          </cell>
          <cell r="AB678">
            <v>37183</v>
          </cell>
          <cell r="AC678">
            <v>2001</v>
          </cell>
          <cell r="AD678" t="str">
            <v>St2</v>
          </cell>
          <cell r="AE678" t="str">
            <v>Qd3</v>
          </cell>
          <cell r="AF678" t="str">
            <v>Tr4</v>
          </cell>
          <cell r="AG678" t="str">
            <v>Tr4-2001</v>
          </cell>
          <cell r="AH678" t="str">
            <v>2001-Tr4</v>
          </cell>
          <cell r="AI678">
            <v>10</v>
          </cell>
          <cell r="AJ678" t="str">
            <v>10</v>
          </cell>
        </row>
        <row r="679">
          <cell r="AA679" t="str">
            <v>Aaa</v>
          </cell>
          <cell r="AB679">
            <v>37184</v>
          </cell>
          <cell r="AC679">
            <v>2001</v>
          </cell>
          <cell r="AD679" t="str">
            <v>St2</v>
          </cell>
          <cell r="AE679" t="str">
            <v>Qd3</v>
          </cell>
          <cell r="AF679" t="str">
            <v>Tr4</v>
          </cell>
          <cell r="AG679" t="str">
            <v>Tr4-2001</v>
          </cell>
          <cell r="AH679" t="str">
            <v>2001-Tr4</v>
          </cell>
          <cell r="AI679">
            <v>10</v>
          </cell>
          <cell r="AJ679" t="str">
            <v>10</v>
          </cell>
        </row>
        <row r="680">
          <cell r="AA680" t="str">
            <v>Aaa</v>
          </cell>
          <cell r="AB680">
            <v>37185</v>
          </cell>
          <cell r="AC680">
            <v>2001</v>
          </cell>
          <cell r="AD680" t="str">
            <v>St2</v>
          </cell>
          <cell r="AE680" t="str">
            <v>Qd3</v>
          </cell>
          <cell r="AF680" t="str">
            <v>Tr4</v>
          </cell>
          <cell r="AG680" t="str">
            <v>Tr4-2001</v>
          </cell>
          <cell r="AH680" t="str">
            <v>2001-Tr4</v>
          </cell>
          <cell r="AI680">
            <v>10</v>
          </cell>
          <cell r="AJ680" t="str">
            <v>10</v>
          </cell>
        </row>
        <row r="681">
          <cell r="AA681" t="str">
            <v>Aaa</v>
          </cell>
          <cell r="AB681">
            <v>37186</v>
          </cell>
          <cell r="AC681">
            <v>2001</v>
          </cell>
          <cell r="AD681" t="str">
            <v>St2</v>
          </cell>
          <cell r="AE681" t="str">
            <v>Qd3</v>
          </cell>
          <cell r="AF681" t="str">
            <v>Tr4</v>
          </cell>
          <cell r="AG681" t="str">
            <v>Tr4-2001</v>
          </cell>
          <cell r="AH681" t="str">
            <v>2001-Tr4</v>
          </cell>
          <cell r="AI681">
            <v>10</v>
          </cell>
          <cell r="AJ681" t="str">
            <v>10</v>
          </cell>
        </row>
        <row r="682">
          <cell r="AA682" t="str">
            <v>Aaa</v>
          </cell>
          <cell r="AB682">
            <v>37187</v>
          </cell>
          <cell r="AC682">
            <v>2001</v>
          </cell>
          <cell r="AD682" t="str">
            <v>St2</v>
          </cell>
          <cell r="AE682" t="str">
            <v>Qd3</v>
          </cell>
          <cell r="AF682" t="str">
            <v>Tr4</v>
          </cell>
          <cell r="AG682" t="str">
            <v>Tr4-2001</v>
          </cell>
          <cell r="AH682" t="str">
            <v>2001-Tr4</v>
          </cell>
          <cell r="AI682">
            <v>10</v>
          </cell>
          <cell r="AJ682" t="str">
            <v>10</v>
          </cell>
        </row>
        <row r="683">
          <cell r="AA683" t="str">
            <v>Aaa</v>
          </cell>
          <cell r="AB683">
            <v>37188</v>
          </cell>
          <cell r="AC683">
            <v>2001</v>
          </cell>
          <cell r="AD683" t="str">
            <v>St2</v>
          </cell>
          <cell r="AE683" t="str">
            <v>Qd3</v>
          </cell>
          <cell r="AF683" t="str">
            <v>Tr4</v>
          </cell>
          <cell r="AG683" t="str">
            <v>Tr4-2001</v>
          </cell>
          <cell r="AH683" t="str">
            <v>2001-Tr4</v>
          </cell>
          <cell r="AI683">
            <v>10</v>
          </cell>
          <cell r="AJ683" t="str">
            <v>10</v>
          </cell>
        </row>
        <row r="684">
          <cell r="AA684" t="str">
            <v>Aaa</v>
          </cell>
          <cell r="AB684">
            <v>37189</v>
          </cell>
          <cell r="AC684">
            <v>2001</v>
          </cell>
          <cell r="AD684" t="str">
            <v>St2</v>
          </cell>
          <cell r="AE684" t="str">
            <v>Qd3</v>
          </cell>
          <cell r="AF684" t="str">
            <v>Tr4</v>
          </cell>
          <cell r="AG684" t="str">
            <v>Tr4-2001</v>
          </cell>
          <cell r="AH684" t="str">
            <v>2001-Tr4</v>
          </cell>
          <cell r="AI684">
            <v>10</v>
          </cell>
          <cell r="AJ684" t="str">
            <v>10</v>
          </cell>
        </row>
        <row r="685">
          <cell r="AA685" t="str">
            <v>Aaa</v>
          </cell>
          <cell r="AB685">
            <v>37190</v>
          </cell>
          <cell r="AC685">
            <v>2001</v>
          </cell>
          <cell r="AD685" t="str">
            <v>St2</v>
          </cell>
          <cell r="AE685" t="str">
            <v>Qd3</v>
          </cell>
          <cell r="AF685" t="str">
            <v>Tr4</v>
          </cell>
          <cell r="AG685" t="str">
            <v>Tr4-2001</v>
          </cell>
          <cell r="AH685" t="str">
            <v>2001-Tr4</v>
          </cell>
          <cell r="AI685">
            <v>10</v>
          </cell>
          <cell r="AJ685" t="str">
            <v>10</v>
          </cell>
        </row>
        <row r="686">
          <cell r="AA686" t="str">
            <v>Aaa</v>
          </cell>
          <cell r="AB686">
            <v>37191</v>
          </cell>
          <cell r="AC686">
            <v>2001</v>
          </cell>
          <cell r="AD686" t="str">
            <v>St2</v>
          </cell>
          <cell r="AE686" t="str">
            <v>Qd3</v>
          </cell>
          <cell r="AF686" t="str">
            <v>Tr4</v>
          </cell>
          <cell r="AG686" t="str">
            <v>Tr4-2001</v>
          </cell>
          <cell r="AH686" t="str">
            <v>2001-Tr4</v>
          </cell>
          <cell r="AI686">
            <v>10</v>
          </cell>
          <cell r="AJ686" t="str">
            <v>10</v>
          </cell>
        </row>
        <row r="687">
          <cell r="AA687" t="str">
            <v>Aaa</v>
          </cell>
          <cell r="AB687">
            <v>37192</v>
          </cell>
          <cell r="AC687">
            <v>2001</v>
          </cell>
          <cell r="AD687" t="str">
            <v>St2</v>
          </cell>
          <cell r="AE687" t="str">
            <v>Qd3</v>
          </cell>
          <cell r="AF687" t="str">
            <v>Tr4</v>
          </cell>
          <cell r="AG687" t="str">
            <v>Tr4-2001</v>
          </cell>
          <cell r="AH687" t="str">
            <v>2001-Tr4</v>
          </cell>
          <cell r="AI687">
            <v>10</v>
          </cell>
          <cell r="AJ687" t="str">
            <v>10</v>
          </cell>
        </row>
        <row r="688">
          <cell r="AA688" t="str">
            <v>Aaa</v>
          </cell>
          <cell r="AB688">
            <v>37193</v>
          </cell>
          <cell r="AC688">
            <v>2001</v>
          </cell>
          <cell r="AD688" t="str">
            <v>St2</v>
          </cell>
          <cell r="AE688" t="str">
            <v>Qd3</v>
          </cell>
          <cell r="AF688" t="str">
            <v>Tr4</v>
          </cell>
          <cell r="AG688" t="str">
            <v>Tr4-2001</v>
          </cell>
          <cell r="AH688" t="str">
            <v>2001-Tr4</v>
          </cell>
          <cell r="AI688">
            <v>10</v>
          </cell>
          <cell r="AJ688" t="str">
            <v>10</v>
          </cell>
        </row>
        <row r="689">
          <cell r="AA689" t="str">
            <v>Aaa</v>
          </cell>
          <cell r="AB689">
            <v>37194</v>
          </cell>
          <cell r="AC689">
            <v>2001</v>
          </cell>
          <cell r="AD689" t="str">
            <v>St2</v>
          </cell>
          <cell r="AE689" t="str">
            <v>Qd3</v>
          </cell>
          <cell r="AF689" t="str">
            <v>Tr4</v>
          </cell>
          <cell r="AG689" t="str">
            <v>Tr4-2001</v>
          </cell>
          <cell r="AH689" t="str">
            <v>2001-Tr4</v>
          </cell>
          <cell r="AI689">
            <v>10</v>
          </cell>
          <cell r="AJ689" t="str">
            <v>10</v>
          </cell>
        </row>
        <row r="690">
          <cell r="AA690" t="str">
            <v>Aaa</v>
          </cell>
          <cell r="AB690">
            <v>37195</v>
          </cell>
          <cell r="AC690">
            <v>2001</v>
          </cell>
          <cell r="AD690" t="str">
            <v>St2</v>
          </cell>
          <cell r="AE690" t="str">
            <v>Qd3</v>
          </cell>
          <cell r="AF690" t="str">
            <v>Tr4</v>
          </cell>
          <cell r="AG690" t="str">
            <v>Tr4-2001</v>
          </cell>
          <cell r="AH690" t="str">
            <v>2001-Tr4</v>
          </cell>
          <cell r="AI690">
            <v>10</v>
          </cell>
          <cell r="AJ690" t="str">
            <v>10</v>
          </cell>
        </row>
        <row r="691">
          <cell r="AA691" t="str">
            <v>Aaa</v>
          </cell>
          <cell r="AB691">
            <v>37196</v>
          </cell>
          <cell r="AC691">
            <v>2001</v>
          </cell>
          <cell r="AD691" t="str">
            <v>St2</v>
          </cell>
          <cell r="AE691" t="str">
            <v>Qd3</v>
          </cell>
          <cell r="AF691" t="str">
            <v>Tr4</v>
          </cell>
          <cell r="AG691" t="str">
            <v>Tr4-2001</v>
          </cell>
          <cell r="AH691" t="str">
            <v>2001-Tr4</v>
          </cell>
          <cell r="AI691">
            <v>11</v>
          </cell>
          <cell r="AJ691" t="str">
            <v>11</v>
          </cell>
        </row>
        <row r="692">
          <cell r="AA692" t="str">
            <v>Aaa</v>
          </cell>
          <cell r="AB692">
            <v>37197</v>
          </cell>
          <cell r="AC692">
            <v>2001</v>
          </cell>
          <cell r="AD692" t="str">
            <v>St2</v>
          </cell>
          <cell r="AE692" t="str">
            <v>Qd3</v>
          </cell>
          <cell r="AF692" t="str">
            <v>Tr4</v>
          </cell>
          <cell r="AG692" t="str">
            <v>Tr4-2001</v>
          </cell>
          <cell r="AH692" t="str">
            <v>2001-Tr4</v>
          </cell>
          <cell r="AI692">
            <v>11</v>
          </cell>
          <cell r="AJ692" t="str">
            <v>11</v>
          </cell>
        </row>
        <row r="693">
          <cell r="AA693" t="str">
            <v>Aaa</v>
          </cell>
          <cell r="AB693">
            <v>37198</v>
          </cell>
          <cell r="AC693">
            <v>2001</v>
          </cell>
          <cell r="AD693" t="str">
            <v>St2</v>
          </cell>
          <cell r="AE693" t="str">
            <v>Qd3</v>
          </cell>
          <cell r="AF693" t="str">
            <v>Tr4</v>
          </cell>
          <cell r="AG693" t="str">
            <v>Tr4-2001</v>
          </cell>
          <cell r="AH693" t="str">
            <v>2001-Tr4</v>
          </cell>
          <cell r="AI693">
            <v>11</v>
          </cell>
          <cell r="AJ693" t="str">
            <v>11</v>
          </cell>
        </row>
        <row r="694">
          <cell r="AA694" t="str">
            <v>Aaa</v>
          </cell>
          <cell r="AB694">
            <v>37199</v>
          </cell>
          <cell r="AC694">
            <v>2001</v>
          </cell>
          <cell r="AD694" t="str">
            <v>St2</v>
          </cell>
          <cell r="AE694" t="str">
            <v>Qd3</v>
          </cell>
          <cell r="AF694" t="str">
            <v>Tr4</v>
          </cell>
          <cell r="AG694" t="str">
            <v>Tr4-2001</v>
          </cell>
          <cell r="AH694" t="str">
            <v>2001-Tr4</v>
          </cell>
          <cell r="AI694">
            <v>11</v>
          </cell>
          <cell r="AJ694" t="str">
            <v>11</v>
          </cell>
        </row>
        <row r="695">
          <cell r="AA695" t="str">
            <v>Aaa</v>
          </cell>
          <cell r="AB695">
            <v>37200</v>
          </cell>
          <cell r="AC695">
            <v>2001</v>
          </cell>
          <cell r="AD695" t="str">
            <v>St2</v>
          </cell>
          <cell r="AE695" t="str">
            <v>Qd3</v>
          </cell>
          <cell r="AF695" t="str">
            <v>Tr4</v>
          </cell>
          <cell r="AG695" t="str">
            <v>Tr4-2001</v>
          </cell>
          <cell r="AH695" t="str">
            <v>2001-Tr4</v>
          </cell>
          <cell r="AI695">
            <v>11</v>
          </cell>
          <cell r="AJ695" t="str">
            <v>11</v>
          </cell>
        </row>
        <row r="696">
          <cell r="AA696" t="str">
            <v>Aaa</v>
          </cell>
          <cell r="AB696">
            <v>37201</v>
          </cell>
          <cell r="AC696">
            <v>2001</v>
          </cell>
          <cell r="AD696" t="str">
            <v>St2</v>
          </cell>
          <cell r="AE696" t="str">
            <v>Qd3</v>
          </cell>
          <cell r="AF696" t="str">
            <v>Tr4</v>
          </cell>
          <cell r="AG696" t="str">
            <v>Tr4-2001</v>
          </cell>
          <cell r="AH696" t="str">
            <v>2001-Tr4</v>
          </cell>
          <cell r="AI696">
            <v>11</v>
          </cell>
          <cell r="AJ696" t="str">
            <v>11</v>
          </cell>
        </row>
        <row r="697">
          <cell r="AA697" t="str">
            <v>Aaa</v>
          </cell>
          <cell r="AB697">
            <v>37202</v>
          </cell>
          <cell r="AC697">
            <v>2001</v>
          </cell>
          <cell r="AD697" t="str">
            <v>St2</v>
          </cell>
          <cell r="AE697" t="str">
            <v>Qd3</v>
          </cell>
          <cell r="AF697" t="str">
            <v>Tr4</v>
          </cell>
          <cell r="AG697" t="str">
            <v>Tr4-2001</v>
          </cell>
          <cell r="AH697" t="str">
            <v>2001-Tr4</v>
          </cell>
          <cell r="AI697">
            <v>11</v>
          </cell>
          <cell r="AJ697" t="str">
            <v>11</v>
          </cell>
        </row>
        <row r="698">
          <cell r="AA698" t="str">
            <v>Aaa</v>
          </cell>
          <cell r="AB698">
            <v>37203</v>
          </cell>
          <cell r="AC698">
            <v>2001</v>
          </cell>
          <cell r="AD698" t="str">
            <v>St2</v>
          </cell>
          <cell r="AE698" t="str">
            <v>Qd3</v>
          </cell>
          <cell r="AF698" t="str">
            <v>Tr4</v>
          </cell>
          <cell r="AG698" t="str">
            <v>Tr4-2001</v>
          </cell>
          <cell r="AH698" t="str">
            <v>2001-Tr4</v>
          </cell>
          <cell r="AI698">
            <v>11</v>
          </cell>
          <cell r="AJ698" t="str">
            <v>11</v>
          </cell>
        </row>
        <row r="699">
          <cell r="AA699" t="str">
            <v>Aaa</v>
          </cell>
          <cell r="AB699">
            <v>37204</v>
          </cell>
          <cell r="AC699">
            <v>2001</v>
          </cell>
          <cell r="AD699" t="str">
            <v>St2</v>
          </cell>
          <cell r="AE699" t="str">
            <v>Qd3</v>
          </cell>
          <cell r="AF699" t="str">
            <v>Tr4</v>
          </cell>
          <cell r="AG699" t="str">
            <v>Tr4-2001</v>
          </cell>
          <cell r="AH699" t="str">
            <v>2001-Tr4</v>
          </cell>
          <cell r="AI699">
            <v>11</v>
          </cell>
          <cell r="AJ699" t="str">
            <v>11</v>
          </cell>
        </row>
        <row r="700">
          <cell r="AA700" t="str">
            <v>Aaa</v>
          </cell>
          <cell r="AB700">
            <v>37205</v>
          </cell>
          <cell r="AC700">
            <v>2001</v>
          </cell>
          <cell r="AD700" t="str">
            <v>St2</v>
          </cell>
          <cell r="AE700" t="str">
            <v>Qd3</v>
          </cell>
          <cell r="AF700" t="str">
            <v>Tr4</v>
          </cell>
          <cell r="AG700" t="str">
            <v>Tr4-2001</v>
          </cell>
          <cell r="AH700" t="str">
            <v>2001-Tr4</v>
          </cell>
          <cell r="AI700">
            <v>11</v>
          </cell>
          <cell r="AJ700" t="str">
            <v>11</v>
          </cell>
        </row>
        <row r="701">
          <cell r="AA701" t="str">
            <v>Aaa</v>
          </cell>
          <cell r="AB701">
            <v>37206</v>
          </cell>
          <cell r="AC701">
            <v>2001</v>
          </cell>
          <cell r="AD701" t="str">
            <v>St2</v>
          </cell>
          <cell r="AE701" t="str">
            <v>Qd3</v>
          </cell>
          <cell r="AF701" t="str">
            <v>Tr4</v>
          </cell>
          <cell r="AG701" t="str">
            <v>Tr4-2001</v>
          </cell>
          <cell r="AH701" t="str">
            <v>2001-Tr4</v>
          </cell>
          <cell r="AI701">
            <v>11</v>
          </cell>
          <cell r="AJ701" t="str">
            <v>11</v>
          </cell>
        </row>
        <row r="702">
          <cell r="AA702" t="str">
            <v>Aaa</v>
          </cell>
          <cell r="AB702">
            <v>37207</v>
          </cell>
          <cell r="AC702">
            <v>2001</v>
          </cell>
          <cell r="AD702" t="str">
            <v>St2</v>
          </cell>
          <cell r="AE702" t="str">
            <v>Qd3</v>
          </cell>
          <cell r="AF702" t="str">
            <v>Tr4</v>
          </cell>
          <cell r="AG702" t="str">
            <v>Tr4-2001</v>
          </cell>
          <cell r="AH702" t="str">
            <v>2001-Tr4</v>
          </cell>
          <cell r="AI702">
            <v>11</v>
          </cell>
          <cell r="AJ702" t="str">
            <v>11</v>
          </cell>
        </row>
        <row r="703">
          <cell r="AA703" t="str">
            <v>Aaa</v>
          </cell>
          <cell r="AB703">
            <v>37208</v>
          </cell>
          <cell r="AC703">
            <v>2001</v>
          </cell>
          <cell r="AD703" t="str">
            <v>St2</v>
          </cell>
          <cell r="AE703" t="str">
            <v>Qd3</v>
          </cell>
          <cell r="AF703" t="str">
            <v>Tr4</v>
          </cell>
          <cell r="AG703" t="str">
            <v>Tr4-2001</v>
          </cell>
          <cell r="AH703" t="str">
            <v>2001-Tr4</v>
          </cell>
          <cell r="AI703">
            <v>11</v>
          </cell>
          <cell r="AJ703" t="str">
            <v>11</v>
          </cell>
        </row>
        <row r="704">
          <cell r="AA704" t="str">
            <v>Aaa</v>
          </cell>
          <cell r="AB704">
            <v>37209</v>
          </cell>
          <cell r="AC704">
            <v>2001</v>
          </cell>
          <cell r="AD704" t="str">
            <v>St2</v>
          </cell>
          <cell r="AE704" t="str">
            <v>Qd3</v>
          </cell>
          <cell r="AF704" t="str">
            <v>Tr4</v>
          </cell>
          <cell r="AG704" t="str">
            <v>Tr4-2001</v>
          </cell>
          <cell r="AH704" t="str">
            <v>2001-Tr4</v>
          </cell>
          <cell r="AI704">
            <v>11</v>
          </cell>
          <cell r="AJ704" t="str">
            <v>11</v>
          </cell>
        </row>
        <row r="705">
          <cell r="AA705" t="str">
            <v>Aaa</v>
          </cell>
          <cell r="AB705">
            <v>37210</v>
          </cell>
          <cell r="AC705">
            <v>2001</v>
          </cell>
          <cell r="AD705" t="str">
            <v>St2</v>
          </cell>
          <cell r="AE705" t="str">
            <v>Qd3</v>
          </cell>
          <cell r="AF705" t="str">
            <v>Tr4</v>
          </cell>
          <cell r="AG705" t="str">
            <v>Tr4-2001</v>
          </cell>
          <cell r="AH705" t="str">
            <v>2001-Tr4</v>
          </cell>
          <cell r="AI705">
            <v>11</v>
          </cell>
          <cell r="AJ705" t="str">
            <v>11</v>
          </cell>
        </row>
        <row r="706">
          <cell r="AA706" t="str">
            <v>Aaa</v>
          </cell>
          <cell r="AB706">
            <v>37211</v>
          </cell>
          <cell r="AC706">
            <v>2001</v>
          </cell>
          <cell r="AD706" t="str">
            <v>St2</v>
          </cell>
          <cell r="AE706" t="str">
            <v>Qd3</v>
          </cell>
          <cell r="AF706" t="str">
            <v>Tr4</v>
          </cell>
          <cell r="AG706" t="str">
            <v>Tr4-2001</v>
          </cell>
          <cell r="AH706" t="str">
            <v>2001-Tr4</v>
          </cell>
          <cell r="AI706">
            <v>11</v>
          </cell>
          <cell r="AJ706" t="str">
            <v>11</v>
          </cell>
        </row>
        <row r="707">
          <cell r="AA707" t="str">
            <v>Aaa</v>
          </cell>
          <cell r="AB707">
            <v>37212</v>
          </cell>
          <cell r="AC707">
            <v>2001</v>
          </cell>
          <cell r="AD707" t="str">
            <v>St2</v>
          </cell>
          <cell r="AE707" t="str">
            <v>Qd3</v>
          </cell>
          <cell r="AF707" t="str">
            <v>Tr4</v>
          </cell>
          <cell r="AG707" t="str">
            <v>Tr4-2001</v>
          </cell>
          <cell r="AH707" t="str">
            <v>2001-Tr4</v>
          </cell>
          <cell r="AI707">
            <v>11</v>
          </cell>
          <cell r="AJ707" t="str">
            <v>11</v>
          </cell>
        </row>
        <row r="708">
          <cell r="AA708" t="str">
            <v>Aaa</v>
          </cell>
          <cell r="AB708">
            <v>37213</v>
          </cell>
          <cell r="AC708">
            <v>2001</v>
          </cell>
          <cell r="AD708" t="str">
            <v>St2</v>
          </cell>
          <cell r="AE708" t="str">
            <v>Qd3</v>
          </cell>
          <cell r="AF708" t="str">
            <v>Tr4</v>
          </cell>
          <cell r="AG708" t="str">
            <v>Tr4-2001</v>
          </cell>
          <cell r="AH708" t="str">
            <v>2001-Tr4</v>
          </cell>
          <cell r="AI708">
            <v>11</v>
          </cell>
          <cell r="AJ708" t="str">
            <v>11</v>
          </cell>
        </row>
        <row r="709">
          <cell r="AA709" t="str">
            <v>Aaa</v>
          </cell>
          <cell r="AB709">
            <v>37214</v>
          </cell>
          <cell r="AC709">
            <v>2001</v>
          </cell>
          <cell r="AD709" t="str">
            <v>St2</v>
          </cell>
          <cell r="AE709" t="str">
            <v>Qd3</v>
          </cell>
          <cell r="AF709" t="str">
            <v>Tr4</v>
          </cell>
          <cell r="AG709" t="str">
            <v>Tr4-2001</v>
          </cell>
          <cell r="AH709" t="str">
            <v>2001-Tr4</v>
          </cell>
          <cell r="AI709">
            <v>11</v>
          </cell>
          <cell r="AJ709" t="str">
            <v>11</v>
          </cell>
        </row>
        <row r="710">
          <cell r="AA710" t="str">
            <v>Aaa</v>
          </cell>
          <cell r="AB710">
            <v>37215</v>
          </cell>
          <cell r="AC710">
            <v>2001</v>
          </cell>
          <cell r="AD710" t="str">
            <v>St2</v>
          </cell>
          <cell r="AE710" t="str">
            <v>Qd3</v>
          </cell>
          <cell r="AF710" t="str">
            <v>Tr4</v>
          </cell>
          <cell r="AG710" t="str">
            <v>Tr4-2001</v>
          </cell>
          <cell r="AH710" t="str">
            <v>2001-Tr4</v>
          </cell>
          <cell r="AI710">
            <v>11</v>
          </cell>
          <cell r="AJ710" t="str">
            <v>11</v>
          </cell>
        </row>
        <row r="711">
          <cell r="AA711" t="str">
            <v>Aaa</v>
          </cell>
          <cell r="AB711">
            <v>37216</v>
          </cell>
          <cell r="AC711">
            <v>2001</v>
          </cell>
          <cell r="AD711" t="str">
            <v>St2</v>
          </cell>
          <cell r="AE711" t="str">
            <v>Qd3</v>
          </cell>
          <cell r="AF711" t="str">
            <v>Tr4</v>
          </cell>
          <cell r="AG711" t="str">
            <v>Tr4-2001</v>
          </cell>
          <cell r="AH711" t="str">
            <v>2001-Tr4</v>
          </cell>
          <cell r="AI711">
            <v>11</v>
          </cell>
          <cell r="AJ711" t="str">
            <v>11</v>
          </cell>
        </row>
        <row r="712">
          <cell r="AA712" t="str">
            <v>Aaa</v>
          </cell>
          <cell r="AB712">
            <v>37217</v>
          </cell>
          <cell r="AC712">
            <v>2001</v>
          </cell>
          <cell r="AD712" t="str">
            <v>St2</v>
          </cell>
          <cell r="AE712" t="str">
            <v>Qd3</v>
          </cell>
          <cell r="AF712" t="str">
            <v>Tr4</v>
          </cell>
          <cell r="AG712" t="str">
            <v>Tr4-2001</v>
          </cell>
          <cell r="AH712" t="str">
            <v>2001-Tr4</v>
          </cell>
          <cell r="AI712">
            <v>11</v>
          </cell>
          <cell r="AJ712" t="str">
            <v>11</v>
          </cell>
        </row>
        <row r="713">
          <cell r="AA713" t="str">
            <v>Aaa</v>
          </cell>
          <cell r="AB713">
            <v>37218</v>
          </cell>
          <cell r="AC713">
            <v>2001</v>
          </cell>
          <cell r="AD713" t="str">
            <v>St2</v>
          </cell>
          <cell r="AE713" t="str">
            <v>Qd3</v>
          </cell>
          <cell r="AF713" t="str">
            <v>Tr4</v>
          </cell>
          <cell r="AG713" t="str">
            <v>Tr4-2001</v>
          </cell>
          <cell r="AH713" t="str">
            <v>2001-Tr4</v>
          </cell>
          <cell r="AI713">
            <v>11</v>
          </cell>
          <cell r="AJ713" t="str">
            <v>11</v>
          </cell>
        </row>
        <row r="714">
          <cell r="AA714" t="str">
            <v>Aaa</v>
          </cell>
          <cell r="AB714">
            <v>37219</v>
          </cell>
          <cell r="AC714">
            <v>2001</v>
          </cell>
          <cell r="AD714" t="str">
            <v>St2</v>
          </cell>
          <cell r="AE714" t="str">
            <v>Qd3</v>
          </cell>
          <cell r="AF714" t="str">
            <v>Tr4</v>
          </cell>
          <cell r="AG714" t="str">
            <v>Tr4-2001</v>
          </cell>
          <cell r="AH714" t="str">
            <v>2001-Tr4</v>
          </cell>
          <cell r="AI714">
            <v>11</v>
          </cell>
          <cell r="AJ714" t="str">
            <v>11</v>
          </cell>
        </row>
        <row r="715">
          <cell r="AA715" t="str">
            <v>Aaa</v>
          </cell>
          <cell r="AB715">
            <v>37220</v>
          </cell>
          <cell r="AC715">
            <v>2001</v>
          </cell>
          <cell r="AD715" t="str">
            <v>St2</v>
          </cell>
          <cell r="AE715" t="str">
            <v>Qd3</v>
          </cell>
          <cell r="AF715" t="str">
            <v>Tr4</v>
          </cell>
          <cell r="AG715" t="str">
            <v>Tr4-2001</v>
          </cell>
          <cell r="AH715" t="str">
            <v>2001-Tr4</v>
          </cell>
          <cell r="AI715">
            <v>11</v>
          </cell>
          <cell r="AJ715" t="str">
            <v>11</v>
          </cell>
        </row>
        <row r="716">
          <cell r="AA716" t="str">
            <v>Aaa</v>
          </cell>
          <cell r="AB716">
            <v>37221</v>
          </cell>
          <cell r="AC716">
            <v>2001</v>
          </cell>
          <cell r="AD716" t="str">
            <v>St2</v>
          </cell>
          <cell r="AE716" t="str">
            <v>Qd3</v>
          </cell>
          <cell r="AF716" t="str">
            <v>Tr4</v>
          </cell>
          <cell r="AG716" t="str">
            <v>Tr4-2001</v>
          </cell>
          <cell r="AH716" t="str">
            <v>2001-Tr4</v>
          </cell>
          <cell r="AI716">
            <v>11</v>
          </cell>
          <cell r="AJ716" t="str">
            <v>11</v>
          </cell>
        </row>
        <row r="717">
          <cell r="AA717" t="str">
            <v>Aaa</v>
          </cell>
          <cell r="AB717">
            <v>37222</v>
          </cell>
          <cell r="AC717">
            <v>2001</v>
          </cell>
          <cell r="AD717" t="str">
            <v>St2</v>
          </cell>
          <cell r="AE717" t="str">
            <v>Qd3</v>
          </cell>
          <cell r="AF717" t="str">
            <v>Tr4</v>
          </cell>
          <cell r="AG717" t="str">
            <v>Tr4-2001</v>
          </cell>
          <cell r="AH717" t="str">
            <v>2001-Tr4</v>
          </cell>
          <cell r="AI717">
            <v>11</v>
          </cell>
          <cell r="AJ717" t="str">
            <v>11</v>
          </cell>
        </row>
        <row r="718">
          <cell r="AA718" t="str">
            <v>Aaa</v>
          </cell>
          <cell r="AB718">
            <v>37223</v>
          </cell>
          <cell r="AC718">
            <v>2001</v>
          </cell>
          <cell r="AD718" t="str">
            <v>St2</v>
          </cell>
          <cell r="AE718" t="str">
            <v>Qd3</v>
          </cell>
          <cell r="AF718" t="str">
            <v>Tr4</v>
          </cell>
          <cell r="AG718" t="str">
            <v>Tr4-2001</v>
          </cell>
          <cell r="AH718" t="str">
            <v>2001-Tr4</v>
          </cell>
          <cell r="AI718">
            <v>11</v>
          </cell>
          <cell r="AJ718" t="str">
            <v>11</v>
          </cell>
        </row>
        <row r="719">
          <cell r="AA719" t="str">
            <v>Aaa</v>
          </cell>
          <cell r="AB719">
            <v>37224</v>
          </cell>
          <cell r="AC719">
            <v>2001</v>
          </cell>
          <cell r="AD719" t="str">
            <v>St2</v>
          </cell>
          <cell r="AE719" t="str">
            <v>Qd3</v>
          </cell>
          <cell r="AF719" t="str">
            <v>Tr4</v>
          </cell>
          <cell r="AG719" t="str">
            <v>Tr4-2001</v>
          </cell>
          <cell r="AH719" t="str">
            <v>2001-Tr4</v>
          </cell>
          <cell r="AI719">
            <v>11</v>
          </cell>
          <cell r="AJ719" t="str">
            <v>11</v>
          </cell>
        </row>
        <row r="720">
          <cell r="AA720" t="str">
            <v>Aaa</v>
          </cell>
          <cell r="AB720">
            <v>37225</v>
          </cell>
          <cell r="AC720">
            <v>2001</v>
          </cell>
          <cell r="AD720" t="str">
            <v>St2</v>
          </cell>
          <cell r="AE720" t="str">
            <v>Qd3</v>
          </cell>
          <cell r="AF720" t="str">
            <v>Tr4</v>
          </cell>
          <cell r="AG720" t="str">
            <v>Tr4-2001</v>
          </cell>
          <cell r="AH720" t="str">
            <v>2001-Tr4</v>
          </cell>
          <cell r="AI720">
            <v>11</v>
          </cell>
          <cell r="AJ720" t="str">
            <v>11</v>
          </cell>
        </row>
        <row r="721">
          <cell r="AA721" t="str">
            <v>Aaa</v>
          </cell>
          <cell r="AB721">
            <v>37226</v>
          </cell>
          <cell r="AC721">
            <v>2001</v>
          </cell>
          <cell r="AD721" t="str">
            <v>St2</v>
          </cell>
          <cell r="AE721" t="str">
            <v>Qd3</v>
          </cell>
          <cell r="AF721" t="str">
            <v>Tr4</v>
          </cell>
          <cell r="AG721" t="str">
            <v>Tr4-2001</v>
          </cell>
          <cell r="AH721" t="str">
            <v>2001-Tr4</v>
          </cell>
          <cell r="AI721">
            <v>12</v>
          </cell>
          <cell r="AJ721" t="str">
            <v>12</v>
          </cell>
        </row>
        <row r="722">
          <cell r="AA722" t="str">
            <v>Aaa</v>
          </cell>
          <cell r="AB722">
            <v>37227</v>
          </cell>
          <cell r="AC722">
            <v>2001</v>
          </cell>
          <cell r="AD722" t="str">
            <v>St2</v>
          </cell>
          <cell r="AE722" t="str">
            <v>Qd3</v>
          </cell>
          <cell r="AF722" t="str">
            <v>Tr4</v>
          </cell>
          <cell r="AG722" t="str">
            <v>Tr4-2001</v>
          </cell>
          <cell r="AH722" t="str">
            <v>2001-Tr4</v>
          </cell>
          <cell r="AI722">
            <v>12</v>
          </cell>
          <cell r="AJ722" t="str">
            <v>12</v>
          </cell>
        </row>
        <row r="723">
          <cell r="AA723" t="str">
            <v>Aaa</v>
          </cell>
          <cell r="AB723">
            <v>37228</v>
          </cell>
          <cell r="AC723">
            <v>2001</v>
          </cell>
          <cell r="AD723" t="str">
            <v>St2</v>
          </cell>
          <cell r="AE723" t="str">
            <v>Qd3</v>
          </cell>
          <cell r="AF723" t="str">
            <v>Tr4</v>
          </cell>
          <cell r="AG723" t="str">
            <v>Tr4-2001</v>
          </cell>
          <cell r="AH723" t="str">
            <v>2001-Tr4</v>
          </cell>
          <cell r="AI723">
            <v>12</v>
          </cell>
          <cell r="AJ723" t="str">
            <v>12</v>
          </cell>
        </row>
        <row r="724">
          <cell r="AA724" t="str">
            <v>Aaa</v>
          </cell>
          <cell r="AB724">
            <v>37229</v>
          </cell>
          <cell r="AC724">
            <v>2001</v>
          </cell>
          <cell r="AD724" t="str">
            <v>St2</v>
          </cell>
          <cell r="AE724" t="str">
            <v>Qd3</v>
          </cell>
          <cell r="AF724" t="str">
            <v>Tr4</v>
          </cell>
          <cell r="AG724" t="str">
            <v>Tr4-2001</v>
          </cell>
          <cell r="AH724" t="str">
            <v>2001-Tr4</v>
          </cell>
          <cell r="AI724">
            <v>12</v>
          </cell>
          <cell r="AJ724" t="str">
            <v>12</v>
          </cell>
        </row>
        <row r="725">
          <cell r="AA725" t="str">
            <v>Aaa</v>
          </cell>
          <cell r="AB725">
            <v>37230</v>
          </cell>
          <cell r="AC725">
            <v>2001</v>
          </cell>
          <cell r="AD725" t="str">
            <v>St2</v>
          </cell>
          <cell r="AE725" t="str">
            <v>Qd3</v>
          </cell>
          <cell r="AF725" t="str">
            <v>Tr4</v>
          </cell>
          <cell r="AG725" t="str">
            <v>Tr4-2001</v>
          </cell>
          <cell r="AH725" t="str">
            <v>2001-Tr4</v>
          </cell>
          <cell r="AI725">
            <v>12</v>
          </cell>
          <cell r="AJ725" t="str">
            <v>12</v>
          </cell>
        </row>
        <row r="726">
          <cell r="AA726" t="str">
            <v>Aaa</v>
          </cell>
          <cell r="AB726">
            <v>37231</v>
          </cell>
          <cell r="AC726">
            <v>2001</v>
          </cell>
          <cell r="AD726" t="str">
            <v>St2</v>
          </cell>
          <cell r="AE726" t="str">
            <v>Qd3</v>
          </cell>
          <cell r="AF726" t="str">
            <v>Tr4</v>
          </cell>
          <cell r="AG726" t="str">
            <v>Tr4-2001</v>
          </cell>
          <cell r="AH726" t="str">
            <v>2001-Tr4</v>
          </cell>
          <cell r="AI726">
            <v>12</v>
          </cell>
          <cell r="AJ726" t="str">
            <v>12</v>
          </cell>
        </row>
        <row r="727">
          <cell r="AA727" t="str">
            <v>Aaa</v>
          </cell>
          <cell r="AB727">
            <v>37232</v>
          </cell>
          <cell r="AC727">
            <v>2001</v>
          </cell>
          <cell r="AD727" t="str">
            <v>St2</v>
          </cell>
          <cell r="AE727" t="str">
            <v>Qd3</v>
          </cell>
          <cell r="AF727" t="str">
            <v>Tr4</v>
          </cell>
          <cell r="AG727" t="str">
            <v>Tr4-2001</v>
          </cell>
          <cell r="AH727" t="str">
            <v>2001-Tr4</v>
          </cell>
          <cell r="AI727">
            <v>12</v>
          </cell>
          <cell r="AJ727" t="str">
            <v>12</v>
          </cell>
        </row>
        <row r="728">
          <cell r="AA728" t="str">
            <v>Aaa</v>
          </cell>
          <cell r="AB728">
            <v>37233</v>
          </cell>
          <cell r="AC728">
            <v>2001</v>
          </cell>
          <cell r="AD728" t="str">
            <v>St2</v>
          </cell>
          <cell r="AE728" t="str">
            <v>Qd3</v>
          </cell>
          <cell r="AF728" t="str">
            <v>Tr4</v>
          </cell>
          <cell r="AG728" t="str">
            <v>Tr4-2001</v>
          </cell>
          <cell r="AH728" t="str">
            <v>2001-Tr4</v>
          </cell>
          <cell r="AI728">
            <v>12</v>
          </cell>
          <cell r="AJ728" t="str">
            <v>12</v>
          </cell>
        </row>
        <row r="729">
          <cell r="AA729" t="str">
            <v>Aaa</v>
          </cell>
          <cell r="AB729">
            <v>37234</v>
          </cell>
          <cell r="AC729">
            <v>2001</v>
          </cell>
          <cell r="AD729" t="str">
            <v>St2</v>
          </cell>
          <cell r="AE729" t="str">
            <v>Qd3</v>
          </cell>
          <cell r="AF729" t="str">
            <v>Tr4</v>
          </cell>
          <cell r="AG729" t="str">
            <v>Tr4-2001</v>
          </cell>
          <cell r="AH729" t="str">
            <v>2001-Tr4</v>
          </cell>
          <cell r="AI729">
            <v>12</v>
          </cell>
          <cell r="AJ729" t="str">
            <v>12</v>
          </cell>
        </row>
        <row r="730">
          <cell r="AA730" t="str">
            <v>Aaa</v>
          </cell>
          <cell r="AB730">
            <v>37235</v>
          </cell>
          <cell r="AC730">
            <v>2001</v>
          </cell>
          <cell r="AD730" t="str">
            <v>St2</v>
          </cell>
          <cell r="AE730" t="str">
            <v>Qd3</v>
          </cell>
          <cell r="AF730" t="str">
            <v>Tr4</v>
          </cell>
          <cell r="AG730" t="str">
            <v>Tr4-2001</v>
          </cell>
          <cell r="AH730" t="str">
            <v>2001-Tr4</v>
          </cell>
          <cell r="AI730">
            <v>12</v>
          </cell>
          <cell r="AJ730" t="str">
            <v>12</v>
          </cell>
        </row>
        <row r="731">
          <cell r="AA731" t="str">
            <v>Aaa</v>
          </cell>
          <cell r="AB731">
            <v>37236</v>
          </cell>
          <cell r="AC731">
            <v>2001</v>
          </cell>
          <cell r="AD731" t="str">
            <v>St2</v>
          </cell>
          <cell r="AE731" t="str">
            <v>Qd3</v>
          </cell>
          <cell r="AF731" t="str">
            <v>Tr4</v>
          </cell>
          <cell r="AG731" t="str">
            <v>Tr4-2001</v>
          </cell>
          <cell r="AH731" t="str">
            <v>2001-Tr4</v>
          </cell>
          <cell r="AI731">
            <v>12</v>
          </cell>
          <cell r="AJ731" t="str">
            <v>12</v>
          </cell>
        </row>
        <row r="732">
          <cell r="AA732" t="str">
            <v>Aaa</v>
          </cell>
          <cell r="AB732">
            <v>37237</v>
          </cell>
          <cell r="AC732">
            <v>2001</v>
          </cell>
          <cell r="AD732" t="str">
            <v>St2</v>
          </cell>
          <cell r="AE732" t="str">
            <v>Qd3</v>
          </cell>
          <cell r="AF732" t="str">
            <v>Tr4</v>
          </cell>
          <cell r="AG732" t="str">
            <v>Tr4-2001</v>
          </cell>
          <cell r="AH732" t="str">
            <v>2001-Tr4</v>
          </cell>
          <cell r="AI732">
            <v>12</v>
          </cell>
          <cell r="AJ732" t="str">
            <v>12</v>
          </cell>
        </row>
        <row r="733">
          <cell r="AA733" t="str">
            <v>Aaa</v>
          </cell>
          <cell r="AB733">
            <v>37238</v>
          </cell>
          <cell r="AC733">
            <v>2001</v>
          </cell>
          <cell r="AD733" t="str">
            <v>St2</v>
          </cell>
          <cell r="AE733" t="str">
            <v>Qd3</v>
          </cell>
          <cell r="AF733" t="str">
            <v>Tr4</v>
          </cell>
          <cell r="AG733" t="str">
            <v>Tr4-2001</v>
          </cell>
          <cell r="AH733" t="str">
            <v>2001-Tr4</v>
          </cell>
          <cell r="AI733">
            <v>12</v>
          </cell>
          <cell r="AJ733" t="str">
            <v>12</v>
          </cell>
        </row>
        <row r="734">
          <cell r="AA734" t="str">
            <v>Aaa</v>
          </cell>
          <cell r="AB734">
            <v>37239</v>
          </cell>
          <cell r="AC734">
            <v>2001</v>
          </cell>
          <cell r="AD734" t="str">
            <v>St2</v>
          </cell>
          <cell r="AE734" t="str">
            <v>Qd3</v>
          </cell>
          <cell r="AF734" t="str">
            <v>Tr4</v>
          </cell>
          <cell r="AG734" t="str">
            <v>Tr4-2001</v>
          </cell>
          <cell r="AH734" t="str">
            <v>2001-Tr4</v>
          </cell>
          <cell r="AI734">
            <v>12</v>
          </cell>
          <cell r="AJ734" t="str">
            <v>12</v>
          </cell>
        </row>
        <row r="735">
          <cell r="AA735" t="str">
            <v>Aaa</v>
          </cell>
          <cell r="AB735">
            <v>37240</v>
          </cell>
          <cell r="AC735">
            <v>2001</v>
          </cell>
          <cell r="AD735" t="str">
            <v>St2</v>
          </cell>
          <cell r="AE735" t="str">
            <v>Qd3</v>
          </cell>
          <cell r="AF735" t="str">
            <v>Tr4</v>
          </cell>
          <cell r="AG735" t="str">
            <v>Tr4-2001</v>
          </cell>
          <cell r="AH735" t="str">
            <v>2001-Tr4</v>
          </cell>
          <cell r="AI735">
            <v>12</v>
          </cell>
          <cell r="AJ735" t="str">
            <v>12</v>
          </cell>
        </row>
        <row r="736">
          <cell r="AA736" t="str">
            <v>Aaa</v>
          </cell>
          <cell r="AB736">
            <v>37241</v>
          </cell>
          <cell r="AC736">
            <v>2001</v>
          </cell>
          <cell r="AD736" t="str">
            <v>St2</v>
          </cell>
          <cell r="AE736" t="str">
            <v>Qd3</v>
          </cell>
          <cell r="AF736" t="str">
            <v>Tr4</v>
          </cell>
          <cell r="AG736" t="str">
            <v>Tr4-2001</v>
          </cell>
          <cell r="AH736" t="str">
            <v>2001-Tr4</v>
          </cell>
          <cell r="AI736">
            <v>12</v>
          </cell>
          <cell r="AJ736" t="str">
            <v>12</v>
          </cell>
        </row>
        <row r="737">
          <cell r="AA737" t="str">
            <v>Aaa</v>
          </cell>
          <cell r="AB737">
            <v>37242</v>
          </cell>
          <cell r="AC737">
            <v>2001</v>
          </cell>
          <cell r="AD737" t="str">
            <v>St2</v>
          </cell>
          <cell r="AE737" t="str">
            <v>Qd3</v>
          </cell>
          <cell r="AF737" t="str">
            <v>Tr4</v>
          </cell>
          <cell r="AG737" t="str">
            <v>Tr4-2001</v>
          </cell>
          <cell r="AH737" t="str">
            <v>2001-Tr4</v>
          </cell>
          <cell r="AI737">
            <v>12</v>
          </cell>
          <cell r="AJ737" t="str">
            <v>12</v>
          </cell>
        </row>
        <row r="738">
          <cell r="AA738" t="str">
            <v>Aaa</v>
          </cell>
          <cell r="AB738">
            <v>37243</v>
          </cell>
          <cell r="AC738">
            <v>2001</v>
          </cell>
          <cell r="AD738" t="str">
            <v>St2</v>
          </cell>
          <cell r="AE738" t="str">
            <v>Qd3</v>
          </cell>
          <cell r="AF738" t="str">
            <v>Tr4</v>
          </cell>
          <cell r="AG738" t="str">
            <v>Tr4-2001</v>
          </cell>
          <cell r="AH738" t="str">
            <v>2001-Tr4</v>
          </cell>
          <cell r="AI738">
            <v>12</v>
          </cell>
          <cell r="AJ738" t="str">
            <v>12</v>
          </cell>
        </row>
        <row r="739">
          <cell r="AA739" t="str">
            <v>Aaa</v>
          </cell>
          <cell r="AB739">
            <v>37244</v>
          </cell>
          <cell r="AC739">
            <v>2001</v>
          </cell>
          <cell r="AD739" t="str">
            <v>St2</v>
          </cell>
          <cell r="AE739" t="str">
            <v>Qd3</v>
          </cell>
          <cell r="AF739" t="str">
            <v>Tr4</v>
          </cell>
          <cell r="AG739" t="str">
            <v>Tr4-2001</v>
          </cell>
          <cell r="AH739" t="str">
            <v>2001-Tr4</v>
          </cell>
          <cell r="AI739">
            <v>12</v>
          </cell>
          <cell r="AJ739" t="str">
            <v>12</v>
          </cell>
        </row>
        <row r="740">
          <cell r="AA740" t="str">
            <v>Aaa</v>
          </cell>
          <cell r="AB740">
            <v>37245</v>
          </cell>
          <cell r="AC740">
            <v>2001</v>
          </cell>
          <cell r="AD740" t="str">
            <v>St2</v>
          </cell>
          <cell r="AE740" t="str">
            <v>Qd3</v>
          </cell>
          <cell r="AF740" t="str">
            <v>Tr4</v>
          </cell>
          <cell r="AG740" t="str">
            <v>Tr4-2001</v>
          </cell>
          <cell r="AH740" t="str">
            <v>2001-Tr4</v>
          </cell>
          <cell r="AI740">
            <v>12</v>
          </cell>
          <cell r="AJ740" t="str">
            <v>12</v>
          </cell>
        </row>
        <row r="741">
          <cell r="AA741" t="str">
            <v>Aaa</v>
          </cell>
          <cell r="AB741">
            <v>37246</v>
          </cell>
          <cell r="AC741">
            <v>2001</v>
          </cell>
          <cell r="AD741" t="str">
            <v>St2</v>
          </cell>
          <cell r="AE741" t="str">
            <v>Qd3</v>
          </cell>
          <cell r="AF741" t="str">
            <v>Tr4</v>
          </cell>
          <cell r="AG741" t="str">
            <v>Tr4-2001</v>
          </cell>
          <cell r="AH741" t="str">
            <v>2001-Tr4</v>
          </cell>
          <cell r="AI741">
            <v>12</v>
          </cell>
          <cell r="AJ741" t="str">
            <v>12</v>
          </cell>
        </row>
        <row r="742">
          <cell r="AA742" t="str">
            <v>Aaa</v>
          </cell>
          <cell r="AB742">
            <v>37247</v>
          </cell>
          <cell r="AC742">
            <v>2001</v>
          </cell>
          <cell r="AD742" t="str">
            <v>St2</v>
          </cell>
          <cell r="AE742" t="str">
            <v>Qd3</v>
          </cell>
          <cell r="AF742" t="str">
            <v>Tr4</v>
          </cell>
          <cell r="AG742" t="str">
            <v>Tr4-2001</v>
          </cell>
          <cell r="AH742" t="str">
            <v>2001-Tr4</v>
          </cell>
          <cell r="AI742">
            <v>12</v>
          </cell>
          <cell r="AJ742" t="str">
            <v>12</v>
          </cell>
        </row>
        <row r="743">
          <cell r="AA743" t="str">
            <v>Aaa</v>
          </cell>
          <cell r="AB743">
            <v>37248</v>
          </cell>
          <cell r="AC743">
            <v>2001</v>
          </cell>
          <cell r="AD743" t="str">
            <v>St2</v>
          </cell>
          <cell r="AE743" t="str">
            <v>Qd3</v>
          </cell>
          <cell r="AF743" t="str">
            <v>Tr4</v>
          </cell>
          <cell r="AG743" t="str">
            <v>Tr4-2001</v>
          </cell>
          <cell r="AH743" t="str">
            <v>2001-Tr4</v>
          </cell>
          <cell r="AI743">
            <v>12</v>
          </cell>
          <cell r="AJ743" t="str">
            <v>12</v>
          </cell>
        </row>
        <row r="744">
          <cell r="AA744" t="str">
            <v>Aaa</v>
          </cell>
          <cell r="AB744">
            <v>37249</v>
          </cell>
          <cell r="AC744">
            <v>2001</v>
          </cell>
          <cell r="AD744" t="str">
            <v>St2</v>
          </cell>
          <cell r="AE744" t="str">
            <v>Qd3</v>
          </cell>
          <cell r="AF744" t="str">
            <v>Tr4</v>
          </cell>
          <cell r="AG744" t="str">
            <v>Tr4-2001</v>
          </cell>
          <cell r="AH744" t="str">
            <v>2001-Tr4</v>
          </cell>
          <cell r="AI744">
            <v>12</v>
          </cell>
          <cell r="AJ744" t="str">
            <v>12</v>
          </cell>
        </row>
        <row r="745">
          <cell r="AA745" t="str">
            <v>Aaa</v>
          </cell>
          <cell r="AB745">
            <v>37250</v>
          </cell>
          <cell r="AC745">
            <v>2001</v>
          </cell>
          <cell r="AD745" t="str">
            <v>St2</v>
          </cell>
          <cell r="AE745" t="str">
            <v>Qd3</v>
          </cell>
          <cell r="AF745" t="str">
            <v>Tr4</v>
          </cell>
          <cell r="AG745" t="str">
            <v>Tr4-2001</v>
          </cell>
          <cell r="AH745" t="str">
            <v>2001-Tr4</v>
          </cell>
          <cell r="AI745">
            <v>12</v>
          </cell>
          <cell r="AJ745" t="str">
            <v>12</v>
          </cell>
        </row>
        <row r="746">
          <cell r="AA746" t="str">
            <v>Aaa</v>
          </cell>
          <cell r="AB746">
            <v>37251</v>
          </cell>
          <cell r="AC746">
            <v>2001</v>
          </cell>
          <cell r="AD746" t="str">
            <v>St2</v>
          </cell>
          <cell r="AE746" t="str">
            <v>Qd3</v>
          </cell>
          <cell r="AF746" t="str">
            <v>Tr4</v>
          </cell>
          <cell r="AG746" t="str">
            <v>Tr4-2001</v>
          </cell>
          <cell r="AH746" t="str">
            <v>2001-Tr4</v>
          </cell>
          <cell r="AI746">
            <v>12</v>
          </cell>
          <cell r="AJ746" t="str">
            <v>12</v>
          </cell>
        </row>
        <row r="747">
          <cell r="AA747" t="str">
            <v>Aaa</v>
          </cell>
          <cell r="AB747">
            <v>37252</v>
          </cell>
          <cell r="AC747">
            <v>2001</v>
          </cell>
          <cell r="AD747" t="str">
            <v>St2</v>
          </cell>
          <cell r="AE747" t="str">
            <v>Qd3</v>
          </cell>
          <cell r="AF747" t="str">
            <v>Tr4</v>
          </cell>
          <cell r="AG747" t="str">
            <v>Tr4-2001</v>
          </cell>
          <cell r="AH747" t="str">
            <v>2001-Tr4</v>
          </cell>
          <cell r="AI747">
            <v>12</v>
          </cell>
          <cell r="AJ747" t="str">
            <v>12</v>
          </cell>
        </row>
        <row r="748">
          <cell r="AA748" t="str">
            <v>Aaa</v>
          </cell>
          <cell r="AB748">
            <v>37253</v>
          </cell>
          <cell r="AC748">
            <v>2001</v>
          </cell>
          <cell r="AD748" t="str">
            <v>St2</v>
          </cell>
          <cell r="AE748" t="str">
            <v>Qd3</v>
          </cell>
          <cell r="AF748" t="str">
            <v>Tr4</v>
          </cell>
          <cell r="AG748" t="str">
            <v>Tr4-2001</v>
          </cell>
          <cell r="AH748" t="str">
            <v>2001-Tr4</v>
          </cell>
          <cell r="AI748">
            <v>12</v>
          </cell>
          <cell r="AJ748" t="str">
            <v>12</v>
          </cell>
        </row>
        <row r="749">
          <cell r="AA749" t="str">
            <v>Aaa</v>
          </cell>
          <cell r="AB749">
            <v>37254</v>
          </cell>
          <cell r="AC749">
            <v>2001</v>
          </cell>
          <cell r="AD749" t="str">
            <v>St2</v>
          </cell>
          <cell r="AE749" t="str">
            <v>Qd3</v>
          </cell>
          <cell r="AF749" t="str">
            <v>Tr4</v>
          </cell>
          <cell r="AG749" t="str">
            <v>Tr4-2001</v>
          </cell>
          <cell r="AH749" t="str">
            <v>2001-Tr4</v>
          </cell>
          <cell r="AI749">
            <v>12</v>
          </cell>
          <cell r="AJ749" t="str">
            <v>12</v>
          </cell>
        </row>
        <row r="750">
          <cell r="AA750" t="str">
            <v>Aaa</v>
          </cell>
          <cell r="AB750">
            <v>37255</v>
          </cell>
          <cell r="AC750">
            <v>2001</v>
          </cell>
          <cell r="AD750" t="str">
            <v>St2</v>
          </cell>
          <cell r="AE750" t="str">
            <v>Qd3</v>
          </cell>
          <cell r="AF750" t="str">
            <v>Tr4</v>
          </cell>
          <cell r="AG750" t="str">
            <v>Tr4-2001</v>
          </cell>
          <cell r="AH750" t="str">
            <v>2001-Tr4</v>
          </cell>
          <cell r="AI750">
            <v>12</v>
          </cell>
          <cell r="AJ750" t="str">
            <v>12</v>
          </cell>
        </row>
        <row r="751">
          <cell r="AA751" t="str">
            <v>Aaa</v>
          </cell>
          <cell r="AB751">
            <v>37256</v>
          </cell>
          <cell r="AC751">
            <v>2001</v>
          </cell>
          <cell r="AD751" t="str">
            <v>St2</v>
          </cell>
          <cell r="AE751" t="str">
            <v>Qd3</v>
          </cell>
          <cell r="AF751" t="str">
            <v>Tr4</v>
          </cell>
          <cell r="AG751" t="str">
            <v>Tr4-2001</v>
          </cell>
          <cell r="AH751" t="str">
            <v>2001-Tr4</v>
          </cell>
          <cell r="AI751">
            <v>12</v>
          </cell>
          <cell r="AJ751" t="str">
            <v>12</v>
          </cell>
        </row>
        <row r="752">
          <cell r="AA752" t="str">
            <v>Aaa</v>
          </cell>
          <cell r="AB752">
            <v>37257</v>
          </cell>
          <cell r="AC752">
            <v>2002</v>
          </cell>
          <cell r="AD752" t="str">
            <v>St1</v>
          </cell>
          <cell r="AE752" t="str">
            <v>Qd1</v>
          </cell>
          <cell r="AF752" t="str">
            <v>Tr1</v>
          </cell>
          <cell r="AG752" t="str">
            <v>Tr1-2002</v>
          </cell>
          <cell r="AH752" t="str">
            <v>2002-Tr1</v>
          </cell>
          <cell r="AI752">
            <v>1</v>
          </cell>
          <cell r="AJ752" t="str">
            <v>01</v>
          </cell>
        </row>
        <row r="753">
          <cell r="AA753" t="str">
            <v>Aaa</v>
          </cell>
          <cell r="AB753">
            <v>37258</v>
          </cell>
          <cell r="AC753">
            <v>2002</v>
          </cell>
          <cell r="AD753" t="str">
            <v>St1</v>
          </cell>
          <cell r="AE753" t="str">
            <v>Qd1</v>
          </cell>
          <cell r="AF753" t="str">
            <v>Tr1</v>
          </cell>
          <cell r="AG753" t="str">
            <v>Tr1-2002</v>
          </cell>
          <cell r="AH753" t="str">
            <v>2002-Tr1</v>
          </cell>
          <cell r="AI753">
            <v>1</v>
          </cell>
          <cell r="AJ753" t="str">
            <v>01</v>
          </cell>
        </row>
        <row r="754">
          <cell r="AA754" t="str">
            <v>Aaa</v>
          </cell>
          <cell r="AB754">
            <v>37259</v>
          </cell>
          <cell r="AC754">
            <v>2002</v>
          </cell>
          <cell r="AD754" t="str">
            <v>St1</v>
          </cell>
          <cell r="AE754" t="str">
            <v>Qd1</v>
          </cell>
          <cell r="AF754" t="str">
            <v>Tr1</v>
          </cell>
          <cell r="AG754" t="str">
            <v>Tr1-2002</v>
          </cell>
          <cell r="AH754" t="str">
            <v>2002-Tr1</v>
          </cell>
          <cell r="AI754">
            <v>1</v>
          </cell>
          <cell r="AJ754" t="str">
            <v>01</v>
          </cell>
        </row>
        <row r="755">
          <cell r="AA755" t="str">
            <v>Aaa</v>
          </cell>
          <cell r="AB755">
            <v>37260</v>
          </cell>
          <cell r="AC755">
            <v>2002</v>
          </cell>
          <cell r="AD755" t="str">
            <v>St1</v>
          </cell>
          <cell r="AE755" t="str">
            <v>Qd1</v>
          </cell>
          <cell r="AF755" t="str">
            <v>Tr1</v>
          </cell>
          <cell r="AG755" t="str">
            <v>Tr1-2002</v>
          </cell>
          <cell r="AH755" t="str">
            <v>2002-Tr1</v>
          </cell>
          <cell r="AI755">
            <v>1</v>
          </cell>
          <cell r="AJ755" t="str">
            <v>01</v>
          </cell>
        </row>
        <row r="756">
          <cell r="AA756" t="str">
            <v>Aaa</v>
          </cell>
          <cell r="AB756">
            <v>37261</v>
          </cell>
          <cell r="AC756">
            <v>2002</v>
          </cell>
          <cell r="AD756" t="str">
            <v>St1</v>
          </cell>
          <cell r="AE756" t="str">
            <v>Qd1</v>
          </cell>
          <cell r="AF756" t="str">
            <v>Tr1</v>
          </cell>
          <cell r="AG756" t="str">
            <v>Tr1-2002</v>
          </cell>
          <cell r="AH756" t="str">
            <v>2002-Tr1</v>
          </cell>
          <cell r="AI756">
            <v>1</v>
          </cell>
          <cell r="AJ756" t="str">
            <v>01</v>
          </cell>
        </row>
        <row r="757">
          <cell r="AA757" t="str">
            <v>Aaa</v>
          </cell>
          <cell r="AB757">
            <v>37262</v>
          </cell>
          <cell r="AC757">
            <v>2002</v>
          </cell>
          <cell r="AD757" t="str">
            <v>St1</v>
          </cell>
          <cell r="AE757" t="str">
            <v>Qd1</v>
          </cell>
          <cell r="AF757" t="str">
            <v>Tr1</v>
          </cell>
          <cell r="AG757" t="str">
            <v>Tr1-2002</v>
          </cell>
          <cell r="AH757" t="str">
            <v>2002-Tr1</v>
          </cell>
          <cell r="AI757">
            <v>1</v>
          </cell>
          <cell r="AJ757" t="str">
            <v>01</v>
          </cell>
        </row>
        <row r="758">
          <cell r="AA758" t="str">
            <v>Aaa</v>
          </cell>
          <cell r="AB758">
            <v>37263</v>
          </cell>
          <cell r="AC758">
            <v>2002</v>
          </cell>
          <cell r="AD758" t="str">
            <v>St1</v>
          </cell>
          <cell r="AE758" t="str">
            <v>Qd1</v>
          </cell>
          <cell r="AF758" t="str">
            <v>Tr1</v>
          </cell>
          <cell r="AG758" t="str">
            <v>Tr1-2002</v>
          </cell>
          <cell r="AH758" t="str">
            <v>2002-Tr1</v>
          </cell>
          <cell r="AI758">
            <v>1</v>
          </cell>
          <cell r="AJ758" t="str">
            <v>01</v>
          </cell>
        </row>
        <row r="759">
          <cell r="AA759" t="str">
            <v>Aaa</v>
          </cell>
          <cell r="AB759">
            <v>37264</v>
          </cell>
          <cell r="AC759">
            <v>2002</v>
          </cell>
          <cell r="AD759" t="str">
            <v>St1</v>
          </cell>
          <cell r="AE759" t="str">
            <v>Qd1</v>
          </cell>
          <cell r="AF759" t="str">
            <v>Tr1</v>
          </cell>
          <cell r="AG759" t="str">
            <v>Tr1-2002</v>
          </cell>
          <cell r="AH759" t="str">
            <v>2002-Tr1</v>
          </cell>
          <cell r="AI759">
            <v>1</v>
          </cell>
          <cell r="AJ759" t="str">
            <v>01</v>
          </cell>
        </row>
        <row r="760">
          <cell r="AA760" t="str">
            <v>Aaa</v>
          </cell>
          <cell r="AB760">
            <v>37265</v>
          </cell>
          <cell r="AC760">
            <v>2002</v>
          </cell>
          <cell r="AD760" t="str">
            <v>St1</v>
          </cell>
          <cell r="AE760" t="str">
            <v>Qd1</v>
          </cell>
          <cell r="AF760" t="str">
            <v>Tr1</v>
          </cell>
          <cell r="AG760" t="str">
            <v>Tr1-2002</v>
          </cell>
          <cell r="AH760" t="str">
            <v>2002-Tr1</v>
          </cell>
          <cell r="AI760">
            <v>1</v>
          </cell>
          <cell r="AJ760" t="str">
            <v>01</v>
          </cell>
        </row>
        <row r="761">
          <cell r="AA761" t="str">
            <v>Aaa</v>
          </cell>
          <cell r="AB761">
            <v>37266</v>
          </cell>
          <cell r="AC761">
            <v>2002</v>
          </cell>
          <cell r="AD761" t="str">
            <v>St1</v>
          </cell>
          <cell r="AE761" t="str">
            <v>Qd1</v>
          </cell>
          <cell r="AF761" t="str">
            <v>Tr1</v>
          </cell>
          <cell r="AG761" t="str">
            <v>Tr1-2002</v>
          </cell>
          <cell r="AH761" t="str">
            <v>2002-Tr1</v>
          </cell>
          <cell r="AI761">
            <v>1</v>
          </cell>
          <cell r="AJ761" t="str">
            <v>01</v>
          </cell>
        </row>
        <row r="762">
          <cell r="AA762" t="str">
            <v>Aaa</v>
          </cell>
          <cell r="AB762">
            <v>37267</v>
          </cell>
          <cell r="AC762">
            <v>2002</v>
          </cell>
          <cell r="AD762" t="str">
            <v>St1</v>
          </cell>
          <cell r="AE762" t="str">
            <v>Qd1</v>
          </cell>
          <cell r="AF762" t="str">
            <v>Tr1</v>
          </cell>
          <cell r="AG762" t="str">
            <v>Tr1-2002</v>
          </cell>
          <cell r="AH762" t="str">
            <v>2002-Tr1</v>
          </cell>
          <cell r="AI762">
            <v>1</v>
          </cell>
          <cell r="AJ762" t="str">
            <v>01</v>
          </cell>
        </row>
        <row r="763">
          <cell r="AA763" t="str">
            <v>Aaa</v>
          </cell>
          <cell r="AB763">
            <v>37268</v>
          </cell>
          <cell r="AC763">
            <v>2002</v>
          </cell>
          <cell r="AD763" t="str">
            <v>St1</v>
          </cell>
          <cell r="AE763" t="str">
            <v>Qd1</v>
          </cell>
          <cell r="AF763" t="str">
            <v>Tr1</v>
          </cell>
          <cell r="AG763" t="str">
            <v>Tr1-2002</v>
          </cell>
          <cell r="AH763" t="str">
            <v>2002-Tr1</v>
          </cell>
          <cell r="AI763">
            <v>1</v>
          </cell>
          <cell r="AJ763" t="str">
            <v>01</v>
          </cell>
        </row>
        <row r="764">
          <cell r="AA764" t="str">
            <v>Aaa</v>
          </cell>
          <cell r="AB764">
            <v>37269</v>
          </cell>
          <cell r="AC764">
            <v>2002</v>
          </cell>
          <cell r="AD764" t="str">
            <v>St1</v>
          </cell>
          <cell r="AE764" t="str">
            <v>Qd1</v>
          </cell>
          <cell r="AF764" t="str">
            <v>Tr1</v>
          </cell>
          <cell r="AG764" t="str">
            <v>Tr1-2002</v>
          </cell>
          <cell r="AH764" t="str">
            <v>2002-Tr1</v>
          </cell>
          <cell r="AI764">
            <v>1</v>
          </cell>
          <cell r="AJ764" t="str">
            <v>01</v>
          </cell>
        </row>
        <row r="765">
          <cell r="AA765" t="str">
            <v>Aaa</v>
          </cell>
          <cell r="AB765">
            <v>37270</v>
          </cell>
          <cell r="AC765">
            <v>2002</v>
          </cell>
          <cell r="AD765" t="str">
            <v>St1</v>
          </cell>
          <cell r="AE765" t="str">
            <v>Qd1</v>
          </cell>
          <cell r="AF765" t="str">
            <v>Tr1</v>
          </cell>
          <cell r="AG765" t="str">
            <v>Tr1-2002</v>
          </cell>
          <cell r="AH765" t="str">
            <v>2002-Tr1</v>
          </cell>
          <cell r="AI765">
            <v>1</v>
          </cell>
          <cell r="AJ765" t="str">
            <v>01</v>
          </cell>
        </row>
        <row r="766">
          <cell r="AA766" t="str">
            <v>Aaa</v>
          </cell>
          <cell r="AB766">
            <v>37271</v>
          </cell>
          <cell r="AC766">
            <v>2002</v>
          </cell>
          <cell r="AD766" t="str">
            <v>St1</v>
          </cell>
          <cell r="AE766" t="str">
            <v>Qd1</v>
          </cell>
          <cell r="AF766" t="str">
            <v>Tr1</v>
          </cell>
          <cell r="AG766" t="str">
            <v>Tr1-2002</v>
          </cell>
          <cell r="AH766" t="str">
            <v>2002-Tr1</v>
          </cell>
          <cell r="AI766">
            <v>1</v>
          </cell>
          <cell r="AJ766" t="str">
            <v>01</v>
          </cell>
        </row>
        <row r="767">
          <cell r="AA767" t="str">
            <v>Aaa</v>
          </cell>
          <cell r="AB767">
            <v>37272</v>
          </cell>
          <cell r="AC767">
            <v>2002</v>
          </cell>
          <cell r="AD767" t="str">
            <v>St1</v>
          </cell>
          <cell r="AE767" t="str">
            <v>Qd1</v>
          </cell>
          <cell r="AF767" t="str">
            <v>Tr1</v>
          </cell>
          <cell r="AG767" t="str">
            <v>Tr1-2002</v>
          </cell>
          <cell r="AH767" t="str">
            <v>2002-Tr1</v>
          </cell>
          <cell r="AI767">
            <v>1</v>
          </cell>
          <cell r="AJ767" t="str">
            <v>01</v>
          </cell>
        </row>
        <row r="768">
          <cell r="AA768" t="str">
            <v>Aaa</v>
          </cell>
          <cell r="AB768">
            <v>37273</v>
          </cell>
          <cell r="AC768">
            <v>2002</v>
          </cell>
          <cell r="AD768" t="str">
            <v>St1</v>
          </cell>
          <cell r="AE768" t="str">
            <v>Qd1</v>
          </cell>
          <cell r="AF768" t="str">
            <v>Tr1</v>
          </cell>
          <cell r="AG768" t="str">
            <v>Tr1-2002</v>
          </cell>
          <cell r="AH768" t="str">
            <v>2002-Tr1</v>
          </cell>
          <cell r="AI768">
            <v>1</v>
          </cell>
          <cell r="AJ768" t="str">
            <v>01</v>
          </cell>
        </row>
        <row r="769">
          <cell r="AA769" t="str">
            <v>Aaa</v>
          </cell>
          <cell r="AB769">
            <v>37274</v>
          </cell>
          <cell r="AC769">
            <v>2002</v>
          </cell>
          <cell r="AD769" t="str">
            <v>St1</v>
          </cell>
          <cell r="AE769" t="str">
            <v>Qd1</v>
          </cell>
          <cell r="AF769" t="str">
            <v>Tr1</v>
          </cell>
          <cell r="AG769" t="str">
            <v>Tr1-2002</v>
          </cell>
          <cell r="AH769" t="str">
            <v>2002-Tr1</v>
          </cell>
          <cell r="AI769">
            <v>1</v>
          </cell>
          <cell r="AJ769" t="str">
            <v>01</v>
          </cell>
        </row>
        <row r="770">
          <cell r="AA770" t="str">
            <v>Aaa</v>
          </cell>
          <cell r="AB770">
            <v>37275</v>
          </cell>
          <cell r="AC770">
            <v>2002</v>
          </cell>
          <cell r="AD770" t="str">
            <v>St1</v>
          </cell>
          <cell r="AE770" t="str">
            <v>Qd1</v>
          </cell>
          <cell r="AF770" t="str">
            <v>Tr1</v>
          </cell>
          <cell r="AG770" t="str">
            <v>Tr1-2002</v>
          </cell>
          <cell r="AH770" t="str">
            <v>2002-Tr1</v>
          </cell>
          <cell r="AI770">
            <v>1</v>
          </cell>
          <cell r="AJ770" t="str">
            <v>01</v>
          </cell>
        </row>
        <row r="771">
          <cell r="AA771" t="str">
            <v>Aaa</v>
          </cell>
          <cell r="AB771">
            <v>37276</v>
          </cell>
          <cell r="AC771">
            <v>2002</v>
          </cell>
          <cell r="AD771" t="str">
            <v>St1</v>
          </cell>
          <cell r="AE771" t="str">
            <v>Qd1</v>
          </cell>
          <cell r="AF771" t="str">
            <v>Tr1</v>
          </cell>
          <cell r="AG771" t="str">
            <v>Tr1-2002</v>
          </cell>
          <cell r="AH771" t="str">
            <v>2002-Tr1</v>
          </cell>
          <cell r="AI771">
            <v>1</v>
          </cell>
          <cell r="AJ771" t="str">
            <v>01</v>
          </cell>
        </row>
        <row r="772">
          <cell r="AA772" t="str">
            <v>Aaa</v>
          </cell>
          <cell r="AB772">
            <v>37277</v>
          </cell>
          <cell r="AC772">
            <v>2002</v>
          </cell>
          <cell r="AD772" t="str">
            <v>St1</v>
          </cell>
          <cell r="AE772" t="str">
            <v>Qd1</v>
          </cell>
          <cell r="AF772" t="str">
            <v>Tr1</v>
          </cell>
          <cell r="AG772" t="str">
            <v>Tr1-2002</v>
          </cell>
          <cell r="AH772" t="str">
            <v>2002-Tr1</v>
          </cell>
          <cell r="AI772">
            <v>1</v>
          </cell>
          <cell r="AJ772" t="str">
            <v>01</v>
          </cell>
        </row>
        <row r="773">
          <cell r="AA773" t="str">
            <v>Aaa</v>
          </cell>
          <cell r="AB773">
            <v>37278</v>
          </cell>
          <cell r="AC773">
            <v>2002</v>
          </cell>
          <cell r="AD773" t="str">
            <v>St1</v>
          </cell>
          <cell r="AE773" t="str">
            <v>Qd1</v>
          </cell>
          <cell r="AF773" t="str">
            <v>Tr1</v>
          </cell>
          <cell r="AG773" t="str">
            <v>Tr1-2002</v>
          </cell>
          <cell r="AH773" t="str">
            <v>2002-Tr1</v>
          </cell>
          <cell r="AI773">
            <v>1</v>
          </cell>
          <cell r="AJ773" t="str">
            <v>01</v>
          </cell>
        </row>
        <row r="774">
          <cell r="AA774" t="str">
            <v>Aaa</v>
          </cell>
          <cell r="AB774">
            <v>37279</v>
          </cell>
          <cell r="AC774">
            <v>2002</v>
          </cell>
          <cell r="AD774" t="str">
            <v>St1</v>
          </cell>
          <cell r="AE774" t="str">
            <v>Qd1</v>
          </cell>
          <cell r="AF774" t="str">
            <v>Tr1</v>
          </cell>
          <cell r="AG774" t="str">
            <v>Tr1-2002</v>
          </cell>
          <cell r="AH774" t="str">
            <v>2002-Tr1</v>
          </cell>
          <cell r="AI774">
            <v>1</v>
          </cell>
          <cell r="AJ774" t="str">
            <v>01</v>
          </cell>
        </row>
        <row r="775">
          <cell r="AA775" t="str">
            <v>Aaa</v>
          </cell>
          <cell r="AB775">
            <v>37280</v>
          </cell>
          <cell r="AC775">
            <v>2002</v>
          </cell>
          <cell r="AD775" t="str">
            <v>St1</v>
          </cell>
          <cell r="AE775" t="str">
            <v>Qd1</v>
          </cell>
          <cell r="AF775" t="str">
            <v>Tr1</v>
          </cell>
          <cell r="AG775" t="str">
            <v>Tr1-2002</v>
          </cell>
          <cell r="AH775" t="str">
            <v>2002-Tr1</v>
          </cell>
          <cell r="AI775">
            <v>1</v>
          </cell>
          <cell r="AJ775" t="str">
            <v>01</v>
          </cell>
        </row>
        <row r="776">
          <cell r="AA776" t="str">
            <v>Aaa</v>
          </cell>
          <cell r="AB776">
            <v>37281</v>
          </cell>
          <cell r="AC776">
            <v>2002</v>
          </cell>
          <cell r="AD776" t="str">
            <v>St1</v>
          </cell>
          <cell r="AE776" t="str">
            <v>Qd1</v>
          </cell>
          <cell r="AF776" t="str">
            <v>Tr1</v>
          </cell>
          <cell r="AG776" t="str">
            <v>Tr1-2002</v>
          </cell>
          <cell r="AH776" t="str">
            <v>2002-Tr1</v>
          </cell>
          <cell r="AI776">
            <v>1</v>
          </cell>
          <cell r="AJ776" t="str">
            <v>01</v>
          </cell>
        </row>
        <row r="777">
          <cell r="AA777" t="str">
            <v>Aaa</v>
          </cell>
          <cell r="AB777">
            <v>37282</v>
          </cell>
          <cell r="AC777">
            <v>2002</v>
          </cell>
          <cell r="AD777" t="str">
            <v>St1</v>
          </cell>
          <cell r="AE777" t="str">
            <v>Qd1</v>
          </cell>
          <cell r="AF777" t="str">
            <v>Tr1</v>
          </cell>
          <cell r="AG777" t="str">
            <v>Tr1-2002</v>
          </cell>
          <cell r="AH777" t="str">
            <v>2002-Tr1</v>
          </cell>
          <cell r="AI777">
            <v>1</v>
          </cell>
          <cell r="AJ777" t="str">
            <v>01</v>
          </cell>
        </row>
        <row r="778">
          <cell r="AA778" t="str">
            <v>Aaa</v>
          </cell>
          <cell r="AB778">
            <v>37283</v>
          </cell>
          <cell r="AC778">
            <v>2002</v>
          </cell>
          <cell r="AD778" t="str">
            <v>St1</v>
          </cell>
          <cell r="AE778" t="str">
            <v>Qd1</v>
          </cell>
          <cell r="AF778" t="str">
            <v>Tr1</v>
          </cell>
          <cell r="AG778" t="str">
            <v>Tr1-2002</v>
          </cell>
          <cell r="AH778" t="str">
            <v>2002-Tr1</v>
          </cell>
          <cell r="AI778">
            <v>1</v>
          </cell>
          <cell r="AJ778" t="str">
            <v>01</v>
          </cell>
        </row>
        <row r="779">
          <cell r="AA779" t="str">
            <v>Aaa</v>
          </cell>
          <cell r="AB779">
            <v>37284</v>
          </cell>
          <cell r="AC779">
            <v>2002</v>
          </cell>
          <cell r="AD779" t="str">
            <v>St1</v>
          </cell>
          <cell r="AE779" t="str">
            <v>Qd1</v>
          </cell>
          <cell r="AF779" t="str">
            <v>Tr1</v>
          </cell>
          <cell r="AG779" t="str">
            <v>Tr1-2002</v>
          </cell>
          <cell r="AH779" t="str">
            <v>2002-Tr1</v>
          </cell>
          <cell r="AI779">
            <v>1</v>
          </cell>
          <cell r="AJ779" t="str">
            <v>01</v>
          </cell>
        </row>
        <row r="780">
          <cell r="AA780" t="str">
            <v>Aaa</v>
          </cell>
          <cell r="AB780">
            <v>37285</v>
          </cell>
          <cell r="AC780">
            <v>2002</v>
          </cell>
          <cell r="AD780" t="str">
            <v>St1</v>
          </cell>
          <cell r="AE780" t="str">
            <v>Qd1</v>
          </cell>
          <cell r="AF780" t="str">
            <v>Tr1</v>
          </cell>
          <cell r="AG780" t="str">
            <v>Tr1-2002</v>
          </cell>
          <cell r="AH780" t="str">
            <v>2002-Tr1</v>
          </cell>
          <cell r="AI780">
            <v>1</v>
          </cell>
          <cell r="AJ780" t="str">
            <v>01</v>
          </cell>
        </row>
        <row r="781">
          <cell r="AA781" t="str">
            <v>Aaa</v>
          </cell>
          <cell r="AB781">
            <v>37286</v>
          </cell>
          <cell r="AC781">
            <v>2002</v>
          </cell>
          <cell r="AD781" t="str">
            <v>St1</v>
          </cell>
          <cell r="AE781" t="str">
            <v>Qd1</v>
          </cell>
          <cell r="AF781" t="str">
            <v>Tr1</v>
          </cell>
          <cell r="AG781" t="str">
            <v>Tr1-2002</v>
          </cell>
          <cell r="AH781" t="str">
            <v>2002-Tr1</v>
          </cell>
          <cell r="AI781">
            <v>1</v>
          </cell>
          <cell r="AJ781" t="str">
            <v>01</v>
          </cell>
        </row>
        <row r="782">
          <cell r="AA782" t="str">
            <v>Aaa</v>
          </cell>
          <cell r="AB782">
            <v>37287</v>
          </cell>
          <cell r="AC782">
            <v>2002</v>
          </cell>
          <cell r="AD782" t="str">
            <v>St1</v>
          </cell>
          <cell r="AE782" t="str">
            <v>Qd1</v>
          </cell>
          <cell r="AF782" t="str">
            <v>Tr1</v>
          </cell>
          <cell r="AG782" t="str">
            <v>Tr1-2002</v>
          </cell>
          <cell r="AH782" t="str">
            <v>2002-Tr1</v>
          </cell>
          <cell r="AI782">
            <v>1</v>
          </cell>
          <cell r="AJ782" t="str">
            <v>01</v>
          </cell>
        </row>
        <row r="783">
          <cell r="AA783" t="str">
            <v>Aaa</v>
          </cell>
          <cell r="AB783">
            <v>37288</v>
          </cell>
          <cell r="AC783">
            <v>2002</v>
          </cell>
          <cell r="AD783" t="str">
            <v>St1</v>
          </cell>
          <cell r="AE783" t="str">
            <v>Qd1</v>
          </cell>
          <cell r="AF783" t="str">
            <v>Tr1</v>
          </cell>
          <cell r="AG783" t="str">
            <v>Tr1-2002</v>
          </cell>
          <cell r="AH783" t="str">
            <v>2002-Tr1</v>
          </cell>
          <cell r="AI783">
            <v>2</v>
          </cell>
          <cell r="AJ783" t="str">
            <v>02</v>
          </cell>
        </row>
        <row r="784">
          <cell r="AA784" t="str">
            <v>Aaa</v>
          </cell>
          <cell r="AB784">
            <v>37289</v>
          </cell>
          <cell r="AC784">
            <v>2002</v>
          </cell>
          <cell r="AD784" t="str">
            <v>St1</v>
          </cell>
          <cell r="AE784" t="str">
            <v>Qd1</v>
          </cell>
          <cell r="AF784" t="str">
            <v>Tr1</v>
          </cell>
          <cell r="AG784" t="str">
            <v>Tr1-2002</v>
          </cell>
          <cell r="AH784" t="str">
            <v>2002-Tr1</v>
          </cell>
          <cell r="AI784">
            <v>2</v>
          </cell>
          <cell r="AJ784" t="str">
            <v>02</v>
          </cell>
        </row>
        <row r="785">
          <cell r="AA785" t="str">
            <v>Aaa</v>
          </cell>
          <cell r="AB785">
            <v>37290</v>
          </cell>
          <cell r="AC785">
            <v>2002</v>
          </cell>
          <cell r="AD785" t="str">
            <v>St1</v>
          </cell>
          <cell r="AE785" t="str">
            <v>Qd1</v>
          </cell>
          <cell r="AF785" t="str">
            <v>Tr1</v>
          </cell>
          <cell r="AG785" t="str">
            <v>Tr1-2002</v>
          </cell>
          <cell r="AH785" t="str">
            <v>2002-Tr1</v>
          </cell>
          <cell r="AI785">
            <v>2</v>
          </cell>
          <cell r="AJ785" t="str">
            <v>02</v>
          </cell>
        </row>
        <row r="786">
          <cell r="AA786" t="str">
            <v>Aaa</v>
          </cell>
          <cell r="AB786">
            <v>37291</v>
          </cell>
          <cell r="AC786">
            <v>2002</v>
          </cell>
          <cell r="AD786" t="str">
            <v>St1</v>
          </cell>
          <cell r="AE786" t="str">
            <v>Qd1</v>
          </cell>
          <cell r="AF786" t="str">
            <v>Tr1</v>
          </cell>
          <cell r="AG786" t="str">
            <v>Tr1-2002</v>
          </cell>
          <cell r="AH786" t="str">
            <v>2002-Tr1</v>
          </cell>
          <cell r="AI786">
            <v>2</v>
          </cell>
          <cell r="AJ786" t="str">
            <v>02</v>
          </cell>
        </row>
        <row r="787">
          <cell r="AA787" t="str">
            <v>Aaa</v>
          </cell>
          <cell r="AB787">
            <v>37292</v>
          </cell>
          <cell r="AC787">
            <v>2002</v>
          </cell>
          <cell r="AD787" t="str">
            <v>St1</v>
          </cell>
          <cell r="AE787" t="str">
            <v>Qd1</v>
          </cell>
          <cell r="AF787" t="str">
            <v>Tr1</v>
          </cell>
          <cell r="AG787" t="str">
            <v>Tr1-2002</v>
          </cell>
          <cell r="AH787" t="str">
            <v>2002-Tr1</v>
          </cell>
          <cell r="AI787">
            <v>2</v>
          </cell>
          <cell r="AJ787" t="str">
            <v>02</v>
          </cell>
        </row>
        <row r="788">
          <cell r="AA788" t="str">
            <v>Aaa</v>
          </cell>
          <cell r="AB788">
            <v>37293</v>
          </cell>
          <cell r="AC788">
            <v>2002</v>
          </cell>
          <cell r="AD788" t="str">
            <v>St1</v>
          </cell>
          <cell r="AE788" t="str">
            <v>Qd1</v>
          </cell>
          <cell r="AF788" t="str">
            <v>Tr1</v>
          </cell>
          <cell r="AG788" t="str">
            <v>Tr1-2002</v>
          </cell>
          <cell r="AH788" t="str">
            <v>2002-Tr1</v>
          </cell>
          <cell r="AI788">
            <v>2</v>
          </cell>
          <cell r="AJ788" t="str">
            <v>02</v>
          </cell>
        </row>
        <row r="789">
          <cell r="AA789" t="str">
            <v>Aaa</v>
          </cell>
          <cell r="AB789">
            <v>37294</v>
          </cell>
          <cell r="AC789">
            <v>2002</v>
          </cell>
          <cell r="AD789" t="str">
            <v>St1</v>
          </cell>
          <cell r="AE789" t="str">
            <v>Qd1</v>
          </cell>
          <cell r="AF789" t="str">
            <v>Tr1</v>
          </cell>
          <cell r="AG789" t="str">
            <v>Tr1-2002</v>
          </cell>
          <cell r="AH789" t="str">
            <v>2002-Tr1</v>
          </cell>
          <cell r="AI789">
            <v>2</v>
          </cell>
          <cell r="AJ789" t="str">
            <v>02</v>
          </cell>
        </row>
        <row r="790">
          <cell r="AA790" t="str">
            <v>Aaa</v>
          </cell>
          <cell r="AB790">
            <v>37295</v>
          </cell>
          <cell r="AC790">
            <v>2002</v>
          </cell>
          <cell r="AD790" t="str">
            <v>St1</v>
          </cell>
          <cell r="AE790" t="str">
            <v>Qd1</v>
          </cell>
          <cell r="AF790" t="str">
            <v>Tr1</v>
          </cell>
          <cell r="AG790" t="str">
            <v>Tr1-2002</v>
          </cell>
          <cell r="AH790" t="str">
            <v>2002-Tr1</v>
          </cell>
          <cell r="AI790">
            <v>2</v>
          </cell>
          <cell r="AJ790" t="str">
            <v>02</v>
          </cell>
        </row>
        <row r="791">
          <cell r="AA791" t="str">
            <v>Aaa</v>
          </cell>
          <cell r="AB791">
            <v>37296</v>
          </cell>
          <cell r="AC791">
            <v>2002</v>
          </cell>
          <cell r="AD791" t="str">
            <v>St1</v>
          </cell>
          <cell r="AE791" t="str">
            <v>Qd1</v>
          </cell>
          <cell r="AF791" t="str">
            <v>Tr1</v>
          </cell>
          <cell r="AG791" t="str">
            <v>Tr1-2002</v>
          </cell>
          <cell r="AH791" t="str">
            <v>2002-Tr1</v>
          </cell>
          <cell r="AI791">
            <v>2</v>
          </cell>
          <cell r="AJ791" t="str">
            <v>02</v>
          </cell>
        </row>
        <row r="792">
          <cell r="AA792" t="str">
            <v>Aaa</v>
          </cell>
          <cell r="AB792">
            <v>37297</v>
          </cell>
          <cell r="AC792">
            <v>2002</v>
          </cell>
          <cell r="AD792" t="str">
            <v>St1</v>
          </cell>
          <cell r="AE792" t="str">
            <v>Qd1</v>
          </cell>
          <cell r="AF792" t="str">
            <v>Tr1</v>
          </cell>
          <cell r="AG792" t="str">
            <v>Tr1-2002</v>
          </cell>
          <cell r="AH792" t="str">
            <v>2002-Tr1</v>
          </cell>
          <cell r="AI792">
            <v>2</v>
          </cell>
          <cell r="AJ792" t="str">
            <v>02</v>
          </cell>
        </row>
        <row r="793">
          <cell r="AA793" t="str">
            <v>Aaa</v>
          </cell>
          <cell r="AB793">
            <v>37298</v>
          </cell>
          <cell r="AC793">
            <v>2002</v>
          </cell>
          <cell r="AD793" t="str">
            <v>St1</v>
          </cell>
          <cell r="AE793" t="str">
            <v>Qd1</v>
          </cell>
          <cell r="AF793" t="str">
            <v>Tr1</v>
          </cell>
          <cell r="AG793" t="str">
            <v>Tr1-2002</v>
          </cell>
          <cell r="AH793" t="str">
            <v>2002-Tr1</v>
          </cell>
          <cell r="AI793">
            <v>2</v>
          </cell>
          <cell r="AJ793" t="str">
            <v>02</v>
          </cell>
        </row>
        <row r="794">
          <cell r="AA794" t="str">
            <v>Aaa</v>
          </cell>
          <cell r="AB794">
            <v>37299</v>
          </cell>
          <cell r="AC794">
            <v>2002</v>
          </cell>
          <cell r="AD794" t="str">
            <v>St1</v>
          </cell>
          <cell r="AE794" t="str">
            <v>Qd1</v>
          </cell>
          <cell r="AF794" t="str">
            <v>Tr1</v>
          </cell>
          <cell r="AG794" t="str">
            <v>Tr1-2002</v>
          </cell>
          <cell r="AH794" t="str">
            <v>2002-Tr1</v>
          </cell>
          <cell r="AI794">
            <v>2</v>
          </cell>
          <cell r="AJ794" t="str">
            <v>02</v>
          </cell>
        </row>
        <row r="795">
          <cell r="AA795" t="str">
            <v>Aaa</v>
          </cell>
          <cell r="AB795">
            <v>37300</v>
          </cell>
          <cell r="AC795">
            <v>2002</v>
          </cell>
          <cell r="AD795" t="str">
            <v>St1</v>
          </cell>
          <cell r="AE795" t="str">
            <v>Qd1</v>
          </cell>
          <cell r="AF795" t="str">
            <v>Tr1</v>
          </cell>
          <cell r="AG795" t="str">
            <v>Tr1-2002</v>
          </cell>
          <cell r="AH795" t="str">
            <v>2002-Tr1</v>
          </cell>
          <cell r="AI795">
            <v>2</v>
          </cell>
          <cell r="AJ795" t="str">
            <v>02</v>
          </cell>
        </row>
        <row r="796">
          <cell r="AA796" t="str">
            <v>Aaa</v>
          </cell>
          <cell r="AB796">
            <v>37301</v>
          </cell>
          <cell r="AC796">
            <v>2002</v>
          </cell>
          <cell r="AD796" t="str">
            <v>St1</v>
          </cell>
          <cell r="AE796" t="str">
            <v>Qd1</v>
          </cell>
          <cell r="AF796" t="str">
            <v>Tr1</v>
          </cell>
          <cell r="AG796" t="str">
            <v>Tr1-2002</v>
          </cell>
          <cell r="AH796" t="str">
            <v>2002-Tr1</v>
          </cell>
          <cell r="AI796">
            <v>2</v>
          </cell>
          <cell r="AJ796" t="str">
            <v>02</v>
          </cell>
        </row>
        <row r="797">
          <cell r="AA797" t="str">
            <v>Aaa</v>
          </cell>
          <cell r="AB797">
            <v>37302</v>
          </cell>
          <cell r="AC797">
            <v>2002</v>
          </cell>
          <cell r="AD797" t="str">
            <v>St1</v>
          </cell>
          <cell r="AE797" t="str">
            <v>Qd1</v>
          </cell>
          <cell r="AF797" t="str">
            <v>Tr1</v>
          </cell>
          <cell r="AG797" t="str">
            <v>Tr1-2002</v>
          </cell>
          <cell r="AH797" t="str">
            <v>2002-Tr1</v>
          </cell>
          <cell r="AI797">
            <v>2</v>
          </cell>
          <cell r="AJ797" t="str">
            <v>02</v>
          </cell>
        </row>
        <row r="798">
          <cell r="AA798" t="str">
            <v>Aaa</v>
          </cell>
          <cell r="AB798">
            <v>37303</v>
          </cell>
          <cell r="AC798">
            <v>2002</v>
          </cell>
          <cell r="AD798" t="str">
            <v>St1</v>
          </cell>
          <cell r="AE798" t="str">
            <v>Qd1</v>
          </cell>
          <cell r="AF798" t="str">
            <v>Tr1</v>
          </cell>
          <cell r="AG798" t="str">
            <v>Tr1-2002</v>
          </cell>
          <cell r="AH798" t="str">
            <v>2002-Tr1</v>
          </cell>
          <cell r="AI798">
            <v>2</v>
          </cell>
          <cell r="AJ798" t="str">
            <v>02</v>
          </cell>
        </row>
        <row r="799">
          <cell r="AA799" t="str">
            <v>Aaa</v>
          </cell>
          <cell r="AB799">
            <v>37304</v>
          </cell>
          <cell r="AC799">
            <v>2002</v>
          </cell>
          <cell r="AD799" t="str">
            <v>St1</v>
          </cell>
          <cell r="AE799" t="str">
            <v>Qd1</v>
          </cell>
          <cell r="AF799" t="str">
            <v>Tr1</v>
          </cell>
          <cell r="AG799" t="str">
            <v>Tr1-2002</v>
          </cell>
          <cell r="AH799" t="str">
            <v>2002-Tr1</v>
          </cell>
          <cell r="AI799">
            <v>2</v>
          </cell>
          <cell r="AJ799" t="str">
            <v>02</v>
          </cell>
        </row>
        <row r="800">
          <cell r="AA800" t="str">
            <v>Aaa</v>
          </cell>
          <cell r="AB800">
            <v>37305</v>
          </cell>
          <cell r="AC800">
            <v>2002</v>
          </cell>
          <cell r="AD800" t="str">
            <v>St1</v>
          </cell>
          <cell r="AE800" t="str">
            <v>Qd1</v>
          </cell>
          <cell r="AF800" t="str">
            <v>Tr1</v>
          </cell>
          <cell r="AG800" t="str">
            <v>Tr1-2002</v>
          </cell>
          <cell r="AH800" t="str">
            <v>2002-Tr1</v>
          </cell>
          <cell r="AI800">
            <v>2</v>
          </cell>
          <cell r="AJ800" t="str">
            <v>02</v>
          </cell>
        </row>
        <row r="801">
          <cell r="AA801" t="str">
            <v>Aaa</v>
          </cell>
          <cell r="AB801">
            <v>37306</v>
          </cell>
          <cell r="AC801">
            <v>2002</v>
          </cell>
          <cell r="AD801" t="str">
            <v>St1</v>
          </cell>
          <cell r="AE801" t="str">
            <v>Qd1</v>
          </cell>
          <cell r="AF801" t="str">
            <v>Tr1</v>
          </cell>
          <cell r="AG801" t="str">
            <v>Tr1-2002</v>
          </cell>
          <cell r="AH801" t="str">
            <v>2002-Tr1</v>
          </cell>
          <cell r="AI801">
            <v>2</v>
          </cell>
          <cell r="AJ801" t="str">
            <v>02</v>
          </cell>
        </row>
        <row r="802">
          <cell r="AA802" t="str">
            <v>Aaa</v>
          </cell>
          <cell r="AB802">
            <v>37307</v>
          </cell>
          <cell r="AC802">
            <v>2002</v>
          </cell>
          <cell r="AD802" t="str">
            <v>St1</v>
          </cell>
          <cell r="AE802" t="str">
            <v>Qd1</v>
          </cell>
          <cell r="AF802" t="str">
            <v>Tr1</v>
          </cell>
          <cell r="AG802" t="str">
            <v>Tr1-2002</v>
          </cell>
          <cell r="AH802" t="str">
            <v>2002-Tr1</v>
          </cell>
          <cell r="AI802">
            <v>2</v>
          </cell>
          <cell r="AJ802" t="str">
            <v>02</v>
          </cell>
        </row>
        <row r="803">
          <cell r="AA803" t="str">
            <v>Aaa</v>
          </cell>
          <cell r="AB803">
            <v>37308</v>
          </cell>
          <cell r="AC803">
            <v>2002</v>
          </cell>
          <cell r="AD803" t="str">
            <v>St1</v>
          </cell>
          <cell r="AE803" t="str">
            <v>Qd1</v>
          </cell>
          <cell r="AF803" t="str">
            <v>Tr1</v>
          </cell>
          <cell r="AG803" t="str">
            <v>Tr1-2002</v>
          </cell>
          <cell r="AH803" t="str">
            <v>2002-Tr1</v>
          </cell>
          <cell r="AI803">
            <v>2</v>
          </cell>
          <cell r="AJ803" t="str">
            <v>02</v>
          </cell>
        </row>
        <row r="804">
          <cell r="AA804" t="str">
            <v>Aaa</v>
          </cell>
          <cell r="AB804">
            <v>37309</v>
          </cell>
          <cell r="AC804">
            <v>2002</v>
          </cell>
          <cell r="AD804" t="str">
            <v>St1</v>
          </cell>
          <cell r="AE804" t="str">
            <v>Qd1</v>
          </cell>
          <cell r="AF804" t="str">
            <v>Tr1</v>
          </cell>
          <cell r="AG804" t="str">
            <v>Tr1-2002</v>
          </cell>
          <cell r="AH804" t="str">
            <v>2002-Tr1</v>
          </cell>
          <cell r="AI804">
            <v>2</v>
          </cell>
          <cell r="AJ804" t="str">
            <v>02</v>
          </cell>
        </row>
        <row r="805">
          <cell r="AA805" t="str">
            <v>Aaa</v>
          </cell>
          <cell r="AB805">
            <v>37310</v>
          </cell>
          <cell r="AC805">
            <v>2002</v>
          </cell>
          <cell r="AD805" t="str">
            <v>St1</v>
          </cell>
          <cell r="AE805" t="str">
            <v>Qd1</v>
          </cell>
          <cell r="AF805" t="str">
            <v>Tr1</v>
          </cell>
          <cell r="AG805" t="str">
            <v>Tr1-2002</v>
          </cell>
          <cell r="AH805" t="str">
            <v>2002-Tr1</v>
          </cell>
          <cell r="AI805">
            <v>2</v>
          </cell>
          <cell r="AJ805" t="str">
            <v>02</v>
          </cell>
        </row>
        <row r="806">
          <cell r="AA806" t="str">
            <v>Aaa</v>
          </cell>
          <cell r="AB806">
            <v>37311</v>
          </cell>
          <cell r="AC806">
            <v>2002</v>
          </cell>
          <cell r="AD806" t="str">
            <v>St1</v>
          </cell>
          <cell r="AE806" t="str">
            <v>Qd1</v>
          </cell>
          <cell r="AF806" t="str">
            <v>Tr1</v>
          </cell>
          <cell r="AG806" t="str">
            <v>Tr1-2002</v>
          </cell>
          <cell r="AH806" t="str">
            <v>2002-Tr1</v>
          </cell>
          <cell r="AI806">
            <v>2</v>
          </cell>
          <cell r="AJ806" t="str">
            <v>02</v>
          </cell>
        </row>
        <row r="807">
          <cell r="AA807" t="str">
            <v>Aaa</v>
          </cell>
          <cell r="AB807">
            <v>37312</v>
          </cell>
          <cell r="AC807">
            <v>2002</v>
          </cell>
          <cell r="AD807" t="str">
            <v>St1</v>
          </cell>
          <cell r="AE807" t="str">
            <v>Qd1</v>
          </cell>
          <cell r="AF807" t="str">
            <v>Tr1</v>
          </cell>
          <cell r="AG807" t="str">
            <v>Tr1-2002</v>
          </cell>
          <cell r="AH807" t="str">
            <v>2002-Tr1</v>
          </cell>
          <cell r="AI807">
            <v>2</v>
          </cell>
          <cell r="AJ807" t="str">
            <v>02</v>
          </cell>
        </row>
        <row r="808">
          <cell r="AA808" t="str">
            <v>Aaa</v>
          </cell>
          <cell r="AB808">
            <v>37313</v>
          </cell>
          <cell r="AC808">
            <v>2002</v>
          </cell>
          <cell r="AD808" t="str">
            <v>St1</v>
          </cell>
          <cell r="AE808" t="str">
            <v>Qd1</v>
          </cell>
          <cell r="AF808" t="str">
            <v>Tr1</v>
          </cell>
          <cell r="AG808" t="str">
            <v>Tr1-2002</v>
          </cell>
          <cell r="AH808" t="str">
            <v>2002-Tr1</v>
          </cell>
          <cell r="AI808">
            <v>2</v>
          </cell>
          <cell r="AJ808" t="str">
            <v>02</v>
          </cell>
        </row>
        <row r="809">
          <cell r="AA809" t="str">
            <v>Aaa</v>
          </cell>
          <cell r="AB809">
            <v>37314</v>
          </cell>
          <cell r="AC809">
            <v>2002</v>
          </cell>
          <cell r="AD809" t="str">
            <v>St1</v>
          </cell>
          <cell r="AE809" t="str">
            <v>Qd1</v>
          </cell>
          <cell r="AF809" t="str">
            <v>Tr1</v>
          </cell>
          <cell r="AG809" t="str">
            <v>Tr1-2002</v>
          </cell>
          <cell r="AH809" t="str">
            <v>2002-Tr1</v>
          </cell>
          <cell r="AI809">
            <v>2</v>
          </cell>
          <cell r="AJ809" t="str">
            <v>02</v>
          </cell>
        </row>
        <row r="810">
          <cell r="AA810" t="str">
            <v>Aaa</v>
          </cell>
          <cell r="AB810">
            <v>37315</v>
          </cell>
          <cell r="AC810">
            <v>2002</v>
          </cell>
          <cell r="AD810" t="str">
            <v>St1</v>
          </cell>
          <cell r="AE810" t="str">
            <v>Qd1</v>
          </cell>
          <cell r="AF810" t="str">
            <v>Tr1</v>
          </cell>
          <cell r="AG810" t="str">
            <v>Tr1-2002</v>
          </cell>
          <cell r="AH810" t="str">
            <v>2002-Tr1</v>
          </cell>
          <cell r="AI810">
            <v>2</v>
          </cell>
          <cell r="AJ810" t="str">
            <v>02</v>
          </cell>
        </row>
        <row r="811">
          <cell r="AA811" t="str">
            <v>Aaa</v>
          </cell>
          <cell r="AB811">
            <v>37316</v>
          </cell>
          <cell r="AC811">
            <v>2002</v>
          </cell>
          <cell r="AD811" t="str">
            <v>St1</v>
          </cell>
          <cell r="AE811" t="str">
            <v>Qd1</v>
          </cell>
          <cell r="AF811" t="str">
            <v>Tr1</v>
          </cell>
          <cell r="AG811" t="str">
            <v>Tr1-2002</v>
          </cell>
          <cell r="AH811" t="str">
            <v>2002-Tr1</v>
          </cell>
          <cell r="AI811">
            <v>3</v>
          </cell>
          <cell r="AJ811" t="str">
            <v>03</v>
          </cell>
        </row>
        <row r="812">
          <cell r="AA812" t="str">
            <v>Aaa</v>
          </cell>
          <cell r="AB812">
            <v>37317</v>
          </cell>
          <cell r="AC812">
            <v>2002</v>
          </cell>
          <cell r="AD812" t="str">
            <v>St1</v>
          </cell>
          <cell r="AE812" t="str">
            <v>Qd1</v>
          </cell>
          <cell r="AF812" t="str">
            <v>Tr1</v>
          </cell>
          <cell r="AG812" t="str">
            <v>Tr1-2002</v>
          </cell>
          <cell r="AH812" t="str">
            <v>2002-Tr1</v>
          </cell>
          <cell r="AI812">
            <v>3</v>
          </cell>
          <cell r="AJ812" t="str">
            <v>03</v>
          </cell>
        </row>
        <row r="813">
          <cell r="AA813" t="str">
            <v>Aaa</v>
          </cell>
          <cell r="AB813">
            <v>37318</v>
          </cell>
          <cell r="AC813">
            <v>2002</v>
          </cell>
          <cell r="AD813" t="str">
            <v>St1</v>
          </cell>
          <cell r="AE813" t="str">
            <v>Qd1</v>
          </cell>
          <cell r="AF813" t="str">
            <v>Tr1</v>
          </cell>
          <cell r="AG813" t="str">
            <v>Tr1-2002</v>
          </cell>
          <cell r="AH813" t="str">
            <v>2002-Tr1</v>
          </cell>
          <cell r="AI813">
            <v>3</v>
          </cell>
          <cell r="AJ813" t="str">
            <v>03</v>
          </cell>
        </row>
        <row r="814">
          <cell r="AA814" t="str">
            <v>Aaa</v>
          </cell>
          <cell r="AB814">
            <v>37319</v>
          </cell>
          <cell r="AC814">
            <v>2002</v>
          </cell>
          <cell r="AD814" t="str">
            <v>St1</v>
          </cell>
          <cell r="AE814" t="str">
            <v>Qd1</v>
          </cell>
          <cell r="AF814" t="str">
            <v>Tr1</v>
          </cell>
          <cell r="AG814" t="str">
            <v>Tr1-2002</v>
          </cell>
          <cell r="AH814" t="str">
            <v>2002-Tr1</v>
          </cell>
          <cell r="AI814">
            <v>3</v>
          </cell>
          <cell r="AJ814" t="str">
            <v>03</v>
          </cell>
        </row>
        <row r="815">
          <cell r="AA815" t="str">
            <v>Aaa</v>
          </cell>
          <cell r="AB815">
            <v>37320</v>
          </cell>
          <cell r="AC815">
            <v>2002</v>
          </cell>
          <cell r="AD815" t="str">
            <v>St1</v>
          </cell>
          <cell r="AE815" t="str">
            <v>Qd1</v>
          </cell>
          <cell r="AF815" t="str">
            <v>Tr1</v>
          </cell>
          <cell r="AG815" t="str">
            <v>Tr1-2002</v>
          </cell>
          <cell r="AH815" t="str">
            <v>2002-Tr1</v>
          </cell>
          <cell r="AI815">
            <v>3</v>
          </cell>
          <cell r="AJ815" t="str">
            <v>03</v>
          </cell>
        </row>
        <row r="816">
          <cell r="AA816" t="str">
            <v>Aaa</v>
          </cell>
          <cell r="AB816">
            <v>37321</v>
          </cell>
          <cell r="AC816">
            <v>2002</v>
          </cell>
          <cell r="AD816" t="str">
            <v>St1</v>
          </cell>
          <cell r="AE816" t="str">
            <v>Qd1</v>
          </cell>
          <cell r="AF816" t="str">
            <v>Tr1</v>
          </cell>
          <cell r="AG816" t="str">
            <v>Tr1-2002</v>
          </cell>
          <cell r="AH816" t="str">
            <v>2002-Tr1</v>
          </cell>
          <cell r="AI816">
            <v>3</v>
          </cell>
          <cell r="AJ816" t="str">
            <v>03</v>
          </cell>
        </row>
        <row r="817">
          <cell r="AA817" t="str">
            <v>Aaa</v>
          </cell>
          <cell r="AB817">
            <v>37322</v>
          </cell>
          <cell r="AC817">
            <v>2002</v>
          </cell>
          <cell r="AD817" t="str">
            <v>St1</v>
          </cell>
          <cell r="AE817" t="str">
            <v>Qd1</v>
          </cell>
          <cell r="AF817" t="str">
            <v>Tr1</v>
          </cell>
          <cell r="AG817" t="str">
            <v>Tr1-2002</v>
          </cell>
          <cell r="AH817" t="str">
            <v>2002-Tr1</v>
          </cell>
          <cell r="AI817">
            <v>3</v>
          </cell>
          <cell r="AJ817" t="str">
            <v>03</v>
          </cell>
        </row>
        <row r="818">
          <cell r="AA818" t="str">
            <v>Aaa</v>
          </cell>
          <cell r="AB818">
            <v>37323</v>
          </cell>
          <cell r="AC818">
            <v>2002</v>
          </cell>
          <cell r="AD818" t="str">
            <v>St1</v>
          </cell>
          <cell r="AE818" t="str">
            <v>Qd1</v>
          </cell>
          <cell r="AF818" t="str">
            <v>Tr1</v>
          </cell>
          <cell r="AG818" t="str">
            <v>Tr1-2002</v>
          </cell>
          <cell r="AH818" t="str">
            <v>2002-Tr1</v>
          </cell>
          <cell r="AI818">
            <v>3</v>
          </cell>
          <cell r="AJ818" t="str">
            <v>03</v>
          </cell>
        </row>
        <row r="819">
          <cell r="AA819" t="str">
            <v>Aaa</v>
          </cell>
          <cell r="AB819">
            <v>37324</v>
          </cell>
          <cell r="AC819">
            <v>2002</v>
          </cell>
          <cell r="AD819" t="str">
            <v>St1</v>
          </cell>
          <cell r="AE819" t="str">
            <v>Qd1</v>
          </cell>
          <cell r="AF819" t="str">
            <v>Tr1</v>
          </cell>
          <cell r="AG819" t="str">
            <v>Tr1-2002</v>
          </cell>
          <cell r="AH819" t="str">
            <v>2002-Tr1</v>
          </cell>
          <cell r="AI819">
            <v>3</v>
          </cell>
          <cell r="AJ819" t="str">
            <v>03</v>
          </cell>
        </row>
        <row r="820">
          <cell r="AA820" t="str">
            <v>Aaa</v>
          </cell>
          <cell r="AB820">
            <v>37325</v>
          </cell>
          <cell r="AC820">
            <v>2002</v>
          </cell>
          <cell r="AD820" t="str">
            <v>St1</v>
          </cell>
          <cell r="AE820" t="str">
            <v>Qd1</v>
          </cell>
          <cell r="AF820" t="str">
            <v>Tr1</v>
          </cell>
          <cell r="AG820" t="str">
            <v>Tr1-2002</v>
          </cell>
          <cell r="AH820" t="str">
            <v>2002-Tr1</v>
          </cell>
          <cell r="AI820">
            <v>3</v>
          </cell>
          <cell r="AJ820" t="str">
            <v>03</v>
          </cell>
        </row>
        <row r="821">
          <cell r="AA821" t="str">
            <v>Aaa</v>
          </cell>
          <cell r="AB821">
            <v>37326</v>
          </cell>
          <cell r="AC821">
            <v>2002</v>
          </cell>
          <cell r="AD821" t="str">
            <v>St1</v>
          </cell>
          <cell r="AE821" t="str">
            <v>Qd1</v>
          </cell>
          <cell r="AF821" t="str">
            <v>Tr1</v>
          </cell>
          <cell r="AG821" t="str">
            <v>Tr1-2002</v>
          </cell>
          <cell r="AH821" t="str">
            <v>2002-Tr1</v>
          </cell>
          <cell r="AI821">
            <v>3</v>
          </cell>
          <cell r="AJ821" t="str">
            <v>03</v>
          </cell>
        </row>
        <row r="822">
          <cell r="AA822" t="str">
            <v>Aaa</v>
          </cell>
          <cell r="AB822">
            <v>37327</v>
          </cell>
          <cell r="AC822">
            <v>2002</v>
          </cell>
          <cell r="AD822" t="str">
            <v>St1</v>
          </cell>
          <cell r="AE822" t="str">
            <v>Qd1</v>
          </cell>
          <cell r="AF822" t="str">
            <v>Tr1</v>
          </cell>
          <cell r="AG822" t="str">
            <v>Tr1-2002</v>
          </cell>
          <cell r="AH822" t="str">
            <v>2002-Tr1</v>
          </cell>
          <cell r="AI822">
            <v>3</v>
          </cell>
          <cell r="AJ822" t="str">
            <v>03</v>
          </cell>
        </row>
        <row r="823">
          <cell r="AA823" t="str">
            <v>Aaa</v>
          </cell>
          <cell r="AB823">
            <v>37328</v>
          </cell>
          <cell r="AC823">
            <v>2002</v>
          </cell>
          <cell r="AD823" t="str">
            <v>St1</v>
          </cell>
          <cell r="AE823" t="str">
            <v>Qd1</v>
          </cell>
          <cell r="AF823" t="str">
            <v>Tr1</v>
          </cell>
          <cell r="AG823" t="str">
            <v>Tr1-2002</v>
          </cell>
          <cell r="AH823" t="str">
            <v>2002-Tr1</v>
          </cell>
          <cell r="AI823">
            <v>3</v>
          </cell>
          <cell r="AJ823" t="str">
            <v>03</v>
          </cell>
        </row>
        <row r="824">
          <cell r="AA824" t="str">
            <v>Aaa</v>
          </cell>
          <cell r="AB824">
            <v>37329</v>
          </cell>
          <cell r="AC824">
            <v>2002</v>
          </cell>
          <cell r="AD824" t="str">
            <v>St1</v>
          </cell>
          <cell r="AE824" t="str">
            <v>Qd1</v>
          </cell>
          <cell r="AF824" t="str">
            <v>Tr1</v>
          </cell>
          <cell r="AG824" t="str">
            <v>Tr1-2002</v>
          </cell>
          <cell r="AH824" t="str">
            <v>2002-Tr1</v>
          </cell>
          <cell r="AI824">
            <v>3</v>
          </cell>
          <cell r="AJ824" t="str">
            <v>03</v>
          </cell>
        </row>
        <row r="825">
          <cell r="AA825" t="str">
            <v>Aaa</v>
          </cell>
          <cell r="AB825">
            <v>37330</v>
          </cell>
          <cell r="AC825">
            <v>2002</v>
          </cell>
          <cell r="AD825" t="str">
            <v>St1</v>
          </cell>
          <cell r="AE825" t="str">
            <v>Qd1</v>
          </cell>
          <cell r="AF825" t="str">
            <v>Tr1</v>
          </cell>
          <cell r="AG825" t="str">
            <v>Tr1-2002</v>
          </cell>
          <cell r="AH825" t="str">
            <v>2002-Tr1</v>
          </cell>
          <cell r="AI825">
            <v>3</v>
          </cell>
          <cell r="AJ825" t="str">
            <v>03</v>
          </cell>
        </row>
        <row r="826">
          <cell r="AA826" t="str">
            <v>Aaa</v>
          </cell>
          <cell r="AB826">
            <v>37331</v>
          </cell>
          <cell r="AC826">
            <v>2002</v>
          </cell>
          <cell r="AD826" t="str">
            <v>St1</v>
          </cell>
          <cell r="AE826" t="str">
            <v>Qd1</v>
          </cell>
          <cell r="AF826" t="str">
            <v>Tr1</v>
          </cell>
          <cell r="AG826" t="str">
            <v>Tr1-2002</v>
          </cell>
          <cell r="AH826" t="str">
            <v>2002-Tr1</v>
          </cell>
          <cell r="AI826">
            <v>3</v>
          </cell>
          <cell r="AJ826" t="str">
            <v>03</v>
          </cell>
        </row>
        <row r="827">
          <cell r="AA827" t="str">
            <v>Aaa</v>
          </cell>
          <cell r="AB827">
            <v>37332</v>
          </cell>
          <cell r="AC827">
            <v>2002</v>
          </cell>
          <cell r="AD827" t="str">
            <v>St1</v>
          </cell>
          <cell r="AE827" t="str">
            <v>Qd1</v>
          </cell>
          <cell r="AF827" t="str">
            <v>Tr1</v>
          </cell>
          <cell r="AG827" t="str">
            <v>Tr1-2002</v>
          </cell>
          <cell r="AH827" t="str">
            <v>2002-Tr1</v>
          </cell>
          <cell r="AI827">
            <v>3</v>
          </cell>
          <cell r="AJ827" t="str">
            <v>03</v>
          </cell>
        </row>
        <row r="828">
          <cell r="AA828" t="str">
            <v>Aaa</v>
          </cell>
          <cell r="AB828">
            <v>37333</v>
          </cell>
          <cell r="AC828">
            <v>2002</v>
          </cell>
          <cell r="AD828" t="str">
            <v>St1</v>
          </cell>
          <cell r="AE828" t="str">
            <v>Qd1</v>
          </cell>
          <cell r="AF828" t="str">
            <v>Tr1</v>
          </cell>
          <cell r="AG828" t="str">
            <v>Tr1-2002</v>
          </cell>
          <cell r="AH828" t="str">
            <v>2002-Tr1</v>
          </cell>
          <cell r="AI828">
            <v>3</v>
          </cell>
          <cell r="AJ828" t="str">
            <v>03</v>
          </cell>
        </row>
        <row r="829">
          <cell r="AA829" t="str">
            <v>Aaa</v>
          </cell>
          <cell r="AB829">
            <v>37334</v>
          </cell>
          <cell r="AC829">
            <v>2002</v>
          </cell>
          <cell r="AD829" t="str">
            <v>St1</v>
          </cell>
          <cell r="AE829" t="str">
            <v>Qd1</v>
          </cell>
          <cell r="AF829" t="str">
            <v>Tr1</v>
          </cell>
          <cell r="AG829" t="str">
            <v>Tr1-2002</v>
          </cell>
          <cell r="AH829" t="str">
            <v>2002-Tr1</v>
          </cell>
          <cell r="AI829">
            <v>3</v>
          </cell>
          <cell r="AJ829" t="str">
            <v>03</v>
          </cell>
        </row>
        <row r="830">
          <cell r="AA830" t="str">
            <v>Aaa</v>
          </cell>
          <cell r="AB830">
            <v>37335</v>
          </cell>
          <cell r="AC830">
            <v>2002</v>
          </cell>
          <cell r="AD830" t="str">
            <v>St1</v>
          </cell>
          <cell r="AE830" t="str">
            <v>Qd1</v>
          </cell>
          <cell r="AF830" t="str">
            <v>Tr1</v>
          </cell>
          <cell r="AG830" t="str">
            <v>Tr1-2002</v>
          </cell>
          <cell r="AH830" t="str">
            <v>2002-Tr1</v>
          </cell>
          <cell r="AI830">
            <v>3</v>
          </cell>
          <cell r="AJ830" t="str">
            <v>03</v>
          </cell>
        </row>
        <row r="831">
          <cell r="AA831" t="str">
            <v>Aaa</v>
          </cell>
          <cell r="AB831">
            <v>37336</v>
          </cell>
          <cell r="AC831">
            <v>2002</v>
          </cell>
          <cell r="AD831" t="str">
            <v>St1</v>
          </cell>
          <cell r="AE831" t="str">
            <v>Qd1</v>
          </cell>
          <cell r="AF831" t="str">
            <v>Tr1</v>
          </cell>
          <cell r="AG831" t="str">
            <v>Tr1-2002</v>
          </cell>
          <cell r="AH831" t="str">
            <v>2002-Tr1</v>
          </cell>
          <cell r="AI831">
            <v>3</v>
          </cell>
          <cell r="AJ831" t="str">
            <v>03</v>
          </cell>
        </row>
        <row r="832">
          <cell r="AA832" t="str">
            <v>Aaa</v>
          </cell>
          <cell r="AB832">
            <v>37337</v>
          </cell>
          <cell r="AC832">
            <v>2002</v>
          </cell>
          <cell r="AD832" t="str">
            <v>St1</v>
          </cell>
          <cell r="AE832" t="str">
            <v>Qd1</v>
          </cell>
          <cell r="AF832" t="str">
            <v>Tr1</v>
          </cell>
          <cell r="AG832" t="str">
            <v>Tr1-2002</v>
          </cell>
          <cell r="AH832" t="str">
            <v>2002-Tr1</v>
          </cell>
          <cell r="AI832">
            <v>3</v>
          </cell>
          <cell r="AJ832" t="str">
            <v>03</v>
          </cell>
        </row>
        <row r="833">
          <cell r="AA833" t="str">
            <v>Aaa</v>
          </cell>
          <cell r="AB833">
            <v>37338</v>
          </cell>
          <cell r="AC833">
            <v>2002</v>
          </cell>
          <cell r="AD833" t="str">
            <v>St1</v>
          </cell>
          <cell r="AE833" t="str">
            <v>Qd1</v>
          </cell>
          <cell r="AF833" t="str">
            <v>Tr1</v>
          </cell>
          <cell r="AG833" t="str">
            <v>Tr1-2002</v>
          </cell>
          <cell r="AH833" t="str">
            <v>2002-Tr1</v>
          </cell>
          <cell r="AI833">
            <v>3</v>
          </cell>
          <cell r="AJ833" t="str">
            <v>03</v>
          </cell>
        </row>
        <row r="834">
          <cell r="AA834" t="str">
            <v>Aaa</v>
          </cell>
          <cell r="AB834">
            <v>37339</v>
          </cell>
          <cell r="AC834">
            <v>2002</v>
          </cell>
          <cell r="AD834" t="str">
            <v>St1</v>
          </cell>
          <cell r="AE834" t="str">
            <v>Qd1</v>
          </cell>
          <cell r="AF834" t="str">
            <v>Tr1</v>
          </cell>
          <cell r="AG834" t="str">
            <v>Tr1-2002</v>
          </cell>
          <cell r="AH834" t="str">
            <v>2002-Tr1</v>
          </cell>
          <cell r="AI834">
            <v>3</v>
          </cell>
          <cell r="AJ834" t="str">
            <v>03</v>
          </cell>
        </row>
        <row r="835">
          <cell r="AA835" t="str">
            <v>Aaa</v>
          </cell>
          <cell r="AB835">
            <v>37340</v>
          </cell>
          <cell r="AC835">
            <v>2002</v>
          </cell>
          <cell r="AD835" t="str">
            <v>St1</v>
          </cell>
          <cell r="AE835" t="str">
            <v>Qd1</v>
          </cell>
          <cell r="AF835" t="str">
            <v>Tr1</v>
          </cell>
          <cell r="AG835" t="str">
            <v>Tr1-2002</v>
          </cell>
          <cell r="AH835" t="str">
            <v>2002-Tr1</v>
          </cell>
          <cell r="AI835">
            <v>3</v>
          </cell>
          <cell r="AJ835" t="str">
            <v>03</v>
          </cell>
        </row>
        <row r="836">
          <cell r="AA836" t="str">
            <v>Aaa</v>
          </cell>
          <cell r="AB836">
            <v>37341</v>
          </cell>
          <cell r="AC836">
            <v>2002</v>
          </cell>
          <cell r="AD836" t="str">
            <v>St1</v>
          </cell>
          <cell r="AE836" t="str">
            <v>Qd1</v>
          </cell>
          <cell r="AF836" t="str">
            <v>Tr1</v>
          </cell>
          <cell r="AG836" t="str">
            <v>Tr1-2002</v>
          </cell>
          <cell r="AH836" t="str">
            <v>2002-Tr1</v>
          </cell>
          <cell r="AI836">
            <v>3</v>
          </cell>
          <cell r="AJ836" t="str">
            <v>03</v>
          </cell>
        </row>
        <row r="837">
          <cell r="AA837" t="str">
            <v>Aaa</v>
          </cell>
          <cell r="AB837">
            <v>37342</v>
          </cell>
          <cell r="AC837">
            <v>2002</v>
          </cell>
          <cell r="AD837" t="str">
            <v>St1</v>
          </cell>
          <cell r="AE837" t="str">
            <v>Qd1</v>
          </cell>
          <cell r="AF837" t="str">
            <v>Tr1</v>
          </cell>
          <cell r="AG837" t="str">
            <v>Tr1-2002</v>
          </cell>
          <cell r="AH837" t="str">
            <v>2002-Tr1</v>
          </cell>
          <cell r="AI837">
            <v>3</v>
          </cell>
          <cell r="AJ837" t="str">
            <v>03</v>
          </cell>
        </row>
        <row r="838">
          <cell r="AA838" t="str">
            <v>Aaa</v>
          </cell>
          <cell r="AB838">
            <v>37343</v>
          </cell>
          <cell r="AC838">
            <v>2002</v>
          </cell>
          <cell r="AD838" t="str">
            <v>St1</v>
          </cell>
          <cell r="AE838" t="str">
            <v>Qd1</v>
          </cell>
          <cell r="AF838" t="str">
            <v>Tr1</v>
          </cell>
          <cell r="AG838" t="str">
            <v>Tr1-2002</v>
          </cell>
          <cell r="AH838" t="str">
            <v>2002-Tr1</v>
          </cell>
          <cell r="AI838">
            <v>3</v>
          </cell>
          <cell r="AJ838" t="str">
            <v>03</v>
          </cell>
        </row>
        <row r="839">
          <cell r="AA839" t="str">
            <v>Aaa</v>
          </cell>
          <cell r="AB839">
            <v>37344</v>
          </cell>
          <cell r="AC839">
            <v>2002</v>
          </cell>
          <cell r="AD839" t="str">
            <v>St1</v>
          </cell>
          <cell r="AE839" t="str">
            <v>Qd1</v>
          </cell>
          <cell r="AF839" t="str">
            <v>Tr1</v>
          </cell>
          <cell r="AG839" t="str">
            <v>Tr1-2002</v>
          </cell>
          <cell r="AH839" t="str">
            <v>2002-Tr1</v>
          </cell>
          <cell r="AI839">
            <v>3</v>
          </cell>
          <cell r="AJ839" t="str">
            <v>03</v>
          </cell>
        </row>
        <row r="840">
          <cell r="AA840" t="str">
            <v>Aaa</v>
          </cell>
          <cell r="AB840">
            <v>37345</v>
          </cell>
          <cell r="AC840">
            <v>2002</v>
          </cell>
          <cell r="AD840" t="str">
            <v>St1</v>
          </cell>
          <cell r="AE840" t="str">
            <v>Qd1</v>
          </cell>
          <cell r="AF840" t="str">
            <v>Tr1</v>
          </cell>
          <cell r="AG840" t="str">
            <v>Tr1-2002</v>
          </cell>
          <cell r="AH840" t="str">
            <v>2002-Tr1</v>
          </cell>
          <cell r="AI840">
            <v>3</v>
          </cell>
          <cell r="AJ840" t="str">
            <v>03</v>
          </cell>
        </row>
        <row r="841">
          <cell r="AA841" t="str">
            <v>Aaa</v>
          </cell>
          <cell r="AB841">
            <v>37346</v>
          </cell>
          <cell r="AC841">
            <v>2002</v>
          </cell>
          <cell r="AD841" t="str">
            <v>St1</v>
          </cell>
          <cell r="AE841" t="str">
            <v>Qd1</v>
          </cell>
          <cell r="AF841" t="str">
            <v>Tr1</v>
          </cell>
          <cell r="AG841" t="str">
            <v>Tr1-2002</v>
          </cell>
          <cell r="AH841" t="str">
            <v>2002-Tr1</v>
          </cell>
          <cell r="AI841">
            <v>3</v>
          </cell>
          <cell r="AJ841" t="str">
            <v>03</v>
          </cell>
        </row>
        <row r="842">
          <cell r="AA842" t="str">
            <v>Aaa</v>
          </cell>
          <cell r="AB842">
            <v>37347</v>
          </cell>
          <cell r="AC842">
            <v>2002</v>
          </cell>
          <cell r="AD842" t="str">
            <v>St1</v>
          </cell>
          <cell r="AE842" t="str">
            <v>Qd1</v>
          </cell>
          <cell r="AF842" t="str">
            <v>Tr2</v>
          </cell>
          <cell r="AG842" t="str">
            <v>Tr2-2002</v>
          </cell>
          <cell r="AH842" t="str">
            <v>2002-Tr2</v>
          </cell>
          <cell r="AI842">
            <v>4</v>
          </cell>
          <cell r="AJ842" t="str">
            <v>04</v>
          </cell>
        </row>
        <row r="843">
          <cell r="AA843" t="str">
            <v>Aaa</v>
          </cell>
          <cell r="AB843">
            <v>37348</v>
          </cell>
          <cell r="AC843">
            <v>2002</v>
          </cell>
          <cell r="AD843" t="str">
            <v>St1</v>
          </cell>
          <cell r="AE843" t="str">
            <v>Qd1</v>
          </cell>
          <cell r="AF843" t="str">
            <v>Tr2</v>
          </cell>
          <cell r="AG843" t="str">
            <v>Tr2-2002</v>
          </cell>
          <cell r="AH843" t="str">
            <v>2002-Tr2</v>
          </cell>
          <cell r="AI843">
            <v>4</v>
          </cell>
          <cell r="AJ843" t="str">
            <v>04</v>
          </cell>
        </row>
        <row r="844">
          <cell r="AA844" t="str">
            <v>Aaa</v>
          </cell>
          <cell r="AB844">
            <v>37349</v>
          </cell>
          <cell r="AC844">
            <v>2002</v>
          </cell>
          <cell r="AD844" t="str">
            <v>St1</v>
          </cell>
          <cell r="AE844" t="str">
            <v>Qd1</v>
          </cell>
          <cell r="AF844" t="str">
            <v>Tr2</v>
          </cell>
          <cell r="AG844" t="str">
            <v>Tr2-2002</v>
          </cell>
          <cell r="AH844" t="str">
            <v>2002-Tr2</v>
          </cell>
          <cell r="AI844">
            <v>4</v>
          </cell>
          <cell r="AJ844" t="str">
            <v>04</v>
          </cell>
        </row>
        <row r="845">
          <cell r="AA845" t="str">
            <v>Aaa</v>
          </cell>
          <cell r="AB845">
            <v>37350</v>
          </cell>
          <cell r="AC845">
            <v>2002</v>
          </cell>
          <cell r="AD845" t="str">
            <v>St1</v>
          </cell>
          <cell r="AE845" t="str">
            <v>Qd1</v>
          </cell>
          <cell r="AF845" t="str">
            <v>Tr2</v>
          </cell>
          <cell r="AG845" t="str">
            <v>Tr2-2002</v>
          </cell>
          <cell r="AH845" t="str">
            <v>2002-Tr2</v>
          </cell>
          <cell r="AI845">
            <v>4</v>
          </cell>
          <cell r="AJ845" t="str">
            <v>04</v>
          </cell>
        </row>
        <row r="846">
          <cell r="AA846" t="str">
            <v>Aaa</v>
          </cell>
          <cell r="AB846">
            <v>37351</v>
          </cell>
          <cell r="AC846">
            <v>2002</v>
          </cell>
          <cell r="AD846" t="str">
            <v>St1</v>
          </cell>
          <cell r="AE846" t="str">
            <v>Qd1</v>
          </cell>
          <cell r="AF846" t="str">
            <v>Tr2</v>
          </cell>
          <cell r="AG846" t="str">
            <v>Tr2-2002</v>
          </cell>
          <cell r="AH846" t="str">
            <v>2002-Tr2</v>
          </cell>
          <cell r="AI846">
            <v>4</v>
          </cell>
          <cell r="AJ846" t="str">
            <v>04</v>
          </cell>
        </row>
        <row r="847">
          <cell r="AA847" t="str">
            <v>Aaa</v>
          </cell>
          <cell r="AB847">
            <v>37352</v>
          </cell>
          <cell r="AC847">
            <v>2002</v>
          </cell>
          <cell r="AD847" t="str">
            <v>St1</v>
          </cell>
          <cell r="AE847" t="str">
            <v>Qd1</v>
          </cell>
          <cell r="AF847" t="str">
            <v>Tr2</v>
          </cell>
          <cell r="AG847" t="str">
            <v>Tr2-2002</v>
          </cell>
          <cell r="AH847" t="str">
            <v>2002-Tr2</v>
          </cell>
          <cell r="AI847">
            <v>4</v>
          </cell>
          <cell r="AJ847" t="str">
            <v>04</v>
          </cell>
        </row>
        <row r="848">
          <cell r="AA848" t="str">
            <v>Aaa</v>
          </cell>
          <cell r="AB848">
            <v>37353</v>
          </cell>
          <cell r="AC848">
            <v>2002</v>
          </cell>
          <cell r="AD848" t="str">
            <v>St1</v>
          </cell>
          <cell r="AE848" t="str">
            <v>Qd1</v>
          </cell>
          <cell r="AF848" t="str">
            <v>Tr2</v>
          </cell>
          <cell r="AG848" t="str">
            <v>Tr2-2002</v>
          </cell>
          <cell r="AH848" t="str">
            <v>2002-Tr2</v>
          </cell>
          <cell r="AI848">
            <v>4</v>
          </cell>
          <cell r="AJ848" t="str">
            <v>04</v>
          </cell>
        </row>
        <row r="849">
          <cell r="AA849" t="str">
            <v>Aaa</v>
          </cell>
          <cell r="AB849">
            <v>37354</v>
          </cell>
          <cell r="AC849">
            <v>2002</v>
          </cell>
          <cell r="AD849" t="str">
            <v>St1</v>
          </cell>
          <cell r="AE849" t="str">
            <v>Qd1</v>
          </cell>
          <cell r="AF849" t="str">
            <v>Tr2</v>
          </cell>
          <cell r="AG849" t="str">
            <v>Tr2-2002</v>
          </cell>
          <cell r="AH849" t="str">
            <v>2002-Tr2</v>
          </cell>
          <cell r="AI849">
            <v>4</v>
          </cell>
          <cell r="AJ849" t="str">
            <v>04</v>
          </cell>
        </row>
        <row r="850">
          <cell r="AA850" t="str">
            <v>Aaa</v>
          </cell>
          <cell r="AB850">
            <v>37355</v>
          </cell>
          <cell r="AC850">
            <v>2002</v>
          </cell>
          <cell r="AD850" t="str">
            <v>St1</v>
          </cell>
          <cell r="AE850" t="str">
            <v>Qd1</v>
          </cell>
          <cell r="AF850" t="str">
            <v>Tr2</v>
          </cell>
          <cell r="AG850" t="str">
            <v>Tr2-2002</v>
          </cell>
          <cell r="AH850" t="str">
            <v>2002-Tr2</v>
          </cell>
          <cell r="AI850">
            <v>4</v>
          </cell>
          <cell r="AJ850" t="str">
            <v>04</v>
          </cell>
        </row>
        <row r="851">
          <cell r="AA851" t="str">
            <v>Aaa</v>
          </cell>
          <cell r="AB851">
            <v>37356</v>
          </cell>
          <cell r="AC851">
            <v>2002</v>
          </cell>
          <cell r="AD851" t="str">
            <v>St1</v>
          </cell>
          <cell r="AE851" t="str">
            <v>Qd1</v>
          </cell>
          <cell r="AF851" t="str">
            <v>Tr2</v>
          </cell>
          <cell r="AG851" t="str">
            <v>Tr2-2002</v>
          </cell>
          <cell r="AH851" t="str">
            <v>2002-Tr2</v>
          </cell>
          <cell r="AI851">
            <v>4</v>
          </cell>
          <cell r="AJ851" t="str">
            <v>04</v>
          </cell>
        </row>
        <row r="852">
          <cell r="AA852" t="str">
            <v>Aaa</v>
          </cell>
          <cell r="AB852">
            <v>37357</v>
          </cell>
          <cell r="AC852">
            <v>2002</v>
          </cell>
          <cell r="AD852" t="str">
            <v>St1</v>
          </cell>
          <cell r="AE852" t="str">
            <v>Qd1</v>
          </cell>
          <cell r="AF852" t="str">
            <v>Tr2</v>
          </cell>
          <cell r="AG852" t="str">
            <v>Tr2-2002</v>
          </cell>
          <cell r="AH852" t="str">
            <v>2002-Tr2</v>
          </cell>
          <cell r="AI852">
            <v>4</v>
          </cell>
          <cell r="AJ852" t="str">
            <v>04</v>
          </cell>
        </row>
        <row r="853">
          <cell r="AA853" t="str">
            <v>Aaa</v>
          </cell>
          <cell r="AB853">
            <v>37358</v>
          </cell>
          <cell r="AC853">
            <v>2002</v>
          </cell>
          <cell r="AD853" t="str">
            <v>St1</v>
          </cell>
          <cell r="AE853" t="str">
            <v>Qd1</v>
          </cell>
          <cell r="AF853" t="str">
            <v>Tr2</v>
          </cell>
          <cell r="AG853" t="str">
            <v>Tr2-2002</v>
          </cell>
          <cell r="AH853" t="str">
            <v>2002-Tr2</v>
          </cell>
          <cell r="AI853">
            <v>4</v>
          </cell>
          <cell r="AJ853" t="str">
            <v>04</v>
          </cell>
        </row>
        <row r="854">
          <cell r="AA854" t="str">
            <v>Aaa</v>
          </cell>
          <cell r="AB854">
            <v>37359</v>
          </cell>
          <cell r="AC854">
            <v>2002</v>
          </cell>
          <cell r="AD854" t="str">
            <v>St1</v>
          </cell>
          <cell r="AE854" t="str">
            <v>Qd1</v>
          </cell>
          <cell r="AF854" t="str">
            <v>Tr2</v>
          </cell>
          <cell r="AG854" t="str">
            <v>Tr2-2002</v>
          </cell>
          <cell r="AH854" t="str">
            <v>2002-Tr2</v>
          </cell>
          <cell r="AI854">
            <v>4</v>
          </cell>
          <cell r="AJ854" t="str">
            <v>04</v>
          </cell>
        </row>
        <row r="855">
          <cell r="AA855" t="str">
            <v>Aaa</v>
          </cell>
          <cell r="AB855">
            <v>37360</v>
          </cell>
          <cell r="AC855">
            <v>2002</v>
          </cell>
          <cell r="AD855" t="str">
            <v>St1</v>
          </cell>
          <cell r="AE855" t="str">
            <v>Qd1</v>
          </cell>
          <cell r="AF855" t="str">
            <v>Tr2</v>
          </cell>
          <cell r="AG855" t="str">
            <v>Tr2-2002</v>
          </cell>
          <cell r="AH855" t="str">
            <v>2002-Tr2</v>
          </cell>
          <cell r="AI855">
            <v>4</v>
          </cell>
          <cell r="AJ855" t="str">
            <v>04</v>
          </cell>
        </row>
        <row r="856">
          <cell r="AA856" t="str">
            <v>Aaa</v>
          </cell>
          <cell r="AB856">
            <v>37361</v>
          </cell>
          <cell r="AC856">
            <v>2002</v>
          </cell>
          <cell r="AD856" t="str">
            <v>St1</v>
          </cell>
          <cell r="AE856" t="str">
            <v>Qd1</v>
          </cell>
          <cell r="AF856" t="str">
            <v>Tr2</v>
          </cell>
          <cell r="AG856" t="str">
            <v>Tr2-2002</v>
          </cell>
          <cell r="AH856" t="str">
            <v>2002-Tr2</v>
          </cell>
          <cell r="AI856">
            <v>4</v>
          </cell>
          <cell r="AJ856" t="str">
            <v>04</v>
          </cell>
        </row>
        <row r="857">
          <cell r="AA857" t="str">
            <v>Aaa</v>
          </cell>
          <cell r="AB857">
            <v>37362</v>
          </cell>
          <cell r="AC857">
            <v>2002</v>
          </cell>
          <cell r="AD857" t="str">
            <v>St1</v>
          </cell>
          <cell r="AE857" t="str">
            <v>Qd1</v>
          </cell>
          <cell r="AF857" t="str">
            <v>Tr2</v>
          </cell>
          <cell r="AG857" t="str">
            <v>Tr2-2002</v>
          </cell>
          <cell r="AH857" t="str">
            <v>2002-Tr2</v>
          </cell>
          <cell r="AI857">
            <v>4</v>
          </cell>
          <cell r="AJ857" t="str">
            <v>04</v>
          </cell>
        </row>
        <row r="858">
          <cell r="AA858" t="str">
            <v>Aaa</v>
          </cell>
          <cell r="AB858">
            <v>37363</v>
          </cell>
          <cell r="AC858">
            <v>2002</v>
          </cell>
          <cell r="AD858" t="str">
            <v>St1</v>
          </cell>
          <cell r="AE858" t="str">
            <v>Qd1</v>
          </cell>
          <cell r="AF858" t="str">
            <v>Tr2</v>
          </cell>
          <cell r="AG858" t="str">
            <v>Tr2-2002</v>
          </cell>
          <cell r="AH858" t="str">
            <v>2002-Tr2</v>
          </cell>
          <cell r="AI858">
            <v>4</v>
          </cell>
          <cell r="AJ858" t="str">
            <v>04</v>
          </cell>
        </row>
        <row r="859">
          <cell r="AA859" t="str">
            <v>Aaa</v>
          </cell>
          <cell r="AB859">
            <v>37364</v>
          </cell>
          <cell r="AC859">
            <v>2002</v>
          </cell>
          <cell r="AD859" t="str">
            <v>St1</v>
          </cell>
          <cell r="AE859" t="str">
            <v>Qd1</v>
          </cell>
          <cell r="AF859" t="str">
            <v>Tr2</v>
          </cell>
          <cell r="AG859" t="str">
            <v>Tr2-2002</v>
          </cell>
          <cell r="AH859" t="str">
            <v>2002-Tr2</v>
          </cell>
          <cell r="AI859">
            <v>4</v>
          </cell>
          <cell r="AJ859" t="str">
            <v>04</v>
          </cell>
        </row>
        <row r="860">
          <cell r="AA860" t="str">
            <v>Aaa</v>
          </cell>
          <cell r="AB860">
            <v>37365</v>
          </cell>
          <cell r="AC860">
            <v>2002</v>
          </cell>
          <cell r="AD860" t="str">
            <v>St1</v>
          </cell>
          <cell r="AE860" t="str">
            <v>Qd1</v>
          </cell>
          <cell r="AF860" t="str">
            <v>Tr2</v>
          </cell>
          <cell r="AG860" t="str">
            <v>Tr2-2002</v>
          </cell>
          <cell r="AH860" t="str">
            <v>2002-Tr2</v>
          </cell>
          <cell r="AI860">
            <v>4</v>
          </cell>
          <cell r="AJ860" t="str">
            <v>04</v>
          </cell>
        </row>
        <row r="861">
          <cell r="AA861" t="str">
            <v>Aaa</v>
          </cell>
          <cell r="AB861">
            <v>37366</v>
          </cell>
          <cell r="AC861">
            <v>2002</v>
          </cell>
          <cell r="AD861" t="str">
            <v>St1</v>
          </cell>
          <cell r="AE861" t="str">
            <v>Qd1</v>
          </cell>
          <cell r="AF861" t="str">
            <v>Tr2</v>
          </cell>
          <cell r="AG861" t="str">
            <v>Tr2-2002</v>
          </cell>
          <cell r="AH861" t="str">
            <v>2002-Tr2</v>
          </cell>
          <cell r="AI861">
            <v>4</v>
          </cell>
          <cell r="AJ861" t="str">
            <v>04</v>
          </cell>
        </row>
        <row r="862">
          <cell r="AA862" t="str">
            <v>Aaa</v>
          </cell>
          <cell r="AB862">
            <v>37367</v>
          </cell>
          <cell r="AC862">
            <v>2002</v>
          </cell>
          <cell r="AD862" t="str">
            <v>St1</v>
          </cell>
          <cell r="AE862" t="str">
            <v>Qd1</v>
          </cell>
          <cell r="AF862" t="str">
            <v>Tr2</v>
          </cell>
          <cell r="AG862" t="str">
            <v>Tr2-2002</v>
          </cell>
          <cell r="AH862" t="str">
            <v>2002-Tr2</v>
          </cell>
          <cell r="AI862">
            <v>4</v>
          </cell>
          <cell r="AJ862" t="str">
            <v>04</v>
          </cell>
        </row>
        <row r="863">
          <cell r="AA863" t="str">
            <v>Aaa</v>
          </cell>
          <cell r="AB863">
            <v>37368</v>
          </cell>
          <cell r="AC863">
            <v>2002</v>
          </cell>
          <cell r="AD863" t="str">
            <v>St1</v>
          </cell>
          <cell r="AE863" t="str">
            <v>Qd1</v>
          </cell>
          <cell r="AF863" t="str">
            <v>Tr2</v>
          </cell>
          <cell r="AG863" t="str">
            <v>Tr2-2002</v>
          </cell>
          <cell r="AH863" t="str">
            <v>2002-Tr2</v>
          </cell>
          <cell r="AI863">
            <v>4</v>
          </cell>
          <cell r="AJ863" t="str">
            <v>04</v>
          </cell>
        </row>
        <row r="864">
          <cell r="AA864" t="str">
            <v>Aaa</v>
          </cell>
          <cell r="AB864">
            <v>37369</v>
          </cell>
          <cell r="AC864">
            <v>2002</v>
          </cell>
          <cell r="AD864" t="str">
            <v>St1</v>
          </cell>
          <cell r="AE864" t="str">
            <v>Qd1</v>
          </cell>
          <cell r="AF864" t="str">
            <v>Tr2</v>
          </cell>
          <cell r="AG864" t="str">
            <v>Tr2-2002</v>
          </cell>
          <cell r="AH864" t="str">
            <v>2002-Tr2</v>
          </cell>
          <cell r="AI864">
            <v>4</v>
          </cell>
          <cell r="AJ864" t="str">
            <v>04</v>
          </cell>
        </row>
        <row r="865">
          <cell r="AA865" t="str">
            <v>Aaa</v>
          </cell>
          <cell r="AB865">
            <v>37370</v>
          </cell>
          <cell r="AC865">
            <v>2002</v>
          </cell>
          <cell r="AD865" t="str">
            <v>St1</v>
          </cell>
          <cell r="AE865" t="str">
            <v>Qd1</v>
          </cell>
          <cell r="AF865" t="str">
            <v>Tr2</v>
          </cell>
          <cell r="AG865" t="str">
            <v>Tr2-2002</v>
          </cell>
          <cell r="AH865" t="str">
            <v>2002-Tr2</v>
          </cell>
          <cell r="AI865">
            <v>4</v>
          </cell>
          <cell r="AJ865" t="str">
            <v>04</v>
          </cell>
        </row>
        <row r="866">
          <cell r="AA866" t="str">
            <v>Aaa</v>
          </cell>
          <cell r="AB866">
            <v>37371</v>
          </cell>
          <cell r="AC866">
            <v>2002</v>
          </cell>
          <cell r="AD866" t="str">
            <v>St1</v>
          </cell>
          <cell r="AE866" t="str">
            <v>Qd1</v>
          </cell>
          <cell r="AF866" t="str">
            <v>Tr2</v>
          </cell>
          <cell r="AG866" t="str">
            <v>Tr2-2002</v>
          </cell>
          <cell r="AH866" t="str">
            <v>2002-Tr2</v>
          </cell>
          <cell r="AI866">
            <v>4</v>
          </cell>
          <cell r="AJ866" t="str">
            <v>04</v>
          </cell>
        </row>
        <row r="867">
          <cell r="AA867" t="str">
            <v>Aaa</v>
          </cell>
          <cell r="AB867">
            <v>37372</v>
          </cell>
          <cell r="AC867">
            <v>2002</v>
          </cell>
          <cell r="AD867" t="str">
            <v>St1</v>
          </cell>
          <cell r="AE867" t="str">
            <v>Qd1</v>
          </cell>
          <cell r="AF867" t="str">
            <v>Tr2</v>
          </cell>
          <cell r="AG867" t="str">
            <v>Tr2-2002</v>
          </cell>
          <cell r="AH867" t="str">
            <v>2002-Tr2</v>
          </cell>
          <cell r="AI867">
            <v>4</v>
          </cell>
          <cell r="AJ867" t="str">
            <v>04</v>
          </cell>
        </row>
        <row r="868">
          <cell r="AA868" t="str">
            <v>Aaa</v>
          </cell>
          <cell r="AB868">
            <v>37373</v>
          </cell>
          <cell r="AC868">
            <v>2002</v>
          </cell>
          <cell r="AD868" t="str">
            <v>St1</v>
          </cell>
          <cell r="AE868" t="str">
            <v>Qd1</v>
          </cell>
          <cell r="AF868" t="str">
            <v>Tr2</v>
          </cell>
          <cell r="AG868" t="str">
            <v>Tr2-2002</v>
          </cell>
          <cell r="AH868" t="str">
            <v>2002-Tr2</v>
          </cell>
          <cell r="AI868">
            <v>4</v>
          </cell>
          <cell r="AJ868" t="str">
            <v>04</v>
          </cell>
        </row>
        <row r="869">
          <cell r="AA869" t="str">
            <v>Aaa</v>
          </cell>
          <cell r="AB869">
            <v>37374</v>
          </cell>
          <cell r="AC869">
            <v>2002</v>
          </cell>
          <cell r="AD869" t="str">
            <v>St1</v>
          </cell>
          <cell r="AE869" t="str">
            <v>Qd1</v>
          </cell>
          <cell r="AF869" t="str">
            <v>Tr2</v>
          </cell>
          <cell r="AG869" t="str">
            <v>Tr2-2002</v>
          </cell>
          <cell r="AH869" t="str">
            <v>2002-Tr2</v>
          </cell>
          <cell r="AI869">
            <v>4</v>
          </cell>
          <cell r="AJ869" t="str">
            <v>04</v>
          </cell>
        </row>
        <row r="870">
          <cell r="AA870" t="str">
            <v>Aaa</v>
          </cell>
          <cell r="AB870">
            <v>37375</v>
          </cell>
          <cell r="AC870">
            <v>2002</v>
          </cell>
          <cell r="AD870" t="str">
            <v>St1</v>
          </cell>
          <cell r="AE870" t="str">
            <v>Qd1</v>
          </cell>
          <cell r="AF870" t="str">
            <v>Tr2</v>
          </cell>
          <cell r="AG870" t="str">
            <v>Tr2-2002</v>
          </cell>
          <cell r="AH870" t="str">
            <v>2002-Tr2</v>
          </cell>
          <cell r="AI870">
            <v>4</v>
          </cell>
          <cell r="AJ870" t="str">
            <v>04</v>
          </cell>
        </row>
        <row r="871">
          <cell r="AA871" t="str">
            <v>Aaa</v>
          </cell>
          <cell r="AB871">
            <v>37376</v>
          </cell>
          <cell r="AC871">
            <v>2002</v>
          </cell>
          <cell r="AD871" t="str">
            <v>St1</v>
          </cell>
          <cell r="AE871" t="str">
            <v>Qd1</v>
          </cell>
          <cell r="AF871" t="str">
            <v>Tr2</v>
          </cell>
          <cell r="AG871" t="str">
            <v>Tr2-2002</v>
          </cell>
          <cell r="AH871" t="str">
            <v>2002-Tr2</v>
          </cell>
          <cell r="AI871">
            <v>4</v>
          </cell>
          <cell r="AJ871" t="str">
            <v>04</v>
          </cell>
        </row>
        <row r="872">
          <cell r="AA872" t="str">
            <v>Aaa</v>
          </cell>
          <cell r="AB872">
            <v>37377</v>
          </cell>
          <cell r="AC872">
            <v>2002</v>
          </cell>
          <cell r="AD872" t="str">
            <v>St1</v>
          </cell>
          <cell r="AE872" t="str">
            <v>Qd2</v>
          </cell>
          <cell r="AF872" t="str">
            <v>Tr2</v>
          </cell>
          <cell r="AG872" t="str">
            <v>Tr2-2002</v>
          </cell>
          <cell r="AH872" t="str">
            <v>2002-Tr2</v>
          </cell>
          <cell r="AI872">
            <v>5</v>
          </cell>
          <cell r="AJ872" t="str">
            <v>05</v>
          </cell>
        </row>
        <row r="873">
          <cell r="AA873" t="str">
            <v>Aaa</v>
          </cell>
          <cell r="AB873">
            <v>37378</v>
          </cell>
          <cell r="AC873">
            <v>2002</v>
          </cell>
          <cell r="AD873" t="str">
            <v>St1</v>
          </cell>
          <cell r="AE873" t="str">
            <v>Qd2</v>
          </cell>
          <cell r="AF873" t="str">
            <v>Tr2</v>
          </cell>
          <cell r="AG873" t="str">
            <v>Tr2-2002</v>
          </cell>
          <cell r="AH873" t="str">
            <v>2002-Tr2</v>
          </cell>
          <cell r="AI873">
            <v>5</v>
          </cell>
          <cell r="AJ873" t="str">
            <v>05</v>
          </cell>
        </row>
        <row r="874">
          <cell r="AA874" t="str">
            <v>Aaa</v>
          </cell>
          <cell r="AB874">
            <v>37379</v>
          </cell>
          <cell r="AC874">
            <v>2002</v>
          </cell>
          <cell r="AD874" t="str">
            <v>St1</v>
          </cell>
          <cell r="AE874" t="str">
            <v>Qd2</v>
          </cell>
          <cell r="AF874" t="str">
            <v>Tr2</v>
          </cell>
          <cell r="AG874" t="str">
            <v>Tr2-2002</v>
          </cell>
          <cell r="AH874" t="str">
            <v>2002-Tr2</v>
          </cell>
          <cell r="AI874">
            <v>5</v>
          </cell>
          <cell r="AJ874" t="str">
            <v>05</v>
          </cell>
        </row>
        <row r="875">
          <cell r="AA875" t="str">
            <v>Aaa</v>
          </cell>
          <cell r="AB875">
            <v>37380</v>
          </cell>
          <cell r="AC875">
            <v>2002</v>
          </cell>
          <cell r="AD875" t="str">
            <v>St1</v>
          </cell>
          <cell r="AE875" t="str">
            <v>Qd2</v>
          </cell>
          <cell r="AF875" t="str">
            <v>Tr2</v>
          </cell>
          <cell r="AG875" t="str">
            <v>Tr2-2002</v>
          </cell>
          <cell r="AH875" t="str">
            <v>2002-Tr2</v>
          </cell>
          <cell r="AI875">
            <v>5</v>
          </cell>
          <cell r="AJ875" t="str">
            <v>05</v>
          </cell>
        </row>
        <row r="876">
          <cell r="AA876" t="str">
            <v>Aaa</v>
          </cell>
          <cell r="AB876">
            <v>37381</v>
          </cell>
          <cell r="AC876">
            <v>2002</v>
          </cell>
          <cell r="AD876" t="str">
            <v>St1</v>
          </cell>
          <cell r="AE876" t="str">
            <v>Qd2</v>
          </cell>
          <cell r="AF876" t="str">
            <v>Tr2</v>
          </cell>
          <cell r="AG876" t="str">
            <v>Tr2-2002</v>
          </cell>
          <cell r="AH876" t="str">
            <v>2002-Tr2</v>
          </cell>
          <cell r="AI876">
            <v>5</v>
          </cell>
          <cell r="AJ876" t="str">
            <v>05</v>
          </cell>
        </row>
        <row r="877">
          <cell r="AA877" t="str">
            <v>Aaa</v>
          </cell>
          <cell r="AB877">
            <v>37382</v>
          </cell>
          <cell r="AC877">
            <v>2002</v>
          </cell>
          <cell r="AD877" t="str">
            <v>St1</v>
          </cell>
          <cell r="AE877" t="str">
            <v>Qd2</v>
          </cell>
          <cell r="AF877" t="str">
            <v>Tr2</v>
          </cell>
          <cell r="AG877" t="str">
            <v>Tr2-2002</v>
          </cell>
          <cell r="AH877" t="str">
            <v>2002-Tr2</v>
          </cell>
          <cell r="AI877">
            <v>5</v>
          </cell>
          <cell r="AJ877" t="str">
            <v>05</v>
          </cell>
        </row>
        <row r="878">
          <cell r="AA878" t="str">
            <v>Aaa</v>
          </cell>
          <cell r="AB878">
            <v>37383</v>
          </cell>
          <cell r="AC878">
            <v>2002</v>
          </cell>
          <cell r="AD878" t="str">
            <v>St1</v>
          </cell>
          <cell r="AE878" t="str">
            <v>Qd2</v>
          </cell>
          <cell r="AF878" t="str">
            <v>Tr2</v>
          </cell>
          <cell r="AG878" t="str">
            <v>Tr2-2002</v>
          </cell>
          <cell r="AH878" t="str">
            <v>2002-Tr2</v>
          </cell>
          <cell r="AI878">
            <v>5</v>
          </cell>
          <cell r="AJ878" t="str">
            <v>05</v>
          </cell>
        </row>
        <row r="879">
          <cell r="AA879" t="str">
            <v>Aaa</v>
          </cell>
          <cell r="AB879">
            <v>37384</v>
          </cell>
          <cell r="AC879">
            <v>2002</v>
          </cell>
          <cell r="AD879" t="str">
            <v>St1</v>
          </cell>
          <cell r="AE879" t="str">
            <v>Qd2</v>
          </cell>
          <cell r="AF879" t="str">
            <v>Tr2</v>
          </cell>
          <cell r="AG879" t="str">
            <v>Tr2-2002</v>
          </cell>
          <cell r="AH879" t="str">
            <v>2002-Tr2</v>
          </cell>
          <cell r="AI879">
            <v>5</v>
          </cell>
          <cell r="AJ879" t="str">
            <v>05</v>
          </cell>
        </row>
        <row r="880">
          <cell r="AA880" t="str">
            <v>Aaa</v>
          </cell>
          <cell r="AB880">
            <v>37385</v>
          </cell>
          <cell r="AC880">
            <v>2002</v>
          </cell>
          <cell r="AD880" t="str">
            <v>St1</v>
          </cell>
          <cell r="AE880" t="str">
            <v>Qd2</v>
          </cell>
          <cell r="AF880" t="str">
            <v>Tr2</v>
          </cell>
          <cell r="AG880" t="str">
            <v>Tr2-2002</v>
          </cell>
          <cell r="AH880" t="str">
            <v>2002-Tr2</v>
          </cell>
          <cell r="AI880">
            <v>5</v>
          </cell>
          <cell r="AJ880" t="str">
            <v>05</v>
          </cell>
        </row>
        <row r="881">
          <cell r="AA881" t="str">
            <v>Aaa</v>
          </cell>
          <cell r="AB881">
            <v>37386</v>
          </cell>
          <cell r="AC881">
            <v>2002</v>
          </cell>
          <cell r="AD881" t="str">
            <v>St1</v>
          </cell>
          <cell r="AE881" t="str">
            <v>Qd2</v>
          </cell>
          <cell r="AF881" t="str">
            <v>Tr2</v>
          </cell>
          <cell r="AG881" t="str">
            <v>Tr2-2002</v>
          </cell>
          <cell r="AH881" t="str">
            <v>2002-Tr2</v>
          </cell>
          <cell r="AI881">
            <v>5</v>
          </cell>
          <cell r="AJ881" t="str">
            <v>05</v>
          </cell>
        </row>
        <row r="882">
          <cell r="AA882" t="str">
            <v>Aaa</v>
          </cell>
          <cell r="AB882">
            <v>37387</v>
          </cell>
          <cell r="AC882">
            <v>2002</v>
          </cell>
          <cell r="AD882" t="str">
            <v>St1</v>
          </cell>
          <cell r="AE882" t="str">
            <v>Qd2</v>
          </cell>
          <cell r="AF882" t="str">
            <v>Tr2</v>
          </cell>
          <cell r="AG882" t="str">
            <v>Tr2-2002</v>
          </cell>
          <cell r="AH882" t="str">
            <v>2002-Tr2</v>
          </cell>
          <cell r="AI882">
            <v>5</v>
          </cell>
          <cell r="AJ882" t="str">
            <v>05</v>
          </cell>
        </row>
        <row r="883">
          <cell r="AA883" t="str">
            <v>Aaa</v>
          </cell>
          <cell r="AB883">
            <v>37388</v>
          </cell>
          <cell r="AC883">
            <v>2002</v>
          </cell>
          <cell r="AD883" t="str">
            <v>St1</v>
          </cell>
          <cell r="AE883" t="str">
            <v>Qd2</v>
          </cell>
          <cell r="AF883" t="str">
            <v>Tr2</v>
          </cell>
          <cell r="AG883" t="str">
            <v>Tr2-2002</v>
          </cell>
          <cell r="AH883" t="str">
            <v>2002-Tr2</v>
          </cell>
          <cell r="AI883">
            <v>5</v>
          </cell>
          <cell r="AJ883" t="str">
            <v>05</v>
          </cell>
        </row>
        <row r="884">
          <cell r="AA884" t="str">
            <v>Aaa</v>
          </cell>
          <cell r="AB884">
            <v>37389</v>
          </cell>
          <cell r="AC884">
            <v>2002</v>
          </cell>
          <cell r="AD884" t="str">
            <v>St1</v>
          </cell>
          <cell r="AE884" t="str">
            <v>Qd2</v>
          </cell>
          <cell r="AF884" t="str">
            <v>Tr2</v>
          </cell>
          <cell r="AG884" t="str">
            <v>Tr2-2002</v>
          </cell>
          <cell r="AH884" t="str">
            <v>2002-Tr2</v>
          </cell>
          <cell r="AI884">
            <v>5</v>
          </cell>
          <cell r="AJ884" t="str">
            <v>05</v>
          </cell>
        </row>
        <row r="885">
          <cell r="AA885" t="str">
            <v>Aaa</v>
          </cell>
          <cell r="AB885">
            <v>37390</v>
          </cell>
          <cell r="AC885">
            <v>2002</v>
          </cell>
          <cell r="AD885" t="str">
            <v>St1</v>
          </cell>
          <cell r="AE885" t="str">
            <v>Qd2</v>
          </cell>
          <cell r="AF885" t="str">
            <v>Tr2</v>
          </cell>
          <cell r="AG885" t="str">
            <v>Tr2-2002</v>
          </cell>
          <cell r="AH885" t="str">
            <v>2002-Tr2</v>
          </cell>
          <cell r="AI885">
            <v>5</v>
          </cell>
          <cell r="AJ885" t="str">
            <v>05</v>
          </cell>
        </row>
        <row r="886">
          <cell r="AA886" t="str">
            <v>Aaa</v>
          </cell>
          <cell r="AB886">
            <v>37391</v>
          </cell>
          <cell r="AC886">
            <v>2002</v>
          </cell>
          <cell r="AD886" t="str">
            <v>St1</v>
          </cell>
          <cell r="AE886" t="str">
            <v>Qd2</v>
          </cell>
          <cell r="AF886" t="str">
            <v>Tr2</v>
          </cell>
          <cell r="AG886" t="str">
            <v>Tr2-2002</v>
          </cell>
          <cell r="AH886" t="str">
            <v>2002-Tr2</v>
          </cell>
          <cell r="AI886">
            <v>5</v>
          </cell>
          <cell r="AJ886" t="str">
            <v>05</v>
          </cell>
        </row>
        <row r="887">
          <cell r="AA887" t="str">
            <v>Aaa</v>
          </cell>
          <cell r="AB887">
            <v>37392</v>
          </cell>
          <cell r="AC887">
            <v>2002</v>
          </cell>
          <cell r="AD887" t="str">
            <v>St1</v>
          </cell>
          <cell r="AE887" t="str">
            <v>Qd2</v>
          </cell>
          <cell r="AF887" t="str">
            <v>Tr2</v>
          </cell>
          <cell r="AG887" t="str">
            <v>Tr2-2002</v>
          </cell>
          <cell r="AH887" t="str">
            <v>2002-Tr2</v>
          </cell>
          <cell r="AI887">
            <v>5</v>
          </cell>
          <cell r="AJ887" t="str">
            <v>05</v>
          </cell>
        </row>
        <row r="888">
          <cell r="AA888" t="str">
            <v>Aaa</v>
          </cell>
          <cell r="AB888">
            <v>37393</v>
          </cell>
          <cell r="AC888">
            <v>2002</v>
          </cell>
          <cell r="AD888" t="str">
            <v>St1</v>
          </cell>
          <cell r="AE888" t="str">
            <v>Qd2</v>
          </cell>
          <cell r="AF888" t="str">
            <v>Tr2</v>
          </cell>
          <cell r="AG888" t="str">
            <v>Tr2-2002</v>
          </cell>
          <cell r="AH888" t="str">
            <v>2002-Tr2</v>
          </cell>
          <cell r="AI888">
            <v>5</v>
          </cell>
          <cell r="AJ888" t="str">
            <v>05</v>
          </cell>
        </row>
        <row r="889">
          <cell r="AA889" t="str">
            <v>Aaa</v>
          </cell>
          <cell r="AB889">
            <v>37394</v>
          </cell>
          <cell r="AC889">
            <v>2002</v>
          </cell>
          <cell r="AD889" t="str">
            <v>St1</v>
          </cell>
          <cell r="AE889" t="str">
            <v>Qd2</v>
          </cell>
          <cell r="AF889" t="str">
            <v>Tr2</v>
          </cell>
          <cell r="AG889" t="str">
            <v>Tr2-2002</v>
          </cell>
          <cell r="AH889" t="str">
            <v>2002-Tr2</v>
          </cell>
          <cell r="AI889">
            <v>5</v>
          </cell>
          <cell r="AJ889" t="str">
            <v>05</v>
          </cell>
        </row>
        <row r="890">
          <cell r="AA890" t="str">
            <v>Aaa</v>
          </cell>
          <cell r="AB890">
            <v>37395</v>
          </cell>
          <cell r="AC890">
            <v>2002</v>
          </cell>
          <cell r="AD890" t="str">
            <v>St1</v>
          </cell>
          <cell r="AE890" t="str">
            <v>Qd2</v>
          </cell>
          <cell r="AF890" t="str">
            <v>Tr2</v>
          </cell>
          <cell r="AG890" t="str">
            <v>Tr2-2002</v>
          </cell>
          <cell r="AH890" t="str">
            <v>2002-Tr2</v>
          </cell>
          <cell r="AI890">
            <v>5</v>
          </cell>
          <cell r="AJ890" t="str">
            <v>05</v>
          </cell>
        </row>
        <row r="891">
          <cell r="AA891" t="str">
            <v>Aaa</v>
          </cell>
          <cell r="AB891">
            <v>37396</v>
          </cell>
          <cell r="AC891">
            <v>2002</v>
          </cell>
          <cell r="AD891" t="str">
            <v>St1</v>
          </cell>
          <cell r="AE891" t="str">
            <v>Qd2</v>
          </cell>
          <cell r="AF891" t="str">
            <v>Tr2</v>
          </cell>
          <cell r="AG891" t="str">
            <v>Tr2-2002</v>
          </cell>
          <cell r="AH891" t="str">
            <v>2002-Tr2</v>
          </cell>
          <cell r="AI891">
            <v>5</v>
          </cell>
          <cell r="AJ891" t="str">
            <v>05</v>
          </cell>
        </row>
        <row r="892">
          <cell r="AA892" t="str">
            <v>Aaa</v>
          </cell>
          <cell r="AB892">
            <v>37397</v>
          </cell>
          <cell r="AC892">
            <v>2002</v>
          </cell>
          <cell r="AD892" t="str">
            <v>St1</v>
          </cell>
          <cell r="AE892" t="str">
            <v>Qd2</v>
          </cell>
          <cell r="AF892" t="str">
            <v>Tr2</v>
          </cell>
          <cell r="AG892" t="str">
            <v>Tr2-2002</v>
          </cell>
          <cell r="AH892" t="str">
            <v>2002-Tr2</v>
          </cell>
          <cell r="AI892">
            <v>5</v>
          </cell>
          <cell r="AJ892" t="str">
            <v>05</v>
          </cell>
        </row>
        <row r="893">
          <cell r="AA893" t="str">
            <v>Aaa</v>
          </cell>
          <cell r="AB893">
            <v>37398</v>
          </cell>
          <cell r="AC893">
            <v>2002</v>
          </cell>
          <cell r="AD893" t="str">
            <v>St1</v>
          </cell>
          <cell r="AE893" t="str">
            <v>Qd2</v>
          </cell>
          <cell r="AF893" t="str">
            <v>Tr2</v>
          </cell>
          <cell r="AG893" t="str">
            <v>Tr2-2002</v>
          </cell>
          <cell r="AH893" t="str">
            <v>2002-Tr2</v>
          </cell>
          <cell r="AI893">
            <v>5</v>
          </cell>
          <cell r="AJ893" t="str">
            <v>05</v>
          </cell>
        </row>
        <row r="894">
          <cell r="AA894" t="str">
            <v>Aaa</v>
          </cell>
          <cell r="AB894">
            <v>37399</v>
          </cell>
          <cell r="AC894">
            <v>2002</v>
          </cell>
          <cell r="AD894" t="str">
            <v>St1</v>
          </cell>
          <cell r="AE894" t="str">
            <v>Qd2</v>
          </cell>
          <cell r="AF894" t="str">
            <v>Tr2</v>
          </cell>
          <cell r="AG894" t="str">
            <v>Tr2-2002</v>
          </cell>
          <cell r="AH894" t="str">
            <v>2002-Tr2</v>
          </cell>
          <cell r="AI894">
            <v>5</v>
          </cell>
          <cell r="AJ894" t="str">
            <v>05</v>
          </cell>
        </row>
        <row r="895">
          <cell r="AA895" t="str">
            <v>Aaa</v>
          </cell>
          <cell r="AB895">
            <v>37400</v>
          </cell>
          <cell r="AC895">
            <v>2002</v>
          </cell>
          <cell r="AD895" t="str">
            <v>St1</v>
          </cell>
          <cell r="AE895" t="str">
            <v>Qd2</v>
          </cell>
          <cell r="AF895" t="str">
            <v>Tr2</v>
          </cell>
          <cell r="AG895" t="str">
            <v>Tr2-2002</v>
          </cell>
          <cell r="AH895" t="str">
            <v>2002-Tr2</v>
          </cell>
          <cell r="AI895">
            <v>5</v>
          </cell>
          <cell r="AJ895" t="str">
            <v>05</v>
          </cell>
        </row>
        <row r="896">
          <cell r="AA896" t="str">
            <v>Aaa</v>
          </cell>
          <cell r="AB896">
            <v>37401</v>
          </cell>
          <cell r="AC896">
            <v>2002</v>
          </cell>
          <cell r="AD896" t="str">
            <v>St1</v>
          </cell>
          <cell r="AE896" t="str">
            <v>Qd2</v>
          </cell>
          <cell r="AF896" t="str">
            <v>Tr2</v>
          </cell>
          <cell r="AG896" t="str">
            <v>Tr2-2002</v>
          </cell>
          <cell r="AH896" t="str">
            <v>2002-Tr2</v>
          </cell>
          <cell r="AI896">
            <v>5</v>
          </cell>
          <cell r="AJ896" t="str">
            <v>05</v>
          </cell>
        </row>
        <row r="897">
          <cell r="AA897" t="str">
            <v>Aaa</v>
          </cell>
          <cell r="AB897">
            <v>37402</v>
          </cell>
          <cell r="AC897">
            <v>2002</v>
          </cell>
          <cell r="AD897" t="str">
            <v>St1</v>
          </cell>
          <cell r="AE897" t="str">
            <v>Qd2</v>
          </cell>
          <cell r="AF897" t="str">
            <v>Tr2</v>
          </cell>
          <cell r="AG897" t="str">
            <v>Tr2-2002</v>
          </cell>
          <cell r="AH897" t="str">
            <v>2002-Tr2</v>
          </cell>
          <cell r="AI897">
            <v>5</v>
          </cell>
          <cell r="AJ897" t="str">
            <v>05</v>
          </cell>
        </row>
        <row r="898">
          <cell r="AA898" t="str">
            <v>Aaa</v>
          </cell>
          <cell r="AB898">
            <v>37403</v>
          </cell>
          <cell r="AC898">
            <v>2002</v>
          </cell>
          <cell r="AD898" t="str">
            <v>St1</v>
          </cell>
          <cell r="AE898" t="str">
            <v>Qd2</v>
          </cell>
          <cell r="AF898" t="str">
            <v>Tr2</v>
          </cell>
          <cell r="AG898" t="str">
            <v>Tr2-2002</v>
          </cell>
          <cell r="AH898" t="str">
            <v>2002-Tr2</v>
          </cell>
          <cell r="AI898">
            <v>5</v>
          </cell>
          <cell r="AJ898" t="str">
            <v>05</v>
          </cell>
        </row>
        <row r="899">
          <cell r="AA899" t="str">
            <v>Aaa</v>
          </cell>
          <cell r="AB899">
            <v>37404</v>
          </cell>
          <cell r="AC899">
            <v>2002</v>
          </cell>
          <cell r="AD899" t="str">
            <v>St1</v>
          </cell>
          <cell r="AE899" t="str">
            <v>Qd2</v>
          </cell>
          <cell r="AF899" t="str">
            <v>Tr2</v>
          </cell>
          <cell r="AG899" t="str">
            <v>Tr2-2002</v>
          </cell>
          <cell r="AH899" t="str">
            <v>2002-Tr2</v>
          </cell>
          <cell r="AI899">
            <v>5</v>
          </cell>
          <cell r="AJ899" t="str">
            <v>05</v>
          </cell>
        </row>
        <row r="900">
          <cell r="AA900" t="str">
            <v>Aaa</v>
          </cell>
          <cell r="AB900">
            <v>37405</v>
          </cell>
          <cell r="AC900">
            <v>2002</v>
          </cell>
          <cell r="AD900" t="str">
            <v>St1</v>
          </cell>
          <cell r="AE900" t="str">
            <v>Qd2</v>
          </cell>
          <cell r="AF900" t="str">
            <v>Tr2</v>
          </cell>
          <cell r="AG900" t="str">
            <v>Tr2-2002</v>
          </cell>
          <cell r="AH900" t="str">
            <v>2002-Tr2</v>
          </cell>
          <cell r="AI900">
            <v>5</v>
          </cell>
          <cell r="AJ900" t="str">
            <v>05</v>
          </cell>
        </row>
        <row r="901">
          <cell r="AA901" t="str">
            <v>Aaa</v>
          </cell>
          <cell r="AB901">
            <v>37406</v>
          </cell>
          <cell r="AC901">
            <v>2002</v>
          </cell>
          <cell r="AD901" t="str">
            <v>St1</v>
          </cell>
          <cell r="AE901" t="str">
            <v>Qd2</v>
          </cell>
          <cell r="AF901" t="str">
            <v>Tr2</v>
          </cell>
          <cell r="AG901" t="str">
            <v>Tr2-2002</v>
          </cell>
          <cell r="AH901" t="str">
            <v>2002-Tr2</v>
          </cell>
          <cell r="AI901">
            <v>5</v>
          </cell>
          <cell r="AJ901" t="str">
            <v>05</v>
          </cell>
        </row>
        <row r="902">
          <cell r="AA902" t="str">
            <v>Aaa</v>
          </cell>
          <cell r="AB902">
            <v>37407</v>
          </cell>
          <cell r="AC902">
            <v>2002</v>
          </cell>
          <cell r="AD902" t="str">
            <v>St1</v>
          </cell>
          <cell r="AE902" t="str">
            <v>Qd2</v>
          </cell>
          <cell r="AF902" t="str">
            <v>Tr2</v>
          </cell>
          <cell r="AG902" t="str">
            <v>Tr2-2002</v>
          </cell>
          <cell r="AH902" t="str">
            <v>2002-Tr2</v>
          </cell>
          <cell r="AI902">
            <v>5</v>
          </cell>
          <cell r="AJ902" t="str">
            <v>05</v>
          </cell>
        </row>
        <row r="903">
          <cell r="AA903" t="str">
            <v>Aaa</v>
          </cell>
          <cell r="AB903">
            <v>37408</v>
          </cell>
          <cell r="AC903">
            <v>2002</v>
          </cell>
          <cell r="AD903" t="str">
            <v>St1</v>
          </cell>
          <cell r="AE903" t="str">
            <v>Qd2</v>
          </cell>
          <cell r="AF903" t="str">
            <v>Tr2</v>
          </cell>
          <cell r="AG903" t="str">
            <v>Tr2-2002</v>
          </cell>
          <cell r="AH903" t="str">
            <v>2002-Tr2</v>
          </cell>
          <cell r="AI903">
            <v>6</v>
          </cell>
          <cell r="AJ903" t="str">
            <v>06</v>
          </cell>
        </row>
        <row r="904">
          <cell r="AA904" t="str">
            <v>Aaa</v>
          </cell>
          <cell r="AB904">
            <v>37409</v>
          </cell>
          <cell r="AC904">
            <v>2002</v>
          </cell>
          <cell r="AD904" t="str">
            <v>St1</v>
          </cell>
          <cell r="AE904" t="str">
            <v>Qd2</v>
          </cell>
          <cell r="AF904" t="str">
            <v>Tr2</v>
          </cell>
          <cell r="AG904" t="str">
            <v>Tr2-2002</v>
          </cell>
          <cell r="AH904" t="str">
            <v>2002-Tr2</v>
          </cell>
          <cell r="AI904">
            <v>6</v>
          </cell>
          <cell r="AJ904" t="str">
            <v>06</v>
          </cell>
        </row>
        <row r="905">
          <cell r="AA905" t="str">
            <v>Aaa</v>
          </cell>
          <cell r="AB905">
            <v>37410</v>
          </cell>
          <cell r="AC905">
            <v>2002</v>
          </cell>
          <cell r="AD905" t="str">
            <v>St1</v>
          </cell>
          <cell r="AE905" t="str">
            <v>Qd2</v>
          </cell>
          <cell r="AF905" t="str">
            <v>Tr2</v>
          </cell>
          <cell r="AG905" t="str">
            <v>Tr2-2002</v>
          </cell>
          <cell r="AH905" t="str">
            <v>2002-Tr2</v>
          </cell>
          <cell r="AI905">
            <v>6</v>
          </cell>
          <cell r="AJ905" t="str">
            <v>06</v>
          </cell>
        </row>
        <row r="906">
          <cell r="AA906" t="str">
            <v>Aaa</v>
          </cell>
          <cell r="AB906">
            <v>37411</v>
          </cell>
          <cell r="AC906">
            <v>2002</v>
          </cell>
          <cell r="AD906" t="str">
            <v>St1</v>
          </cell>
          <cell r="AE906" t="str">
            <v>Qd2</v>
          </cell>
          <cell r="AF906" t="str">
            <v>Tr2</v>
          </cell>
          <cell r="AG906" t="str">
            <v>Tr2-2002</v>
          </cell>
          <cell r="AH906" t="str">
            <v>2002-Tr2</v>
          </cell>
          <cell r="AI906">
            <v>6</v>
          </cell>
          <cell r="AJ906" t="str">
            <v>06</v>
          </cell>
        </row>
        <row r="907">
          <cell r="AA907" t="str">
            <v>Aaa</v>
          </cell>
          <cell r="AB907">
            <v>37412</v>
          </cell>
          <cell r="AC907">
            <v>2002</v>
          </cell>
          <cell r="AD907" t="str">
            <v>St1</v>
          </cell>
          <cell r="AE907" t="str">
            <v>Qd2</v>
          </cell>
          <cell r="AF907" t="str">
            <v>Tr2</v>
          </cell>
          <cell r="AG907" t="str">
            <v>Tr2-2002</v>
          </cell>
          <cell r="AH907" t="str">
            <v>2002-Tr2</v>
          </cell>
          <cell r="AI907">
            <v>6</v>
          </cell>
          <cell r="AJ907" t="str">
            <v>06</v>
          </cell>
        </row>
        <row r="908">
          <cell r="AA908" t="str">
            <v>Aaa</v>
          </cell>
          <cell r="AB908">
            <v>37413</v>
          </cell>
          <cell r="AC908">
            <v>2002</v>
          </cell>
          <cell r="AD908" t="str">
            <v>St1</v>
          </cell>
          <cell r="AE908" t="str">
            <v>Qd2</v>
          </cell>
          <cell r="AF908" t="str">
            <v>Tr2</v>
          </cell>
          <cell r="AG908" t="str">
            <v>Tr2-2002</v>
          </cell>
          <cell r="AH908" t="str">
            <v>2002-Tr2</v>
          </cell>
          <cell r="AI908">
            <v>6</v>
          </cell>
          <cell r="AJ908" t="str">
            <v>06</v>
          </cell>
        </row>
        <row r="909">
          <cell r="AA909" t="str">
            <v>Aaa</v>
          </cell>
          <cell r="AB909">
            <v>37414</v>
          </cell>
          <cell r="AC909">
            <v>2002</v>
          </cell>
          <cell r="AD909" t="str">
            <v>St1</v>
          </cell>
          <cell r="AE909" t="str">
            <v>Qd2</v>
          </cell>
          <cell r="AF909" t="str">
            <v>Tr2</v>
          </cell>
          <cell r="AG909" t="str">
            <v>Tr2-2002</v>
          </cell>
          <cell r="AH909" t="str">
            <v>2002-Tr2</v>
          </cell>
          <cell r="AI909">
            <v>6</v>
          </cell>
          <cell r="AJ909" t="str">
            <v>06</v>
          </cell>
        </row>
        <row r="910">
          <cell r="AA910" t="str">
            <v>Aaa</v>
          </cell>
          <cell r="AB910">
            <v>37415</v>
          </cell>
          <cell r="AC910">
            <v>2002</v>
          </cell>
          <cell r="AD910" t="str">
            <v>St1</v>
          </cell>
          <cell r="AE910" t="str">
            <v>Qd2</v>
          </cell>
          <cell r="AF910" t="str">
            <v>Tr2</v>
          </cell>
          <cell r="AG910" t="str">
            <v>Tr2-2002</v>
          </cell>
          <cell r="AH910" t="str">
            <v>2002-Tr2</v>
          </cell>
          <cell r="AI910">
            <v>6</v>
          </cell>
          <cell r="AJ910" t="str">
            <v>06</v>
          </cell>
        </row>
        <row r="911">
          <cell r="AA911" t="str">
            <v>Aaa</v>
          </cell>
          <cell r="AB911">
            <v>37416</v>
          </cell>
          <cell r="AC911">
            <v>2002</v>
          </cell>
          <cell r="AD911" t="str">
            <v>St1</v>
          </cell>
          <cell r="AE911" t="str">
            <v>Qd2</v>
          </cell>
          <cell r="AF911" t="str">
            <v>Tr2</v>
          </cell>
          <cell r="AG911" t="str">
            <v>Tr2-2002</v>
          </cell>
          <cell r="AH911" t="str">
            <v>2002-Tr2</v>
          </cell>
          <cell r="AI911">
            <v>6</v>
          </cell>
          <cell r="AJ911" t="str">
            <v>06</v>
          </cell>
        </row>
        <row r="912">
          <cell r="AA912" t="str">
            <v>Aaa</v>
          </cell>
          <cell r="AB912">
            <v>37417</v>
          </cell>
          <cell r="AC912">
            <v>2002</v>
          </cell>
          <cell r="AD912" t="str">
            <v>St1</v>
          </cell>
          <cell r="AE912" t="str">
            <v>Qd2</v>
          </cell>
          <cell r="AF912" t="str">
            <v>Tr2</v>
          </cell>
          <cell r="AG912" t="str">
            <v>Tr2-2002</v>
          </cell>
          <cell r="AH912" t="str">
            <v>2002-Tr2</v>
          </cell>
          <cell r="AI912">
            <v>6</v>
          </cell>
          <cell r="AJ912" t="str">
            <v>06</v>
          </cell>
        </row>
        <row r="913">
          <cell r="AA913" t="str">
            <v>Aaa</v>
          </cell>
          <cell r="AB913">
            <v>37418</v>
          </cell>
          <cell r="AC913">
            <v>2002</v>
          </cell>
          <cell r="AD913" t="str">
            <v>St1</v>
          </cell>
          <cell r="AE913" t="str">
            <v>Qd2</v>
          </cell>
          <cell r="AF913" t="str">
            <v>Tr2</v>
          </cell>
          <cell r="AG913" t="str">
            <v>Tr2-2002</v>
          </cell>
          <cell r="AH913" t="str">
            <v>2002-Tr2</v>
          </cell>
          <cell r="AI913">
            <v>6</v>
          </cell>
          <cell r="AJ913" t="str">
            <v>06</v>
          </cell>
        </row>
        <row r="914">
          <cell r="AA914" t="str">
            <v>Aaa</v>
          </cell>
          <cell r="AB914">
            <v>37419</v>
          </cell>
          <cell r="AC914">
            <v>2002</v>
          </cell>
          <cell r="AD914" t="str">
            <v>St1</v>
          </cell>
          <cell r="AE914" t="str">
            <v>Qd2</v>
          </cell>
          <cell r="AF914" t="str">
            <v>Tr2</v>
          </cell>
          <cell r="AG914" t="str">
            <v>Tr2-2002</v>
          </cell>
          <cell r="AH914" t="str">
            <v>2002-Tr2</v>
          </cell>
          <cell r="AI914">
            <v>6</v>
          </cell>
          <cell r="AJ914" t="str">
            <v>06</v>
          </cell>
        </row>
        <row r="915">
          <cell r="AA915" t="str">
            <v>Aaa</v>
          </cell>
          <cell r="AB915">
            <v>37420</v>
          </cell>
          <cell r="AC915">
            <v>2002</v>
          </cell>
          <cell r="AD915" t="str">
            <v>St1</v>
          </cell>
          <cell r="AE915" t="str">
            <v>Qd2</v>
          </cell>
          <cell r="AF915" t="str">
            <v>Tr2</v>
          </cell>
          <cell r="AG915" t="str">
            <v>Tr2-2002</v>
          </cell>
          <cell r="AH915" t="str">
            <v>2002-Tr2</v>
          </cell>
          <cell r="AI915">
            <v>6</v>
          </cell>
          <cell r="AJ915" t="str">
            <v>06</v>
          </cell>
        </row>
        <row r="916">
          <cell r="AA916" t="str">
            <v>Aaa</v>
          </cell>
          <cell r="AB916">
            <v>37421</v>
          </cell>
          <cell r="AC916">
            <v>2002</v>
          </cell>
          <cell r="AD916" t="str">
            <v>St1</v>
          </cell>
          <cell r="AE916" t="str">
            <v>Qd2</v>
          </cell>
          <cell r="AF916" t="str">
            <v>Tr2</v>
          </cell>
          <cell r="AG916" t="str">
            <v>Tr2-2002</v>
          </cell>
          <cell r="AH916" t="str">
            <v>2002-Tr2</v>
          </cell>
          <cell r="AI916">
            <v>6</v>
          </cell>
          <cell r="AJ916" t="str">
            <v>06</v>
          </cell>
        </row>
        <row r="917">
          <cell r="AA917" t="str">
            <v>Aaa</v>
          </cell>
          <cell r="AB917">
            <v>37422</v>
          </cell>
          <cell r="AC917">
            <v>2002</v>
          </cell>
          <cell r="AD917" t="str">
            <v>St1</v>
          </cell>
          <cell r="AE917" t="str">
            <v>Qd2</v>
          </cell>
          <cell r="AF917" t="str">
            <v>Tr2</v>
          </cell>
          <cell r="AG917" t="str">
            <v>Tr2-2002</v>
          </cell>
          <cell r="AH917" t="str">
            <v>2002-Tr2</v>
          </cell>
          <cell r="AI917">
            <v>6</v>
          </cell>
          <cell r="AJ917" t="str">
            <v>06</v>
          </cell>
        </row>
        <row r="918">
          <cell r="AA918" t="str">
            <v>Aaa</v>
          </cell>
          <cell r="AB918">
            <v>37423</v>
          </cell>
          <cell r="AC918">
            <v>2002</v>
          </cell>
          <cell r="AD918" t="str">
            <v>St1</v>
          </cell>
          <cell r="AE918" t="str">
            <v>Qd2</v>
          </cell>
          <cell r="AF918" t="str">
            <v>Tr2</v>
          </cell>
          <cell r="AG918" t="str">
            <v>Tr2-2002</v>
          </cell>
          <cell r="AH918" t="str">
            <v>2002-Tr2</v>
          </cell>
          <cell r="AI918">
            <v>6</v>
          </cell>
          <cell r="AJ918" t="str">
            <v>06</v>
          </cell>
        </row>
        <row r="919">
          <cell r="AA919" t="str">
            <v>Aaa</v>
          </cell>
          <cell r="AB919">
            <v>37424</v>
          </cell>
          <cell r="AC919">
            <v>2002</v>
          </cell>
          <cell r="AD919" t="str">
            <v>St1</v>
          </cell>
          <cell r="AE919" t="str">
            <v>Qd2</v>
          </cell>
          <cell r="AF919" t="str">
            <v>Tr2</v>
          </cell>
          <cell r="AG919" t="str">
            <v>Tr2-2002</v>
          </cell>
          <cell r="AH919" t="str">
            <v>2002-Tr2</v>
          </cell>
          <cell r="AI919">
            <v>6</v>
          </cell>
          <cell r="AJ919" t="str">
            <v>06</v>
          </cell>
        </row>
        <row r="920">
          <cell r="AA920" t="str">
            <v>Aaa</v>
          </cell>
          <cell r="AB920">
            <v>37425</v>
          </cell>
          <cell r="AC920">
            <v>2002</v>
          </cell>
          <cell r="AD920" t="str">
            <v>St1</v>
          </cell>
          <cell r="AE920" t="str">
            <v>Qd2</v>
          </cell>
          <cell r="AF920" t="str">
            <v>Tr2</v>
          </cell>
          <cell r="AG920" t="str">
            <v>Tr2-2002</v>
          </cell>
          <cell r="AH920" t="str">
            <v>2002-Tr2</v>
          </cell>
          <cell r="AI920">
            <v>6</v>
          </cell>
          <cell r="AJ920" t="str">
            <v>06</v>
          </cell>
        </row>
        <row r="921">
          <cell r="AA921" t="str">
            <v>Aaa</v>
          </cell>
          <cell r="AB921">
            <v>37426</v>
          </cell>
          <cell r="AC921">
            <v>2002</v>
          </cell>
          <cell r="AD921" t="str">
            <v>St1</v>
          </cell>
          <cell r="AE921" t="str">
            <v>Qd2</v>
          </cell>
          <cell r="AF921" t="str">
            <v>Tr2</v>
          </cell>
          <cell r="AG921" t="str">
            <v>Tr2-2002</v>
          </cell>
          <cell r="AH921" t="str">
            <v>2002-Tr2</v>
          </cell>
          <cell r="AI921">
            <v>6</v>
          </cell>
          <cell r="AJ921" t="str">
            <v>06</v>
          </cell>
        </row>
        <row r="922">
          <cell r="AA922" t="str">
            <v>Aaa</v>
          </cell>
          <cell r="AB922">
            <v>37427</v>
          </cell>
          <cell r="AC922">
            <v>2002</v>
          </cell>
          <cell r="AD922" t="str">
            <v>St1</v>
          </cell>
          <cell r="AE922" t="str">
            <v>Qd2</v>
          </cell>
          <cell r="AF922" t="str">
            <v>Tr2</v>
          </cell>
          <cell r="AG922" t="str">
            <v>Tr2-2002</v>
          </cell>
          <cell r="AH922" t="str">
            <v>2002-Tr2</v>
          </cell>
          <cell r="AI922">
            <v>6</v>
          </cell>
          <cell r="AJ922" t="str">
            <v>06</v>
          </cell>
        </row>
        <row r="923">
          <cell r="AA923" t="str">
            <v>Aaa</v>
          </cell>
          <cell r="AB923">
            <v>37428</v>
          </cell>
          <cell r="AC923">
            <v>2002</v>
          </cell>
          <cell r="AD923" t="str">
            <v>St1</v>
          </cell>
          <cell r="AE923" t="str">
            <v>Qd2</v>
          </cell>
          <cell r="AF923" t="str">
            <v>Tr2</v>
          </cell>
          <cell r="AG923" t="str">
            <v>Tr2-2002</v>
          </cell>
          <cell r="AH923" t="str">
            <v>2002-Tr2</v>
          </cell>
          <cell r="AI923">
            <v>6</v>
          </cell>
          <cell r="AJ923" t="str">
            <v>06</v>
          </cell>
        </row>
        <row r="924">
          <cell r="AA924" t="str">
            <v>Aaa</v>
          </cell>
          <cell r="AB924">
            <v>37429</v>
          </cell>
          <cell r="AC924">
            <v>2002</v>
          </cell>
          <cell r="AD924" t="str">
            <v>St1</v>
          </cell>
          <cell r="AE924" t="str">
            <v>Qd2</v>
          </cell>
          <cell r="AF924" t="str">
            <v>Tr2</v>
          </cell>
          <cell r="AG924" t="str">
            <v>Tr2-2002</v>
          </cell>
          <cell r="AH924" t="str">
            <v>2002-Tr2</v>
          </cell>
          <cell r="AI924">
            <v>6</v>
          </cell>
          <cell r="AJ924" t="str">
            <v>06</v>
          </cell>
        </row>
        <row r="925">
          <cell r="AA925" t="str">
            <v>Aaa</v>
          </cell>
          <cell r="AB925">
            <v>37430</v>
          </cell>
          <cell r="AC925">
            <v>2002</v>
          </cell>
          <cell r="AD925" t="str">
            <v>St1</v>
          </cell>
          <cell r="AE925" t="str">
            <v>Qd2</v>
          </cell>
          <cell r="AF925" t="str">
            <v>Tr2</v>
          </cell>
          <cell r="AG925" t="str">
            <v>Tr2-2002</v>
          </cell>
          <cell r="AH925" t="str">
            <v>2002-Tr2</v>
          </cell>
          <cell r="AI925">
            <v>6</v>
          </cell>
          <cell r="AJ925" t="str">
            <v>06</v>
          </cell>
        </row>
        <row r="926">
          <cell r="AA926" t="str">
            <v>Aaa</v>
          </cell>
          <cell r="AB926">
            <v>37431</v>
          </cell>
          <cell r="AC926">
            <v>2002</v>
          </cell>
          <cell r="AD926" t="str">
            <v>St1</v>
          </cell>
          <cell r="AE926" t="str">
            <v>Qd2</v>
          </cell>
          <cell r="AF926" t="str">
            <v>Tr2</v>
          </cell>
          <cell r="AG926" t="str">
            <v>Tr2-2002</v>
          </cell>
          <cell r="AH926" t="str">
            <v>2002-Tr2</v>
          </cell>
          <cell r="AI926">
            <v>6</v>
          </cell>
          <cell r="AJ926" t="str">
            <v>06</v>
          </cell>
        </row>
        <row r="927">
          <cell r="AA927" t="str">
            <v>Aaa</v>
          </cell>
          <cell r="AB927">
            <v>37432</v>
          </cell>
          <cell r="AC927">
            <v>2002</v>
          </cell>
          <cell r="AD927" t="str">
            <v>St1</v>
          </cell>
          <cell r="AE927" t="str">
            <v>Qd2</v>
          </cell>
          <cell r="AF927" t="str">
            <v>Tr2</v>
          </cell>
          <cell r="AG927" t="str">
            <v>Tr2-2002</v>
          </cell>
          <cell r="AH927" t="str">
            <v>2002-Tr2</v>
          </cell>
          <cell r="AI927">
            <v>6</v>
          </cell>
          <cell r="AJ927" t="str">
            <v>06</v>
          </cell>
        </row>
        <row r="928">
          <cell r="AA928" t="str">
            <v>Aaa</v>
          </cell>
          <cell r="AB928">
            <v>37433</v>
          </cell>
          <cell r="AC928">
            <v>2002</v>
          </cell>
          <cell r="AD928" t="str">
            <v>St1</v>
          </cell>
          <cell r="AE928" t="str">
            <v>Qd2</v>
          </cell>
          <cell r="AF928" t="str">
            <v>Tr2</v>
          </cell>
          <cell r="AG928" t="str">
            <v>Tr2-2002</v>
          </cell>
          <cell r="AH928" t="str">
            <v>2002-Tr2</v>
          </cell>
          <cell r="AI928">
            <v>6</v>
          </cell>
          <cell r="AJ928" t="str">
            <v>06</v>
          </cell>
        </row>
        <row r="929">
          <cell r="AA929" t="str">
            <v>Aaa</v>
          </cell>
          <cell r="AB929">
            <v>37434</v>
          </cell>
          <cell r="AC929">
            <v>2002</v>
          </cell>
          <cell r="AD929" t="str">
            <v>St1</v>
          </cell>
          <cell r="AE929" t="str">
            <v>Qd2</v>
          </cell>
          <cell r="AF929" t="str">
            <v>Tr2</v>
          </cell>
          <cell r="AG929" t="str">
            <v>Tr2-2002</v>
          </cell>
          <cell r="AH929" t="str">
            <v>2002-Tr2</v>
          </cell>
          <cell r="AI929">
            <v>6</v>
          </cell>
          <cell r="AJ929" t="str">
            <v>06</v>
          </cell>
        </row>
        <row r="930">
          <cell r="AA930" t="str">
            <v>Aaa</v>
          </cell>
          <cell r="AB930">
            <v>37435</v>
          </cell>
          <cell r="AC930">
            <v>2002</v>
          </cell>
          <cell r="AD930" t="str">
            <v>St1</v>
          </cell>
          <cell r="AE930" t="str">
            <v>Qd2</v>
          </cell>
          <cell r="AF930" t="str">
            <v>Tr2</v>
          </cell>
          <cell r="AG930" t="str">
            <v>Tr2-2002</v>
          </cell>
          <cell r="AH930" t="str">
            <v>2002-Tr2</v>
          </cell>
          <cell r="AI930">
            <v>6</v>
          </cell>
          <cell r="AJ930" t="str">
            <v>06</v>
          </cell>
        </row>
        <row r="931">
          <cell r="AA931" t="str">
            <v>Aaa</v>
          </cell>
          <cell r="AB931">
            <v>37436</v>
          </cell>
          <cell r="AC931">
            <v>2002</v>
          </cell>
          <cell r="AD931" t="str">
            <v>St1</v>
          </cell>
          <cell r="AE931" t="str">
            <v>Qd2</v>
          </cell>
          <cell r="AF931" t="str">
            <v>Tr2</v>
          </cell>
          <cell r="AG931" t="str">
            <v>Tr2-2002</v>
          </cell>
          <cell r="AH931" t="str">
            <v>2002-Tr2</v>
          </cell>
          <cell r="AI931">
            <v>6</v>
          </cell>
          <cell r="AJ931" t="str">
            <v>06</v>
          </cell>
        </row>
        <row r="932">
          <cell r="AA932" t="str">
            <v>Aaa</v>
          </cell>
          <cell r="AB932">
            <v>37437</v>
          </cell>
          <cell r="AC932">
            <v>2002</v>
          </cell>
          <cell r="AD932" t="str">
            <v>St1</v>
          </cell>
          <cell r="AE932" t="str">
            <v>Qd2</v>
          </cell>
          <cell r="AF932" t="str">
            <v>Tr2</v>
          </cell>
          <cell r="AG932" t="str">
            <v>Tr2-2002</v>
          </cell>
          <cell r="AH932" t="str">
            <v>2002-Tr2</v>
          </cell>
          <cell r="AI932">
            <v>6</v>
          </cell>
          <cell r="AJ932" t="str">
            <v>06</v>
          </cell>
        </row>
        <row r="933">
          <cell r="AA933" t="str">
            <v>Aaa</v>
          </cell>
          <cell r="AB933">
            <v>37438</v>
          </cell>
          <cell r="AC933">
            <v>2002</v>
          </cell>
          <cell r="AD933" t="str">
            <v>St2</v>
          </cell>
          <cell r="AE933" t="str">
            <v>Qd2</v>
          </cell>
          <cell r="AF933" t="str">
            <v>Tr3</v>
          </cell>
          <cell r="AG933" t="str">
            <v>Tr3-2002</v>
          </cell>
          <cell r="AH933" t="str">
            <v>2002-Tr3</v>
          </cell>
          <cell r="AI933">
            <v>7</v>
          </cell>
          <cell r="AJ933" t="str">
            <v>07</v>
          </cell>
        </row>
        <row r="934">
          <cell r="AA934" t="str">
            <v>Aaa</v>
          </cell>
          <cell r="AB934">
            <v>37439</v>
          </cell>
          <cell r="AC934">
            <v>2002</v>
          </cell>
          <cell r="AD934" t="str">
            <v>St2</v>
          </cell>
          <cell r="AE934" t="str">
            <v>Qd2</v>
          </cell>
          <cell r="AF934" t="str">
            <v>Tr3</v>
          </cell>
          <cell r="AG934" t="str">
            <v>Tr3-2002</v>
          </cell>
          <cell r="AH934" t="str">
            <v>2002-Tr3</v>
          </cell>
          <cell r="AI934">
            <v>7</v>
          </cell>
          <cell r="AJ934" t="str">
            <v>07</v>
          </cell>
        </row>
        <row r="935">
          <cell r="AA935" t="str">
            <v>Aaa</v>
          </cell>
          <cell r="AB935">
            <v>37440</v>
          </cell>
          <cell r="AC935">
            <v>2002</v>
          </cell>
          <cell r="AD935" t="str">
            <v>St2</v>
          </cell>
          <cell r="AE935" t="str">
            <v>Qd2</v>
          </cell>
          <cell r="AF935" t="str">
            <v>Tr3</v>
          </cell>
          <cell r="AG935" t="str">
            <v>Tr3-2002</v>
          </cell>
          <cell r="AH935" t="str">
            <v>2002-Tr3</v>
          </cell>
          <cell r="AI935">
            <v>7</v>
          </cell>
          <cell r="AJ935" t="str">
            <v>07</v>
          </cell>
        </row>
        <row r="936">
          <cell r="AA936" t="str">
            <v>Aaa</v>
          </cell>
          <cell r="AB936">
            <v>37441</v>
          </cell>
          <cell r="AC936">
            <v>2002</v>
          </cell>
          <cell r="AD936" t="str">
            <v>St2</v>
          </cell>
          <cell r="AE936" t="str">
            <v>Qd2</v>
          </cell>
          <cell r="AF936" t="str">
            <v>Tr3</v>
          </cell>
          <cell r="AG936" t="str">
            <v>Tr3-2002</v>
          </cell>
          <cell r="AH936" t="str">
            <v>2002-Tr3</v>
          </cell>
          <cell r="AI936">
            <v>7</v>
          </cell>
          <cell r="AJ936" t="str">
            <v>07</v>
          </cell>
        </row>
        <row r="937">
          <cell r="AA937" t="str">
            <v>Aaa</v>
          </cell>
          <cell r="AB937">
            <v>37442</v>
          </cell>
          <cell r="AC937">
            <v>2002</v>
          </cell>
          <cell r="AD937" t="str">
            <v>St2</v>
          </cell>
          <cell r="AE937" t="str">
            <v>Qd2</v>
          </cell>
          <cell r="AF937" t="str">
            <v>Tr3</v>
          </cell>
          <cell r="AG937" t="str">
            <v>Tr3-2002</v>
          </cell>
          <cell r="AH937" t="str">
            <v>2002-Tr3</v>
          </cell>
          <cell r="AI937">
            <v>7</v>
          </cell>
          <cell r="AJ937" t="str">
            <v>07</v>
          </cell>
        </row>
        <row r="938">
          <cell r="AA938" t="str">
            <v>Aaa</v>
          </cell>
          <cell r="AB938">
            <v>37443</v>
          </cell>
          <cell r="AC938">
            <v>2002</v>
          </cell>
          <cell r="AD938" t="str">
            <v>St2</v>
          </cell>
          <cell r="AE938" t="str">
            <v>Qd2</v>
          </cell>
          <cell r="AF938" t="str">
            <v>Tr3</v>
          </cell>
          <cell r="AG938" t="str">
            <v>Tr3-2002</v>
          </cell>
          <cell r="AH938" t="str">
            <v>2002-Tr3</v>
          </cell>
          <cell r="AI938">
            <v>7</v>
          </cell>
          <cell r="AJ938" t="str">
            <v>07</v>
          </cell>
        </row>
        <row r="939">
          <cell r="AA939" t="str">
            <v>Aaa</v>
          </cell>
          <cell r="AB939">
            <v>37444</v>
          </cell>
          <cell r="AC939">
            <v>2002</v>
          </cell>
          <cell r="AD939" t="str">
            <v>St2</v>
          </cell>
          <cell r="AE939" t="str">
            <v>Qd2</v>
          </cell>
          <cell r="AF939" t="str">
            <v>Tr3</v>
          </cell>
          <cell r="AG939" t="str">
            <v>Tr3-2002</v>
          </cell>
          <cell r="AH939" t="str">
            <v>2002-Tr3</v>
          </cell>
          <cell r="AI939">
            <v>7</v>
          </cell>
          <cell r="AJ939" t="str">
            <v>07</v>
          </cell>
        </row>
        <row r="940">
          <cell r="AA940" t="str">
            <v>Aaa</v>
          </cell>
          <cell r="AB940">
            <v>37445</v>
          </cell>
          <cell r="AC940">
            <v>2002</v>
          </cell>
          <cell r="AD940" t="str">
            <v>St2</v>
          </cell>
          <cell r="AE940" t="str">
            <v>Qd2</v>
          </cell>
          <cell r="AF940" t="str">
            <v>Tr3</v>
          </cell>
          <cell r="AG940" t="str">
            <v>Tr3-2002</v>
          </cell>
          <cell r="AH940" t="str">
            <v>2002-Tr3</v>
          </cell>
          <cell r="AI940">
            <v>7</v>
          </cell>
          <cell r="AJ940" t="str">
            <v>07</v>
          </cell>
        </row>
        <row r="941">
          <cell r="AA941" t="str">
            <v>Aaa</v>
          </cell>
          <cell r="AB941">
            <v>37446</v>
          </cell>
          <cell r="AC941">
            <v>2002</v>
          </cell>
          <cell r="AD941" t="str">
            <v>St2</v>
          </cell>
          <cell r="AE941" t="str">
            <v>Qd2</v>
          </cell>
          <cell r="AF941" t="str">
            <v>Tr3</v>
          </cell>
          <cell r="AG941" t="str">
            <v>Tr3-2002</v>
          </cell>
          <cell r="AH941" t="str">
            <v>2002-Tr3</v>
          </cell>
          <cell r="AI941">
            <v>7</v>
          </cell>
          <cell r="AJ941" t="str">
            <v>07</v>
          </cell>
        </row>
        <row r="942">
          <cell r="AA942" t="str">
            <v>Aaa</v>
          </cell>
          <cell r="AB942">
            <v>37447</v>
          </cell>
          <cell r="AC942">
            <v>2002</v>
          </cell>
          <cell r="AD942" t="str">
            <v>St2</v>
          </cell>
          <cell r="AE942" t="str">
            <v>Qd2</v>
          </cell>
          <cell r="AF942" t="str">
            <v>Tr3</v>
          </cell>
          <cell r="AG942" t="str">
            <v>Tr3-2002</v>
          </cell>
          <cell r="AH942" t="str">
            <v>2002-Tr3</v>
          </cell>
          <cell r="AI942">
            <v>7</v>
          </cell>
          <cell r="AJ942" t="str">
            <v>07</v>
          </cell>
        </row>
        <row r="943">
          <cell r="AA943" t="str">
            <v>Aaa</v>
          </cell>
          <cell r="AB943">
            <v>37448</v>
          </cell>
          <cell r="AC943">
            <v>2002</v>
          </cell>
          <cell r="AD943" t="str">
            <v>St2</v>
          </cell>
          <cell r="AE943" t="str">
            <v>Qd2</v>
          </cell>
          <cell r="AF943" t="str">
            <v>Tr3</v>
          </cell>
          <cell r="AG943" t="str">
            <v>Tr3-2002</v>
          </cell>
          <cell r="AH943" t="str">
            <v>2002-Tr3</v>
          </cell>
          <cell r="AI943">
            <v>7</v>
          </cell>
          <cell r="AJ943" t="str">
            <v>07</v>
          </cell>
        </row>
        <row r="944">
          <cell r="AA944" t="str">
            <v>Aaa</v>
          </cell>
          <cell r="AB944">
            <v>37449</v>
          </cell>
          <cell r="AC944">
            <v>2002</v>
          </cell>
          <cell r="AD944" t="str">
            <v>St2</v>
          </cell>
          <cell r="AE944" t="str">
            <v>Qd2</v>
          </cell>
          <cell r="AF944" t="str">
            <v>Tr3</v>
          </cell>
          <cell r="AG944" t="str">
            <v>Tr3-2002</v>
          </cell>
          <cell r="AH944" t="str">
            <v>2002-Tr3</v>
          </cell>
          <cell r="AI944">
            <v>7</v>
          </cell>
          <cell r="AJ944" t="str">
            <v>07</v>
          </cell>
        </row>
        <row r="945">
          <cell r="AA945" t="str">
            <v>Aaa</v>
          </cell>
          <cell r="AB945">
            <v>37450</v>
          </cell>
          <cell r="AC945">
            <v>2002</v>
          </cell>
          <cell r="AD945" t="str">
            <v>St2</v>
          </cell>
          <cell r="AE945" t="str">
            <v>Qd2</v>
          </cell>
          <cell r="AF945" t="str">
            <v>Tr3</v>
          </cell>
          <cell r="AG945" t="str">
            <v>Tr3-2002</v>
          </cell>
          <cell r="AH945" t="str">
            <v>2002-Tr3</v>
          </cell>
          <cell r="AI945">
            <v>7</v>
          </cell>
          <cell r="AJ945" t="str">
            <v>07</v>
          </cell>
        </row>
        <row r="946">
          <cell r="AA946" t="str">
            <v>Aaa</v>
          </cell>
          <cell r="AB946">
            <v>37451</v>
          </cell>
          <cell r="AC946">
            <v>2002</v>
          </cell>
          <cell r="AD946" t="str">
            <v>St2</v>
          </cell>
          <cell r="AE946" t="str">
            <v>Qd2</v>
          </cell>
          <cell r="AF946" t="str">
            <v>Tr3</v>
          </cell>
          <cell r="AG946" t="str">
            <v>Tr3-2002</v>
          </cell>
          <cell r="AH946" t="str">
            <v>2002-Tr3</v>
          </cell>
          <cell r="AI946">
            <v>7</v>
          </cell>
          <cell r="AJ946" t="str">
            <v>07</v>
          </cell>
        </row>
        <row r="947">
          <cell r="AA947" t="str">
            <v>Aaa</v>
          </cell>
          <cell r="AB947">
            <v>37452</v>
          </cell>
          <cell r="AC947">
            <v>2002</v>
          </cell>
          <cell r="AD947" t="str">
            <v>St2</v>
          </cell>
          <cell r="AE947" t="str">
            <v>Qd2</v>
          </cell>
          <cell r="AF947" t="str">
            <v>Tr3</v>
          </cell>
          <cell r="AG947" t="str">
            <v>Tr3-2002</v>
          </cell>
          <cell r="AH947" t="str">
            <v>2002-Tr3</v>
          </cell>
          <cell r="AI947">
            <v>7</v>
          </cell>
          <cell r="AJ947" t="str">
            <v>07</v>
          </cell>
        </row>
        <row r="948">
          <cell r="AA948" t="str">
            <v>Aaa</v>
          </cell>
          <cell r="AB948">
            <v>37453</v>
          </cell>
          <cell r="AC948">
            <v>2002</v>
          </cell>
          <cell r="AD948" t="str">
            <v>St2</v>
          </cell>
          <cell r="AE948" t="str">
            <v>Qd2</v>
          </cell>
          <cell r="AF948" t="str">
            <v>Tr3</v>
          </cell>
          <cell r="AG948" t="str">
            <v>Tr3-2002</v>
          </cell>
          <cell r="AH948" t="str">
            <v>2002-Tr3</v>
          </cell>
          <cell r="AI948">
            <v>7</v>
          </cell>
          <cell r="AJ948" t="str">
            <v>07</v>
          </cell>
        </row>
        <row r="949">
          <cell r="AA949" t="str">
            <v>Aaa</v>
          </cell>
          <cell r="AB949">
            <v>37454</v>
          </cell>
          <cell r="AC949">
            <v>2002</v>
          </cell>
          <cell r="AD949" t="str">
            <v>St2</v>
          </cell>
          <cell r="AE949" t="str">
            <v>Qd2</v>
          </cell>
          <cell r="AF949" t="str">
            <v>Tr3</v>
          </cell>
          <cell r="AG949" t="str">
            <v>Tr3-2002</v>
          </cell>
          <cell r="AH949" t="str">
            <v>2002-Tr3</v>
          </cell>
          <cell r="AI949">
            <v>7</v>
          </cell>
          <cell r="AJ949" t="str">
            <v>07</v>
          </cell>
        </row>
        <row r="950">
          <cell r="AA950" t="str">
            <v>Aaa</v>
          </cell>
          <cell r="AB950">
            <v>37455</v>
          </cell>
          <cell r="AC950">
            <v>2002</v>
          </cell>
          <cell r="AD950" t="str">
            <v>St2</v>
          </cell>
          <cell r="AE950" t="str">
            <v>Qd2</v>
          </cell>
          <cell r="AF950" t="str">
            <v>Tr3</v>
          </cell>
          <cell r="AG950" t="str">
            <v>Tr3-2002</v>
          </cell>
          <cell r="AH950" t="str">
            <v>2002-Tr3</v>
          </cell>
          <cell r="AI950">
            <v>7</v>
          </cell>
          <cell r="AJ950" t="str">
            <v>07</v>
          </cell>
        </row>
        <row r="951">
          <cell r="AA951" t="str">
            <v>Aaa</v>
          </cell>
          <cell r="AB951">
            <v>37456</v>
          </cell>
          <cell r="AC951">
            <v>2002</v>
          </cell>
          <cell r="AD951" t="str">
            <v>St2</v>
          </cell>
          <cell r="AE951" t="str">
            <v>Qd2</v>
          </cell>
          <cell r="AF951" t="str">
            <v>Tr3</v>
          </cell>
          <cell r="AG951" t="str">
            <v>Tr3-2002</v>
          </cell>
          <cell r="AH951" t="str">
            <v>2002-Tr3</v>
          </cell>
          <cell r="AI951">
            <v>7</v>
          </cell>
          <cell r="AJ951" t="str">
            <v>07</v>
          </cell>
        </row>
        <row r="952">
          <cell r="AA952" t="str">
            <v>Aaa</v>
          </cell>
          <cell r="AB952">
            <v>37457</v>
          </cell>
          <cell r="AC952">
            <v>2002</v>
          </cell>
          <cell r="AD952" t="str">
            <v>St2</v>
          </cell>
          <cell r="AE952" t="str">
            <v>Qd2</v>
          </cell>
          <cell r="AF952" t="str">
            <v>Tr3</v>
          </cell>
          <cell r="AG952" t="str">
            <v>Tr3-2002</v>
          </cell>
          <cell r="AH952" t="str">
            <v>2002-Tr3</v>
          </cell>
          <cell r="AI952">
            <v>7</v>
          </cell>
          <cell r="AJ952" t="str">
            <v>07</v>
          </cell>
        </row>
        <row r="953">
          <cell r="AA953" t="str">
            <v>Aaa</v>
          </cell>
          <cell r="AB953">
            <v>37458</v>
          </cell>
          <cell r="AC953">
            <v>2002</v>
          </cell>
          <cell r="AD953" t="str">
            <v>St2</v>
          </cell>
          <cell r="AE953" t="str">
            <v>Qd2</v>
          </cell>
          <cell r="AF953" t="str">
            <v>Tr3</v>
          </cell>
          <cell r="AG953" t="str">
            <v>Tr3-2002</v>
          </cell>
          <cell r="AH953" t="str">
            <v>2002-Tr3</v>
          </cell>
          <cell r="AI953">
            <v>7</v>
          </cell>
          <cell r="AJ953" t="str">
            <v>07</v>
          </cell>
        </row>
        <row r="954">
          <cell r="AA954" t="str">
            <v>Aaa</v>
          </cell>
          <cell r="AB954">
            <v>37459</v>
          </cell>
          <cell r="AC954">
            <v>2002</v>
          </cell>
          <cell r="AD954" t="str">
            <v>St2</v>
          </cell>
          <cell r="AE954" t="str">
            <v>Qd2</v>
          </cell>
          <cell r="AF954" t="str">
            <v>Tr3</v>
          </cell>
          <cell r="AG954" t="str">
            <v>Tr3-2002</v>
          </cell>
          <cell r="AH954" t="str">
            <v>2002-Tr3</v>
          </cell>
          <cell r="AI954">
            <v>7</v>
          </cell>
          <cell r="AJ954" t="str">
            <v>07</v>
          </cell>
        </row>
        <row r="955">
          <cell r="AA955" t="str">
            <v>Aaa</v>
          </cell>
          <cell r="AB955">
            <v>37460</v>
          </cell>
          <cell r="AC955">
            <v>2002</v>
          </cell>
          <cell r="AD955" t="str">
            <v>St2</v>
          </cell>
          <cell r="AE955" t="str">
            <v>Qd2</v>
          </cell>
          <cell r="AF955" t="str">
            <v>Tr3</v>
          </cell>
          <cell r="AG955" t="str">
            <v>Tr3-2002</v>
          </cell>
          <cell r="AH955" t="str">
            <v>2002-Tr3</v>
          </cell>
          <cell r="AI955">
            <v>7</v>
          </cell>
          <cell r="AJ955" t="str">
            <v>07</v>
          </cell>
        </row>
        <row r="956">
          <cell r="AA956" t="str">
            <v>Aaa</v>
          </cell>
          <cell r="AB956">
            <v>37461</v>
          </cell>
          <cell r="AC956">
            <v>2002</v>
          </cell>
          <cell r="AD956" t="str">
            <v>St2</v>
          </cell>
          <cell r="AE956" t="str">
            <v>Qd2</v>
          </cell>
          <cell r="AF956" t="str">
            <v>Tr3</v>
          </cell>
          <cell r="AG956" t="str">
            <v>Tr3-2002</v>
          </cell>
          <cell r="AH956" t="str">
            <v>2002-Tr3</v>
          </cell>
          <cell r="AI956">
            <v>7</v>
          </cell>
          <cell r="AJ956" t="str">
            <v>07</v>
          </cell>
        </row>
        <row r="957">
          <cell r="AA957" t="str">
            <v>Aaa</v>
          </cell>
          <cell r="AB957">
            <v>37462</v>
          </cell>
          <cell r="AC957">
            <v>2002</v>
          </cell>
          <cell r="AD957" t="str">
            <v>St2</v>
          </cell>
          <cell r="AE957" t="str">
            <v>Qd2</v>
          </cell>
          <cell r="AF957" t="str">
            <v>Tr3</v>
          </cell>
          <cell r="AG957" t="str">
            <v>Tr3-2002</v>
          </cell>
          <cell r="AH957" t="str">
            <v>2002-Tr3</v>
          </cell>
          <cell r="AI957">
            <v>7</v>
          </cell>
          <cell r="AJ957" t="str">
            <v>07</v>
          </cell>
        </row>
        <row r="958">
          <cell r="AA958" t="str">
            <v>Aaa</v>
          </cell>
          <cell r="AB958">
            <v>37463</v>
          </cell>
          <cell r="AC958">
            <v>2002</v>
          </cell>
          <cell r="AD958" t="str">
            <v>St2</v>
          </cell>
          <cell r="AE958" t="str">
            <v>Qd2</v>
          </cell>
          <cell r="AF958" t="str">
            <v>Tr3</v>
          </cell>
          <cell r="AG958" t="str">
            <v>Tr3-2002</v>
          </cell>
          <cell r="AH958" t="str">
            <v>2002-Tr3</v>
          </cell>
          <cell r="AI958">
            <v>7</v>
          </cell>
          <cell r="AJ958" t="str">
            <v>07</v>
          </cell>
        </row>
        <row r="959">
          <cell r="AA959" t="str">
            <v>Aaa</v>
          </cell>
          <cell r="AB959">
            <v>37464</v>
          </cell>
          <cell r="AC959">
            <v>2002</v>
          </cell>
          <cell r="AD959" t="str">
            <v>St2</v>
          </cell>
          <cell r="AE959" t="str">
            <v>Qd2</v>
          </cell>
          <cell r="AF959" t="str">
            <v>Tr3</v>
          </cell>
          <cell r="AG959" t="str">
            <v>Tr3-2002</v>
          </cell>
          <cell r="AH959" t="str">
            <v>2002-Tr3</v>
          </cell>
          <cell r="AI959">
            <v>7</v>
          </cell>
          <cell r="AJ959" t="str">
            <v>07</v>
          </cell>
        </row>
        <row r="960">
          <cell r="AA960" t="str">
            <v>Aaa</v>
          </cell>
          <cell r="AB960">
            <v>37465</v>
          </cell>
          <cell r="AC960">
            <v>2002</v>
          </cell>
          <cell r="AD960" t="str">
            <v>St2</v>
          </cell>
          <cell r="AE960" t="str">
            <v>Qd2</v>
          </cell>
          <cell r="AF960" t="str">
            <v>Tr3</v>
          </cell>
          <cell r="AG960" t="str">
            <v>Tr3-2002</v>
          </cell>
          <cell r="AH960" t="str">
            <v>2002-Tr3</v>
          </cell>
          <cell r="AI960">
            <v>7</v>
          </cell>
          <cell r="AJ960" t="str">
            <v>07</v>
          </cell>
        </row>
        <row r="961">
          <cell r="AA961" t="str">
            <v>Aaa</v>
          </cell>
          <cell r="AB961">
            <v>37466</v>
          </cell>
          <cell r="AC961">
            <v>2002</v>
          </cell>
          <cell r="AD961" t="str">
            <v>St2</v>
          </cell>
          <cell r="AE961" t="str">
            <v>Qd2</v>
          </cell>
          <cell r="AF961" t="str">
            <v>Tr3</v>
          </cell>
          <cell r="AG961" t="str">
            <v>Tr3-2002</v>
          </cell>
          <cell r="AH961" t="str">
            <v>2002-Tr3</v>
          </cell>
          <cell r="AI961">
            <v>7</v>
          </cell>
          <cell r="AJ961" t="str">
            <v>07</v>
          </cell>
        </row>
        <row r="962">
          <cell r="AA962" t="str">
            <v>Aaa</v>
          </cell>
          <cell r="AB962">
            <v>37467</v>
          </cell>
          <cell r="AC962">
            <v>2002</v>
          </cell>
          <cell r="AD962" t="str">
            <v>St2</v>
          </cell>
          <cell r="AE962" t="str">
            <v>Qd2</v>
          </cell>
          <cell r="AF962" t="str">
            <v>Tr3</v>
          </cell>
          <cell r="AG962" t="str">
            <v>Tr3-2002</v>
          </cell>
          <cell r="AH962" t="str">
            <v>2002-Tr3</v>
          </cell>
          <cell r="AI962">
            <v>7</v>
          </cell>
          <cell r="AJ962" t="str">
            <v>07</v>
          </cell>
        </row>
        <row r="963">
          <cell r="AA963" t="str">
            <v>Aaa</v>
          </cell>
          <cell r="AB963">
            <v>37468</v>
          </cell>
          <cell r="AC963">
            <v>2002</v>
          </cell>
          <cell r="AD963" t="str">
            <v>St2</v>
          </cell>
          <cell r="AE963" t="str">
            <v>Qd2</v>
          </cell>
          <cell r="AF963" t="str">
            <v>Tr3</v>
          </cell>
          <cell r="AG963" t="str">
            <v>Tr3-2002</v>
          </cell>
          <cell r="AH963" t="str">
            <v>2002-Tr3</v>
          </cell>
          <cell r="AI963">
            <v>7</v>
          </cell>
          <cell r="AJ963" t="str">
            <v>07</v>
          </cell>
        </row>
        <row r="964">
          <cell r="AA964" t="str">
            <v>Aaa</v>
          </cell>
          <cell r="AB964">
            <v>37469</v>
          </cell>
          <cell r="AC964">
            <v>2002</v>
          </cell>
          <cell r="AD964" t="str">
            <v>St2</v>
          </cell>
          <cell r="AE964" t="str">
            <v>Qd2</v>
          </cell>
          <cell r="AF964" t="str">
            <v>Tr3</v>
          </cell>
          <cell r="AG964" t="str">
            <v>Tr3-2002</v>
          </cell>
          <cell r="AH964" t="str">
            <v>2002-Tr3</v>
          </cell>
          <cell r="AI964">
            <v>8</v>
          </cell>
          <cell r="AJ964" t="str">
            <v>08</v>
          </cell>
        </row>
        <row r="965">
          <cell r="AA965" t="str">
            <v>Aaa</v>
          </cell>
          <cell r="AB965">
            <v>37470</v>
          </cell>
          <cell r="AC965">
            <v>2002</v>
          </cell>
          <cell r="AD965" t="str">
            <v>St2</v>
          </cell>
          <cell r="AE965" t="str">
            <v>Qd2</v>
          </cell>
          <cell r="AF965" t="str">
            <v>Tr3</v>
          </cell>
          <cell r="AG965" t="str">
            <v>Tr3-2002</v>
          </cell>
          <cell r="AH965" t="str">
            <v>2002-Tr3</v>
          </cell>
          <cell r="AI965">
            <v>8</v>
          </cell>
          <cell r="AJ965" t="str">
            <v>08</v>
          </cell>
        </row>
        <row r="966">
          <cell r="AA966" t="str">
            <v>Aaa</v>
          </cell>
          <cell r="AB966">
            <v>37471</v>
          </cell>
          <cell r="AC966">
            <v>2002</v>
          </cell>
          <cell r="AD966" t="str">
            <v>St2</v>
          </cell>
          <cell r="AE966" t="str">
            <v>Qd2</v>
          </cell>
          <cell r="AF966" t="str">
            <v>Tr3</v>
          </cell>
          <cell r="AG966" t="str">
            <v>Tr3-2002</v>
          </cell>
          <cell r="AH966" t="str">
            <v>2002-Tr3</v>
          </cell>
          <cell r="AI966">
            <v>8</v>
          </cell>
          <cell r="AJ966" t="str">
            <v>08</v>
          </cell>
        </row>
        <row r="967">
          <cell r="AA967" t="str">
            <v>Aaa</v>
          </cell>
          <cell r="AB967">
            <v>37472</v>
          </cell>
          <cell r="AC967">
            <v>2002</v>
          </cell>
          <cell r="AD967" t="str">
            <v>St2</v>
          </cell>
          <cell r="AE967" t="str">
            <v>Qd2</v>
          </cell>
          <cell r="AF967" t="str">
            <v>Tr3</v>
          </cell>
          <cell r="AG967" t="str">
            <v>Tr3-2002</v>
          </cell>
          <cell r="AH967" t="str">
            <v>2002-Tr3</v>
          </cell>
          <cell r="AI967">
            <v>8</v>
          </cell>
          <cell r="AJ967" t="str">
            <v>08</v>
          </cell>
        </row>
        <row r="968">
          <cell r="AA968" t="str">
            <v>Aaa</v>
          </cell>
          <cell r="AB968">
            <v>37473</v>
          </cell>
          <cell r="AC968">
            <v>2002</v>
          </cell>
          <cell r="AD968" t="str">
            <v>St2</v>
          </cell>
          <cell r="AE968" t="str">
            <v>Qd2</v>
          </cell>
          <cell r="AF968" t="str">
            <v>Tr3</v>
          </cell>
          <cell r="AG968" t="str">
            <v>Tr3-2002</v>
          </cell>
          <cell r="AH968" t="str">
            <v>2002-Tr3</v>
          </cell>
          <cell r="AI968">
            <v>8</v>
          </cell>
          <cell r="AJ968" t="str">
            <v>08</v>
          </cell>
        </row>
        <row r="969">
          <cell r="AA969" t="str">
            <v>Aaa</v>
          </cell>
          <cell r="AB969">
            <v>37474</v>
          </cell>
          <cell r="AC969">
            <v>2002</v>
          </cell>
          <cell r="AD969" t="str">
            <v>St2</v>
          </cell>
          <cell r="AE969" t="str">
            <v>Qd2</v>
          </cell>
          <cell r="AF969" t="str">
            <v>Tr3</v>
          </cell>
          <cell r="AG969" t="str">
            <v>Tr3-2002</v>
          </cell>
          <cell r="AH969" t="str">
            <v>2002-Tr3</v>
          </cell>
          <cell r="AI969">
            <v>8</v>
          </cell>
          <cell r="AJ969" t="str">
            <v>08</v>
          </cell>
        </row>
        <row r="970">
          <cell r="AA970" t="str">
            <v>Aaa</v>
          </cell>
          <cell r="AB970">
            <v>37475</v>
          </cell>
          <cell r="AC970">
            <v>2002</v>
          </cell>
          <cell r="AD970" t="str">
            <v>St2</v>
          </cell>
          <cell r="AE970" t="str">
            <v>Qd2</v>
          </cell>
          <cell r="AF970" t="str">
            <v>Tr3</v>
          </cell>
          <cell r="AG970" t="str">
            <v>Tr3-2002</v>
          </cell>
          <cell r="AH970" t="str">
            <v>2002-Tr3</v>
          </cell>
          <cell r="AI970">
            <v>8</v>
          </cell>
          <cell r="AJ970" t="str">
            <v>08</v>
          </cell>
        </row>
        <row r="971">
          <cell r="AA971" t="str">
            <v>Aaa</v>
          </cell>
          <cell r="AB971">
            <v>37476</v>
          </cell>
          <cell r="AC971">
            <v>2002</v>
          </cell>
          <cell r="AD971" t="str">
            <v>St2</v>
          </cell>
          <cell r="AE971" t="str">
            <v>Qd2</v>
          </cell>
          <cell r="AF971" t="str">
            <v>Tr3</v>
          </cell>
          <cell r="AG971" t="str">
            <v>Tr3-2002</v>
          </cell>
          <cell r="AH971" t="str">
            <v>2002-Tr3</v>
          </cell>
          <cell r="AI971">
            <v>8</v>
          </cell>
          <cell r="AJ971" t="str">
            <v>08</v>
          </cell>
        </row>
        <row r="972">
          <cell r="AA972" t="str">
            <v>Aaa</v>
          </cell>
          <cell r="AB972">
            <v>37477</v>
          </cell>
          <cell r="AC972">
            <v>2002</v>
          </cell>
          <cell r="AD972" t="str">
            <v>St2</v>
          </cell>
          <cell r="AE972" t="str">
            <v>Qd2</v>
          </cell>
          <cell r="AF972" t="str">
            <v>Tr3</v>
          </cell>
          <cell r="AG972" t="str">
            <v>Tr3-2002</v>
          </cell>
          <cell r="AH972" t="str">
            <v>2002-Tr3</v>
          </cell>
          <cell r="AI972">
            <v>8</v>
          </cell>
          <cell r="AJ972" t="str">
            <v>08</v>
          </cell>
        </row>
        <row r="973">
          <cell r="AA973" t="str">
            <v>Aaa</v>
          </cell>
          <cell r="AB973">
            <v>37478</v>
          </cell>
          <cell r="AC973">
            <v>2002</v>
          </cell>
          <cell r="AD973" t="str">
            <v>St2</v>
          </cell>
          <cell r="AE973" t="str">
            <v>Qd2</v>
          </cell>
          <cell r="AF973" t="str">
            <v>Tr3</v>
          </cell>
          <cell r="AG973" t="str">
            <v>Tr3-2002</v>
          </cell>
          <cell r="AH973" t="str">
            <v>2002-Tr3</v>
          </cell>
          <cell r="AI973">
            <v>8</v>
          </cell>
          <cell r="AJ973" t="str">
            <v>08</v>
          </cell>
        </row>
        <row r="974">
          <cell r="AA974" t="str">
            <v>Aaa</v>
          </cell>
          <cell r="AB974">
            <v>37479</v>
          </cell>
          <cell r="AC974">
            <v>2002</v>
          </cell>
          <cell r="AD974" t="str">
            <v>St2</v>
          </cell>
          <cell r="AE974" t="str">
            <v>Qd2</v>
          </cell>
          <cell r="AF974" t="str">
            <v>Tr3</v>
          </cell>
          <cell r="AG974" t="str">
            <v>Tr3-2002</v>
          </cell>
          <cell r="AH974" t="str">
            <v>2002-Tr3</v>
          </cell>
          <cell r="AI974">
            <v>8</v>
          </cell>
          <cell r="AJ974" t="str">
            <v>08</v>
          </cell>
        </row>
        <row r="975">
          <cell r="AA975" t="str">
            <v>Aaa</v>
          </cell>
          <cell r="AB975">
            <v>37480</v>
          </cell>
          <cell r="AC975">
            <v>2002</v>
          </cell>
          <cell r="AD975" t="str">
            <v>St2</v>
          </cell>
          <cell r="AE975" t="str">
            <v>Qd2</v>
          </cell>
          <cell r="AF975" t="str">
            <v>Tr3</v>
          </cell>
          <cell r="AG975" t="str">
            <v>Tr3-2002</v>
          </cell>
          <cell r="AH975" t="str">
            <v>2002-Tr3</v>
          </cell>
          <cell r="AI975">
            <v>8</v>
          </cell>
          <cell r="AJ975" t="str">
            <v>08</v>
          </cell>
        </row>
        <row r="976">
          <cell r="AA976" t="str">
            <v>Aaa</v>
          </cell>
          <cell r="AB976">
            <v>37481</v>
          </cell>
          <cell r="AC976">
            <v>2002</v>
          </cell>
          <cell r="AD976" t="str">
            <v>St2</v>
          </cell>
          <cell r="AE976" t="str">
            <v>Qd2</v>
          </cell>
          <cell r="AF976" t="str">
            <v>Tr3</v>
          </cell>
          <cell r="AG976" t="str">
            <v>Tr3-2002</v>
          </cell>
          <cell r="AH976" t="str">
            <v>2002-Tr3</v>
          </cell>
          <cell r="AI976">
            <v>8</v>
          </cell>
          <cell r="AJ976" t="str">
            <v>08</v>
          </cell>
        </row>
        <row r="977">
          <cell r="AA977" t="str">
            <v>Aaa</v>
          </cell>
          <cell r="AB977">
            <v>37482</v>
          </cell>
          <cell r="AC977">
            <v>2002</v>
          </cell>
          <cell r="AD977" t="str">
            <v>St2</v>
          </cell>
          <cell r="AE977" t="str">
            <v>Qd2</v>
          </cell>
          <cell r="AF977" t="str">
            <v>Tr3</v>
          </cell>
          <cell r="AG977" t="str">
            <v>Tr3-2002</v>
          </cell>
          <cell r="AH977" t="str">
            <v>2002-Tr3</v>
          </cell>
          <cell r="AI977">
            <v>8</v>
          </cell>
          <cell r="AJ977" t="str">
            <v>08</v>
          </cell>
        </row>
        <row r="978">
          <cell r="AA978" t="str">
            <v>Aaa</v>
          </cell>
          <cell r="AB978">
            <v>37483</v>
          </cell>
          <cell r="AC978">
            <v>2002</v>
          </cell>
          <cell r="AD978" t="str">
            <v>St2</v>
          </cell>
          <cell r="AE978" t="str">
            <v>Qd2</v>
          </cell>
          <cell r="AF978" t="str">
            <v>Tr3</v>
          </cell>
          <cell r="AG978" t="str">
            <v>Tr3-2002</v>
          </cell>
          <cell r="AH978" t="str">
            <v>2002-Tr3</v>
          </cell>
          <cell r="AI978">
            <v>8</v>
          </cell>
          <cell r="AJ978" t="str">
            <v>08</v>
          </cell>
        </row>
        <row r="979">
          <cell r="AA979" t="str">
            <v>Aaa</v>
          </cell>
          <cell r="AB979">
            <v>37484</v>
          </cell>
          <cell r="AC979">
            <v>2002</v>
          </cell>
          <cell r="AD979" t="str">
            <v>St2</v>
          </cell>
          <cell r="AE979" t="str">
            <v>Qd2</v>
          </cell>
          <cell r="AF979" t="str">
            <v>Tr3</v>
          </cell>
          <cell r="AG979" t="str">
            <v>Tr3-2002</v>
          </cell>
          <cell r="AH979" t="str">
            <v>2002-Tr3</v>
          </cell>
          <cell r="AI979">
            <v>8</v>
          </cell>
          <cell r="AJ979" t="str">
            <v>08</v>
          </cell>
        </row>
        <row r="980">
          <cell r="AA980" t="str">
            <v>Aaa</v>
          </cell>
          <cell r="AB980">
            <v>37485</v>
          </cell>
          <cell r="AC980">
            <v>2002</v>
          </cell>
          <cell r="AD980" t="str">
            <v>St2</v>
          </cell>
          <cell r="AE980" t="str">
            <v>Qd2</v>
          </cell>
          <cell r="AF980" t="str">
            <v>Tr3</v>
          </cell>
          <cell r="AG980" t="str">
            <v>Tr3-2002</v>
          </cell>
          <cell r="AH980" t="str">
            <v>2002-Tr3</v>
          </cell>
          <cell r="AI980">
            <v>8</v>
          </cell>
          <cell r="AJ980" t="str">
            <v>08</v>
          </cell>
        </row>
        <row r="981">
          <cell r="AA981" t="str">
            <v>Aaa</v>
          </cell>
          <cell r="AB981">
            <v>37486</v>
          </cell>
          <cell r="AC981">
            <v>2002</v>
          </cell>
          <cell r="AD981" t="str">
            <v>St2</v>
          </cell>
          <cell r="AE981" t="str">
            <v>Qd2</v>
          </cell>
          <cell r="AF981" t="str">
            <v>Tr3</v>
          </cell>
          <cell r="AG981" t="str">
            <v>Tr3-2002</v>
          </cell>
          <cell r="AH981" t="str">
            <v>2002-Tr3</v>
          </cell>
          <cell r="AI981">
            <v>8</v>
          </cell>
          <cell r="AJ981" t="str">
            <v>08</v>
          </cell>
        </row>
        <row r="982">
          <cell r="AA982" t="str">
            <v>Aaa</v>
          </cell>
          <cell r="AB982">
            <v>37487</v>
          </cell>
          <cell r="AC982">
            <v>2002</v>
          </cell>
          <cell r="AD982" t="str">
            <v>St2</v>
          </cell>
          <cell r="AE982" t="str">
            <v>Qd2</v>
          </cell>
          <cell r="AF982" t="str">
            <v>Tr3</v>
          </cell>
          <cell r="AG982" t="str">
            <v>Tr3-2002</v>
          </cell>
          <cell r="AH982" t="str">
            <v>2002-Tr3</v>
          </cell>
          <cell r="AI982">
            <v>8</v>
          </cell>
          <cell r="AJ982" t="str">
            <v>08</v>
          </cell>
        </row>
        <row r="983">
          <cell r="AA983" t="str">
            <v>Aaa</v>
          </cell>
          <cell r="AB983">
            <v>37488</v>
          </cell>
          <cell r="AC983">
            <v>2002</v>
          </cell>
          <cell r="AD983" t="str">
            <v>St2</v>
          </cell>
          <cell r="AE983" t="str">
            <v>Qd2</v>
          </cell>
          <cell r="AF983" t="str">
            <v>Tr3</v>
          </cell>
          <cell r="AG983" t="str">
            <v>Tr3-2002</v>
          </cell>
          <cell r="AH983" t="str">
            <v>2002-Tr3</v>
          </cell>
          <cell r="AI983">
            <v>8</v>
          </cell>
          <cell r="AJ983" t="str">
            <v>08</v>
          </cell>
        </row>
        <row r="984">
          <cell r="AA984" t="str">
            <v>Aaa</v>
          </cell>
          <cell r="AB984">
            <v>37489</v>
          </cell>
          <cell r="AC984">
            <v>2002</v>
          </cell>
          <cell r="AD984" t="str">
            <v>St2</v>
          </cell>
          <cell r="AE984" t="str">
            <v>Qd2</v>
          </cell>
          <cell r="AF984" t="str">
            <v>Tr3</v>
          </cell>
          <cell r="AG984" t="str">
            <v>Tr3-2002</v>
          </cell>
          <cell r="AH984" t="str">
            <v>2002-Tr3</v>
          </cell>
          <cell r="AI984">
            <v>8</v>
          </cell>
          <cell r="AJ984" t="str">
            <v>08</v>
          </cell>
        </row>
        <row r="985">
          <cell r="AA985" t="str">
            <v>Aaa</v>
          </cell>
          <cell r="AB985">
            <v>37490</v>
          </cell>
          <cell r="AC985">
            <v>2002</v>
          </cell>
          <cell r="AD985" t="str">
            <v>St2</v>
          </cell>
          <cell r="AE985" t="str">
            <v>Qd2</v>
          </cell>
          <cell r="AF985" t="str">
            <v>Tr3</v>
          </cell>
          <cell r="AG985" t="str">
            <v>Tr3-2002</v>
          </cell>
          <cell r="AH985" t="str">
            <v>2002-Tr3</v>
          </cell>
          <cell r="AI985">
            <v>8</v>
          </cell>
          <cell r="AJ985" t="str">
            <v>08</v>
          </cell>
        </row>
        <row r="986">
          <cell r="AA986" t="str">
            <v>Aaa</v>
          </cell>
          <cell r="AB986">
            <v>37491</v>
          </cell>
          <cell r="AC986">
            <v>2002</v>
          </cell>
          <cell r="AD986" t="str">
            <v>St2</v>
          </cell>
          <cell r="AE986" t="str">
            <v>Qd2</v>
          </cell>
          <cell r="AF986" t="str">
            <v>Tr3</v>
          </cell>
          <cell r="AG986" t="str">
            <v>Tr3-2002</v>
          </cell>
          <cell r="AH986" t="str">
            <v>2002-Tr3</v>
          </cell>
          <cell r="AI986">
            <v>8</v>
          </cell>
          <cell r="AJ986" t="str">
            <v>08</v>
          </cell>
        </row>
        <row r="987">
          <cell r="AA987" t="str">
            <v>Aaa</v>
          </cell>
          <cell r="AB987">
            <v>37492</v>
          </cell>
          <cell r="AC987">
            <v>2002</v>
          </cell>
          <cell r="AD987" t="str">
            <v>St2</v>
          </cell>
          <cell r="AE987" t="str">
            <v>Qd2</v>
          </cell>
          <cell r="AF987" t="str">
            <v>Tr3</v>
          </cell>
          <cell r="AG987" t="str">
            <v>Tr3-2002</v>
          </cell>
          <cell r="AH987" t="str">
            <v>2002-Tr3</v>
          </cell>
          <cell r="AI987">
            <v>8</v>
          </cell>
          <cell r="AJ987" t="str">
            <v>08</v>
          </cell>
        </row>
        <row r="988">
          <cell r="AA988" t="str">
            <v>Aaa</v>
          </cell>
          <cell r="AB988">
            <v>37493</v>
          </cell>
          <cell r="AC988">
            <v>2002</v>
          </cell>
          <cell r="AD988" t="str">
            <v>St2</v>
          </cell>
          <cell r="AE988" t="str">
            <v>Qd2</v>
          </cell>
          <cell r="AF988" t="str">
            <v>Tr3</v>
          </cell>
          <cell r="AG988" t="str">
            <v>Tr3-2002</v>
          </cell>
          <cell r="AH988" t="str">
            <v>2002-Tr3</v>
          </cell>
          <cell r="AI988">
            <v>8</v>
          </cell>
          <cell r="AJ988" t="str">
            <v>08</v>
          </cell>
        </row>
        <row r="989">
          <cell r="AA989" t="str">
            <v>Aaa</v>
          </cell>
          <cell r="AB989">
            <v>37494</v>
          </cell>
          <cell r="AC989">
            <v>2002</v>
          </cell>
          <cell r="AD989" t="str">
            <v>St2</v>
          </cell>
          <cell r="AE989" t="str">
            <v>Qd2</v>
          </cell>
          <cell r="AF989" t="str">
            <v>Tr3</v>
          </cell>
          <cell r="AG989" t="str">
            <v>Tr3-2002</v>
          </cell>
          <cell r="AH989" t="str">
            <v>2002-Tr3</v>
          </cell>
          <cell r="AI989">
            <v>8</v>
          </cell>
          <cell r="AJ989" t="str">
            <v>08</v>
          </cell>
        </row>
        <row r="990">
          <cell r="AA990" t="str">
            <v>Aaa</v>
          </cell>
          <cell r="AB990">
            <v>37495</v>
          </cell>
          <cell r="AC990">
            <v>2002</v>
          </cell>
          <cell r="AD990" t="str">
            <v>St2</v>
          </cell>
          <cell r="AE990" t="str">
            <v>Qd2</v>
          </cell>
          <cell r="AF990" t="str">
            <v>Tr3</v>
          </cell>
          <cell r="AG990" t="str">
            <v>Tr3-2002</v>
          </cell>
          <cell r="AH990" t="str">
            <v>2002-Tr3</v>
          </cell>
          <cell r="AI990">
            <v>8</v>
          </cell>
          <cell r="AJ990" t="str">
            <v>08</v>
          </cell>
        </row>
        <row r="991">
          <cell r="AA991" t="str">
            <v>Aaa</v>
          </cell>
          <cell r="AB991">
            <v>37496</v>
          </cell>
          <cell r="AC991">
            <v>2002</v>
          </cell>
          <cell r="AD991" t="str">
            <v>St2</v>
          </cell>
          <cell r="AE991" t="str">
            <v>Qd2</v>
          </cell>
          <cell r="AF991" t="str">
            <v>Tr3</v>
          </cell>
          <cell r="AG991" t="str">
            <v>Tr3-2002</v>
          </cell>
          <cell r="AH991" t="str">
            <v>2002-Tr3</v>
          </cell>
          <cell r="AI991">
            <v>8</v>
          </cell>
          <cell r="AJ991" t="str">
            <v>08</v>
          </cell>
        </row>
        <row r="992">
          <cell r="AA992" t="str">
            <v>Aaa</v>
          </cell>
          <cell r="AB992">
            <v>37497</v>
          </cell>
          <cell r="AC992">
            <v>2002</v>
          </cell>
          <cell r="AD992" t="str">
            <v>St2</v>
          </cell>
          <cell r="AE992" t="str">
            <v>Qd2</v>
          </cell>
          <cell r="AF992" t="str">
            <v>Tr3</v>
          </cell>
          <cell r="AG992" t="str">
            <v>Tr3-2002</v>
          </cell>
          <cell r="AH992" t="str">
            <v>2002-Tr3</v>
          </cell>
          <cell r="AI992">
            <v>8</v>
          </cell>
          <cell r="AJ992" t="str">
            <v>08</v>
          </cell>
        </row>
        <row r="993">
          <cell r="AA993" t="str">
            <v>Aaa</v>
          </cell>
          <cell r="AB993">
            <v>37498</v>
          </cell>
          <cell r="AC993">
            <v>2002</v>
          </cell>
          <cell r="AD993" t="str">
            <v>St2</v>
          </cell>
          <cell r="AE993" t="str">
            <v>Qd2</v>
          </cell>
          <cell r="AF993" t="str">
            <v>Tr3</v>
          </cell>
          <cell r="AG993" t="str">
            <v>Tr3-2002</v>
          </cell>
          <cell r="AH993" t="str">
            <v>2002-Tr3</v>
          </cell>
          <cell r="AI993">
            <v>8</v>
          </cell>
          <cell r="AJ993" t="str">
            <v>08</v>
          </cell>
        </row>
        <row r="994">
          <cell r="AA994" t="str">
            <v>Aaa</v>
          </cell>
          <cell r="AB994">
            <v>37499</v>
          </cell>
          <cell r="AC994">
            <v>2002</v>
          </cell>
          <cell r="AD994" t="str">
            <v>St2</v>
          </cell>
          <cell r="AE994" t="str">
            <v>Qd2</v>
          </cell>
          <cell r="AF994" t="str">
            <v>Tr3</v>
          </cell>
          <cell r="AG994" t="str">
            <v>Tr3-2002</v>
          </cell>
          <cell r="AH994" t="str">
            <v>2002-Tr3</v>
          </cell>
          <cell r="AI994">
            <v>8</v>
          </cell>
          <cell r="AJ994" t="str">
            <v>08</v>
          </cell>
        </row>
        <row r="995">
          <cell r="AA995" t="str">
            <v>Aaa</v>
          </cell>
          <cell r="AB995">
            <v>37500</v>
          </cell>
          <cell r="AC995">
            <v>2002</v>
          </cell>
          <cell r="AD995" t="str">
            <v>St2</v>
          </cell>
          <cell r="AE995" t="str">
            <v>Qd3</v>
          </cell>
          <cell r="AF995" t="str">
            <v>Tr3</v>
          </cell>
          <cell r="AG995" t="str">
            <v>Tr3-2002</v>
          </cell>
          <cell r="AH995" t="str">
            <v>2002-Tr3</v>
          </cell>
          <cell r="AI995">
            <v>9</v>
          </cell>
          <cell r="AJ995" t="str">
            <v>09</v>
          </cell>
        </row>
        <row r="996">
          <cell r="AA996" t="str">
            <v>Aaa</v>
          </cell>
          <cell r="AB996">
            <v>37501</v>
          </cell>
          <cell r="AC996">
            <v>2002</v>
          </cell>
          <cell r="AD996" t="str">
            <v>St2</v>
          </cell>
          <cell r="AE996" t="str">
            <v>Qd3</v>
          </cell>
          <cell r="AF996" t="str">
            <v>Tr3</v>
          </cell>
          <cell r="AG996" t="str">
            <v>Tr3-2002</v>
          </cell>
          <cell r="AH996" t="str">
            <v>2002-Tr3</v>
          </cell>
          <cell r="AI996">
            <v>9</v>
          </cell>
          <cell r="AJ996" t="str">
            <v>09</v>
          </cell>
        </row>
        <row r="997">
          <cell r="AA997" t="str">
            <v>Aaa</v>
          </cell>
          <cell r="AB997">
            <v>37502</v>
          </cell>
          <cell r="AC997">
            <v>2002</v>
          </cell>
          <cell r="AD997" t="str">
            <v>St2</v>
          </cell>
          <cell r="AE997" t="str">
            <v>Qd3</v>
          </cell>
          <cell r="AF997" t="str">
            <v>Tr3</v>
          </cell>
          <cell r="AG997" t="str">
            <v>Tr3-2002</v>
          </cell>
          <cell r="AH997" t="str">
            <v>2002-Tr3</v>
          </cell>
          <cell r="AI997">
            <v>9</v>
          </cell>
          <cell r="AJ997" t="str">
            <v>09</v>
          </cell>
        </row>
        <row r="998">
          <cell r="AA998" t="str">
            <v>Aaa</v>
          </cell>
          <cell r="AB998">
            <v>37503</v>
          </cell>
          <cell r="AC998">
            <v>2002</v>
          </cell>
          <cell r="AD998" t="str">
            <v>St2</v>
          </cell>
          <cell r="AE998" t="str">
            <v>Qd3</v>
          </cell>
          <cell r="AF998" t="str">
            <v>Tr3</v>
          </cell>
          <cell r="AG998" t="str">
            <v>Tr3-2002</v>
          </cell>
          <cell r="AH998" t="str">
            <v>2002-Tr3</v>
          </cell>
          <cell r="AI998">
            <v>9</v>
          </cell>
          <cell r="AJ998" t="str">
            <v>09</v>
          </cell>
        </row>
        <row r="999">
          <cell r="AA999" t="str">
            <v>Aaa</v>
          </cell>
          <cell r="AB999">
            <v>37504</v>
          </cell>
          <cell r="AC999">
            <v>2002</v>
          </cell>
          <cell r="AD999" t="str">
            <v>St2</v>
          </cell>
          <cell r="AE999" t="str">
            <v>Qd3</v>
          </cell>
          <cell r="AF999" t="str">
            <v>Tr3</v>
          </cell>
          <cell r="AG999" t="str">
            <v>Tr3-2002</v>
          </cell>
          <cell r="AH999" t="str">
            <v>2002-Tr3</v>
          </cell>
          <cell r="AI999">
            <v>9</v>
          </cell>
          <cell r="AJ999" t="str">
            <v>09</v>
          </cell>
        </row>
        <row r="1000">
          <cell r="AA1000" t="str">
            <v>Aaa</v>
          </cell>
          <cell r="AB1000">
            <v>37505</v>
          </cell>
          <cell r="AC1000">
            <v>2002</v>
          </cell>
          <cell r="AD1000" t="str">
            <v>St2</v>
          </cell>
          <cell r="AE1000" t="str">
            <v>Qd3</v>
          </cell>
          <cell r="AF1000" t="str">
            <v>Tr3</v>
          </cell>
          <cell r="AG1000" t="str">
            <v>Tr3-2002</v>
          </cell>
          <cell r="AH1000" t="str">
            <v>2002-Tr3</v>
          </cell>
          <cell r="AI1000">
            <v>9</v>
          </cell>
          <cell r="AJ1000" t="str">
            <v>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"/>
      <sheetName val="Rzo"/>
      <sheetName val="RzoUma"/>
      <sheetName val="300"/>
      <sheetName val="RzoFeGCap"/>
    </sheetNames>
    <sheetDataSet>
      <sheetData sheetId="0"/>
      <sheetData sheetId="1"/>
      <sheetData sheetId="2"/>
      <sheetData sheetId="3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300 - RzoAll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 de Rosto - 50"/>
      <sheetName val="MCBR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Old"/>
    </sheetNames>
    <sheetDataSet>
      <sheetData sheetId="0" refreshError="1">
        <row r="101">
          <cell r="AB101" t="str">
            <v xml:space="preserve">  50840.000200/2015-33</v>
          </cell>
        </row>
        <row r="109">
          <cell r="AB109" t="str">
            <v>Adf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9"/>
  <sheetViews>
    <sheetView workbookViewId="0">
      <selection activeCell="B18" sqref="B18"/>
    </sheetView>
  </sheetViews>
  <sheetFormatPr defaultRowHeight="15" x14ac:dyDescent="0.25"/>
  <cols>
    <col min="1" max="1" width="20.5703125" bestFit="1" customWidth="1"/>
    <col min="2" max="2" width="81.28515625" customWidth="1"/>
  </cols>
  <sheetData>
    <row r="3" spans="1:2" ht="15.75" thickBot="1" x14ac:dyDescent="0.3"/>
    <row r="4" spans="1:2" x14ac:dyDescent="0.25">
      <c r="A4" s="10" t="s">
        <v>66</v>
      </c>
      <c r="B4" s="675" t="s">
        <v>434</v>
      </c>
    </row>
    <row r="5" spans="1:2" x14ac:dyDescent="0.25">
      <c r="A5" s="11" t="s">
        <v>469</v>
      </c>
      <c r="B5" s="8" t="s">
        <v>686</v>
      </c>
    </row>
    <row r="6" spans="1:2" x14ac:dyDescent="0.25">
      <c r="A6" s="11" t="s">
        <v>106</v>
      </c>
      <c r="B6" s="8" t="s">
        <v>435</v>
      </c>
    </row>
    <row r="7" spans="1:2" x14ac:dyDescent="0.25">
      <c r="A7" s="11" t="s">
        <v>107</v>
      </c>
      <c r="B7" s="8" t="s">
        <v>432</v>
      </c>
    </row>
    <row r="8" spans="1:2" x14ac:dyDescent="0.25">
      <c r="A8" s="12" t="s">
        <v>108</v>
      </c>
      <c r="B8" s="18"/>
    </row>
    <row r="9" spans="1:2" x14ac:dyDescent="0.25">
      <c r="A9" s="11"/>
      <c r="B9" s="18" t="s">
        <v>633</v>
      </c>
    </row>
    <row r="10" spans="1:2" x14ac:dyDescent="0.25">
      <c r="A10" s="11"/>
      <c r="B10" s="18"/>
    </row>
    <row r="11" spans="1:2" x14ac:dyDescent="0.25">
      <c r="A11" s="13" t="s">
        <v>67</v>
      </c>
      <c r="B11" s="8" t="s">
        <v>592</v>
      </c>
    </row>
    <row r="12" spans="1:2" x14ac:dyDescent="0.25">
      <c r="A12" s="11" t="s">
        <v>629</v>
      </c>
      <c r="B12" s="1866" t="s">
        <v>374</v>
      </c>
    </row>
    <row r="13" spans="1:2" x14ac:dyDescent="0.25">
      <c r="A13" s="11" t="s">
        <v>128</v>
      </c>
      <c r="B13" s="1867"/>
    </row>
    <row r="14" spans="1:2" x14ac:dyDescent="0.25">
      <c r="A14" s="11" t="s">
        <v>479</v>
      </c>
      <c r="B14" s="863"/>
    </row>
    <row r="15" spans="1:2" ht="15.75" thickBot="1" x14ac:dyDescent="0.3">
      <c r="A15" s="14" t="s">
        <v>68</v>
      </c>
      <c r="B15" s="9" t="s">
        <v>687</v>
      </c>
    </row>
    <row r="21" spans="2:6" ht="15" customHeight="1" x14ac:dyDescent="0.25">
      <c r="C21" s="16"/>
      <c r="D21" s="16"/>
      <c r="E21" s="16"/>
      <c r="F21" s="16"/>
    </row>
    <row r="22" spans="2:6" x14ac:dyDescent="0.25">
      <c r="C22" s="16"/>
      <c r="D22" s="16"/>
      <c r="E22" s="16"/>
      <c r="F22" s="16"/>
    </row>
    <row r="23" spans="2:6" x14ac:dyDescent="0.25">
      <c r="C23" s="16"/>
      <c r="D23" s="16"/>
      <c r="E23" s="16"/>
      <c r="F23" s="16"/>
    </row>
    <row r="24" spans="2:6" x14ac:dyDescent="0.25">
      <c r="C24" s="16"/>
      <c r="D24" s="16"/>
      <c r="E24" s="16"/>
      <c r="F24" s="16"/>
    </row>
    <row r="25" spans="2:6" x14ac:dyDescent="0.25">
      <c r="C25" s="16"/>
      <c r="D25" s="16"/>
      <c r="E25" s="16"/>
      <c r="F25" s="16"/>
    </row>
    <row r="26" spans="2:6" x14ac:dyDescent="0.25">
      <c r="C26" s="16"/>
      <c r="D26" s="16"/>
      <c r="E26" s="16"/>
      <c r="F26" s="16"/>
    </row>
    <row r="27" spans="2:6" x14ac:dyDescent="0.25">
      <c r="C27" s="16"/>
      <c r="D27" s="16"/>
      <c r="E27" s="16"/>
      <c r="F27" s="16"/>
    </row>
    <row r="28" spans="2:6" x14ac:dyDescent="0.25">
      <c r="C28" s="16"/>
      <c r="D28" s="16"/>
      <c r="E28" s="16"/>
      <c r="F28" s="16"/>
    </row>
    <row r="29" spans="2:6" x14ac:dyDescent="0.25">
      <c r="B29" s="17"/>
      <c r="C29" s="17"/>
      <c r="D29" s="17"/>
      <c r="E29" s="17"/>
      <c r="F29" s="17"/>
    </row>
  </sheetData>
  <pageMargins left="0.511811024" right="0.511811024" top="0.78740157499999996" bottom="0.78740157499999996" header="0.31496062000000002" footer="0.31496062000000002"/>
  <pageSetup paperSize="9" scale="91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4"/>
  <sheetViews>
    <sheetView topLeftCell="A7" zoomScaleNormal="100" workbookViewId="0">
      <selection activeCell="H9" sqref="H9"/>
    </sheetView>
  </sheetViews>
  <sheetFormatPr defaultRowHeight="12.75" x14ac:dyDescent="0.25"/>
  <cols>
    <col min="1" max="2" width="12.42578125" style="163" customWidth="1"/>
    <col min="3" max="3" width="25.85546875" style="164" customWidth="1"/>
    <col min="4" max="4" width="30.7109375" style="164" customWidth="1"/>
    <col min="5" max="5" width="19.140625" style="163" customWidth="1"/>
    <col min="6" max="6" width="33.7109375" style="163" customWidth="1"/>
    <col min="7" max="7" width="14.28515625" style="163" customWidth="1"/>
    <col min="8" max="8" width="22.28515625" style="163" customWidth="1"/>
    <col min="9" max="10" width="3.28515625" style="163" customWidth="1"/>
    <col min="11" max="16384" width="9.140625" style="163"/>
  </cols>
  <sheetData>
    <row r="1" spans="1:22" s="162" customFormat="1" ht="14.25" x14ac:dyDescent="0.25">
      <c r="A1" s="163"/>
      <c r="B1" s="163"/>
      <c r="C1" s="164"/>
      <c r="D1" s="164"/>
      <c r="E1" s="163"/>
      <c r="F1" s="163"/>
      <c r="G1" s="163"/>
      <c r="H1" s="163"/>
      <c r="I1" s="163"/>
      <c r="J1" s="163"/>
    </row>
    <row r="2" spans="1:22" s="162" customFormat="1" ht="14.25" x14ac:dyDescent="0.25">
      <c r="A2" s="163"/>
      <c r="B2" s="163"/>
      <c r="F2" s="163"/>
      <c r="G2" s="163"/>
      <c r="H2" s="163"/>
      <c r="I2" s="163"/>
      <c r="J2" s="163"/>
    </row>
    <row r="3" spans="1:22" s="162" customFormat="1" ht="109.5" customHeight="1" thickBot="1" x14ac:dyDescent="0.3">
      <c r="A3" s="163"/>
      <c r="B3" s="163"/>
      <c r="C3" s="166"/>
      <c r="D3" s="166"/>
      <c r="E3" s="166"/>
      <c r="F3" s="166"/>
      <c r="G3" s="166"/>
      <c r="H3" s="166"/>
      <c r="I3" s="163"/>
      <c r="J3" s="163"/>
    </row>
    <row r="4" spans="1:22" s="162" customFormat="1" ht="36" customHeight="1" thickBot="1" x14ac:dyDescent="0.3">
      <c r="A4" s="163"/>
      <c r="B4" s="163"/>
      <c r="C4" s="2313" t="str">
        <f>EMPREENDIMENTO!$B$4</f>
        <v>LICENCIAMENTO AMBIENTAL DE LUCAS DO RIO VERDE / MT a ITAITUBA / PA</v>
      </c>
      <c r="D4" s="2314"/>
      <c r="E4" s="2314"/>
      <c r="F4" s="2314"/>
      <c r="G4" s="2314"/>
      <c r="H4" s="2315"/>
      <c r="I4" s="163"/>
      <c r="J4" s="163"/>
    </row>
    <row r="5" spans="1:22" s="162" customFormat="1" ht="21.75" customHeight="1" thickBot="1" x14ac:dyDescent="0.3">
      <c r="A5" s="163"/>
      <c r="B5" s="163"/>
      <c r="C5" s="2526" t="s">
        <v>210</v>
      </c>
      <c r="D5" s="2527"/>
      <c r="E5" s="2527"/>
      <c r="F5" s="2527"/>
      <c r="G5" s="2527"/>
      <c r="H5" s="2528"/>
      <c r="I5" s="163"/>
      <c r="J5" s="163"/>
    </row>
    <row r="6" spans="1:22" s="162" customFormat="1" ht="24" customHeight="1" x14ac:dyDescent="0.25">
      <c r="A6" s="163"/>
      <c r="B6" s="163"/>
      <c r="C6" s="354" t="str">
        <f>Veículos!C6</f>
        <v>FERROVIA:</v>
      </c>
      <c r="D6" s="355"/>
      <c r="E6" s="356" t="str">
        <f>Veículos!E6</f>
        <v>LUCAS DO RIO VERDE / MT - ITAITUBA / PA (FERROGRÃO)</v>
      </c>
      <c r="F6" s="357"/>
      <c r="G6" s="357"/>
      <c r="H6" s="358" t="s">
        <v>264</v>
      </c>
      <c r="I6" s="163"/>
      <c r="J6" s="163"/>
    </row>
    <row r="7" spans="1:22" s="162" customFormat="1" ht="38.25" customHeight="1" thickBot="1" x14ac:dyDescent="0.3">
      <c r="A7" s="163"/>
      <c r="B7" s="163"/>
      <c r="C7" s="359" t="s">
        <v>177</v>
      </c>
      <c r="D7" s="360"/>
      <c r="E7" s="2556" t="str">
        <f>Veículos!E7</f>
        <v>Pátio Ferroviário de Lucas do Rio Verde (MT) da Ferrovia EF – 354 e o Porto de Miritituba, no Distrito de Miritituba/PA</v>
      </c>
      <c r="F7" s="2557"/>
      <c r="G7" s="2558"/>
      <c r="H7" s="775"/>
      <c r="I7" s="163"/>
      <c r="J7" s="163"/>
    </row>
    <row r="8" spans="1:22" s="162" customFormat="1" ht="24" customHeight="1" x14ac:dyDescent="0.25">
      <c r="A8" s="163"/>
      <c r="B8" s="163"/>
      <c r="C8" s="359" t="s">
        <v>178</v>
      </c>
      <c r="D8" s="360"/>
      <c r="E8" s="361" t="s">
        <v>179</v>
      </c>
      <c r="F8" s="362"/>
      <c r="G8" s="362"/>
      <c r="H8" s="363" t="s">
        <v>181</v>
      </c>
      <c r="I8" s="163"/>
      <c r="J8" s="163"/>
    </row>
    <row r="9" spans="1:22" s="162" customFormat="1" ht="24" customHeight="1" thickBot="1" x14ac:dyDescent="0.3">
      <c r="A9" s="178"/>
      <c r="B9" s="178"/>
      <c r="C9" s="364" t="s">
        <v>180</v>
      </c>
      <c r="D9" s="365"/>
      <c r="E9" s="2549" t="str">
        <f>EMPREENDIMENTO!B11</f>
        <v>1.188,985 km</v>
      </c>
      <c r="F9" s="2550"/>
      <c r="G9" s="353"/>
      <c r="H9" s="1878" t="str">
        <f>EMPREENDIMENTO!B15</f>
        <v>junho/2019</v>
      </c>
      <c r="I9" s="178"/>
      <c r="J9" s="178"/>
    </row>
    <row r="10" spans="1:22" s="162" customFormat="1" ht="24" customHeight="1" thickBot="1" x14ac:dyDescent="0.3">
      <c r="A10" s="178"/>
      <c r="B10" s="178"/>
      <c r="C10" s="2551" t="s">
        <v>182</v>
      </c>
      <c r="D10" s="2552"/>
      <c r="E10" s="366" t="s">
        <v>376</v>
      </c>
      <c r="F10" s="367"/>
      <c r="G10" s="367"/>
      <c r="H10" s="445"/>
      <c r="I10" s="178"/>
      <c r="J10" s="178"/>
    </row>
    <row r="11" spans="1:22" s="162" customFormat="1" ht="21.75" customHeight="1" thickBot="1" x14ac:dyDescent="0.3">
      <c r="A11" s="178"/>
      <c r="B11" s="178"/>
      <c r="C11" s="2553"/>
      <c r="D11" s="2554"/>
      <c r="E11" s="2554"/>
      <c r="F11" s="2554"/>
      <c r="G11" s="2554"/>
      <c r="H11" s="2555"/>
      <c r="I11" s="178"/>
      <c r="J11" s="178"/>
    </row>
    <row r="12" spans="1:22" s="162" customFormat="1" ht="31.5" x14ac:dyDescent="0.2">
      <c r="A12" s="185"/>
      <c r="B12" s="185"/>
      <c r="C12" s="2545" t="s">
        <v>183</v>
      </c>
      <c r="D12" s="2547" t="s">
        <v>216</v>
      </c>
      <c r="E12" s="196" t="s">
        <v>217</v>
      </c>
      <c r="F12" s="232" t="s">
        <v>218</v>
      </c>
      <c r="G12" s="232" t="s">
        <v>219</v>
      </c>
      <c r="H12" s="233" t="s">
        <v>220</v>
      </c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</row>
    <row r="13" spans="1:22" s="190" customFormat="1" ht="16.5" thickBot="1" x14ac:dyDescent="0.3">
      <c r="A13" s="191"/>
      <c r="B13" s="191"/>
      <c r="C13" s="2546"/>
      <c r="D13" s="2548"/>
      <c r="E13" s="368" t="s">
        <v>33</v>
      </c>
      <c r="F13" s="369" t="s">
        <v>34</v>
      </c>
      <c r="G13" s="369" t="s">
        <v>35</v>
      </c>
      <c r="H13" s="370" t="s">
        <v>221</v>
      </c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</row>
    <row r="14" spans="1:22" s="162" customFormat="1" ht="15" x14ac:dyDescent="0.2">
      <c r="A14" s="185"/>
      <c r="B14" s="185"/>
      <c r="C14" s="237" t="str">
        <f>Veículos!C14</f>
        <v>Biótico - Flora</v>
      </c>
      <c r="D14" s="238" t="str">
        <f>Veículos!D14</f>
        <v>CAMINHONETE - 140 A 165 CV</v>
      </c>
      <c r="E14" s="239">
        <f>Veículos!E14</f>
        <v>2</v>
      </c>
      <c r="F14" s="240">
        <f>Veículos!F14</f>
        <v>60</v>
      </c>
      <c r="G14" s="241"/>
      <c r="H14" s="242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</row>
    <row r="15" spans="1:22" s="162" customFormat="1" ht="15" x14ac:dyDescent="0.2">
      <c r="A15" s="185"/>
      <c r="B15" s="185"/>
      <c r="C15" s="237" t="str">
        <f>Veículos!C15</f>
        <v>Biótico - Fauna</v>
      </c>
      <c r="D15" s="243" t="str">
        <f>Veículos!D15</f>
        <v>CAMINHONETE - 140 A 165 CV</v>
      </c>
      <c r="E15" s="239">
        <f>Veículos!E15</f>
        <v>6</v>
      </c>
      <c r="F15" s="240">
        <f>Veículos!F15</f>
        <v>97.5</v>
      </c>
      <c r="G15" s="241"/>
      <c r="H15" s="242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</row>
    <row r="16" spans="1:22" s="162" customFormat="1" ht="15" x14ac:dyDescent="0.2">
      <c r="A16" s="185"/>
      <c r="B16" s="185"/>
      <c r="C16" s="244" t="str">
        <f>Veículos!C16</f>
        <v>Físico</v>
      </c>
      <c r="D16" s="245" t="str">
        <f>Veículos!D16</f>
        <v>CAMINHONETE - 140 A 165 CV</v>
      </c>
      <c r="E16" s="246">
        <f>Veículos!E16</f>
        <v>2</v>
      </c>
      <c r="F16" s="247">
        <f>Veículos!F16</f>
        <v>60</v>
      </c>
      <c r="G16" s="248"/>
      <c r="H16" s="249"/>
      <c r="I16" s="250"/>
      <c r="J16" s="250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</row>
    <row r="17" spans="1:22" s="162" customFormat="1" ht="15" x14ac:dyDescent="0.2">
      <c r="A17" s="185"/>
      <c r="B17" s="185"/>
      <c r="C17" s="244" t="str">
        <f>Veículos!C17</f>
        <v>Socioeconômico</v>
      </c>
      <c r="D17" s="245" t="str">
        <f>Veículos!D17</f>
        <v>CAMINHONETE - 140 A 165 CV</v>
      </c>
      <c r="E17" s="246">
        <f>Veículos!E17</f>
        <v>2</v>
      </c>
      <c r="F17" s="247">
        <f>Veículos!F17</f>
        <v>60</v>
      </c>
      <c r="G17" s="248"/>
      <c r="H17" s="249"/>
      <c r="I17" s="250"/>
      <c r="J17" s="250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s="162" customFormat="1" ht="15" x14ac:dyDescent="0.2">
      <c r="A18" s="185"/>
      <c r="B18" s="185"/>
      <c r="C18" s="244" t="str">
        <f>Veículos!C18</f>
        <v>Arqueologia</v>
      </c>
      <c r="D18" s="251" t="str">
        <f>Veículos!D18</f>
        <v>CAMINHONETE - 140 A 165 CV</v>
      </c>
      <c r="E18" s="246">
        <f>Veículos!E18</f>
        <v>2</v>
      </c>
      <c r="F18" s="247">
        <f>Veículos!F18</f>
        <v>60</v>
      </c>
      <c r="G18" s="248"/>
      <c r="H18" s="249"/>
      <c r="I18" s="250"/>
      <c r="J18" s="250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</row>
    <row r="19" spans="1:22" s="162" customFormat="1" ht="15" x14ac:dyDescent="0.2">
      <c r="A19" s="185"/>
      <c r="B19" s="185"/>
      <c r="C19" s="244" t="str">
        <f>Veículos!C19</f>
        <v>Indigena</v>
      </c>
      <c r="D19" s="251" t="str">
        <f>Veículos!D19</f>
        <v>CAMINHONETE - 140 A 165 CV</v>
      </c>
      <c r="E19" s="246">
        <f>Veículos!E19</f>
        <v>2</v>
      </c>
      <c r="F19" s="247">
        <f>Veículos!F19</f>
        <v>60</v>
      </c>
      <c r="G19" s="248"/>
      <c r="H19" s="249"/>
      <c r="I19" s="250"/>
      <c r="J19" s="250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</row>
    <row r="20" spans="1:22" s="162" customFormat="1" ht="15" x14ac:dyDescent="0.2">
      <c r="A20" s="185"/>
      <c r="B20" s="185"/>
      <c r="C20" s="244" t="s">
        <v>179</v>
      </c>
      <c r="D20" s="251" t="s">
        <v>179</v>
      </c>
      <c r="E20" s="246" t="s">
        <v>179</v>
      </c>
      <c r="F20" s="247" t="s">
        <v>179</v>
      </c>
      <c r="G20" s="248" t="s">
        <v>179</v>
      </c>
      <c r="H20" s="249" t="s">
        <v>179</v>
      </c>
      <c r="I20" s="250"/>
      <c r="J20" s="250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</row>
    <row r="21" spans="1:22" s="162" customFormat="1" ht="15" x14ac:dyDescent="0.2">
      <c r="A21" s="185"/>
      <c r="B21" s="185"/>
      <c r="C21" s="237" t="s">
        <v>179</v>
      </c>
      <c r="D21" s="238" t="s">
        <v>179</v>
      </c>
      <c r="E21" s="239" t="s">
        <v>179</v>
      </c>
      <c r="F21" s="240" t="s">
        <v>179</v>
      </c>
      <c r="G21" s="241" t="s">
        <v>179</v>
      </c>
      <c r="H21" s="242" t="s">
        <v>179</v>
      </c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</row>
    <row r="22" spans="1:22" s="162" customFormat="1" ht="15" x14ac:dyDescent="0.2">
      <c r="A22" s="185"/>
      <c r="B22" s="185"/>
      <c r="C22" s="237" t="s">
        <v>179</v>
      </c>
      <c r="D22" s="238" t="s">
        <v>179</v>
      </c>
      <c r="E22" s="239" t="s">
        <v>179</v>
      </c>
      <c r="F22" s="240" t="s">
        <v>179</v>
      </c>
      <c r="G22" s="241" t="s">
        <v>179</v>
      </c>
      <c r="H22" s="242" t="s">
        <v>179</v>
      </c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</row>
    <row r="23" spans="1:22" s="162" customFormat="1" ht="15" x14ac:dyDescent="0.2">
      <c r="A23" s="185"/>
      <c r="B23" s="185"/>
      <c r="C23" s="237" t="s">
        <v>179</v>
      </c>
      <c r="D23" s="238" t="s">
        <v>179</v>
      </c>
      <c r="E23" s="239" t="s">
        <v>179</v>
      </c>
      <c r="F23" s="240" t="s">
        <v>179</v>
      </c>
      <c r="G23" s="241" t="s">
        <v>179</v>
      </c>
      <c r="H23" s="242" t="s">
        <v>179</v>
      </c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</row>
    <row r="24" spans="1:22" s="162" customFormat="1" ht="15" x14ac:dyDescent="0.2">
      <c r="A24" s="185"/>
      <c r="B24" s="185"/>
      <c r="C24" s="237" t="s">
        <v>179</v>
      </c>
      <c r="D24" s="238" t="s">
        <v>179</v>
      </c>
      <c r="E24" s="239" t="s">
        <v>179</v>
      </c>
      <c r="F24" s="240" t="s">
        <v>179</v>
      </c>
      <c r="G24" s="241" t="s">
        <v>179</v>
      </c>
      <c r="H24" s="242" t="s">
        <v>179</v>
      </c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</row>
    <row r="25" spans="1:22" s="162" customFormat="1" ht="15" x14ac:dyDescent="0.2">
      <c r="A25" s="185"/>
      <c r="B25" s="185"/>
      <c r="C25" s="237" t="s">
        <v>179</v>
      </c>
      <c r="D25" s="238" t="s">
        <v>179</v>
      </c>
      <c r="E25" s="239" t="s">
        <v>179</v>
      </c>
      <c r="F25" s="240" t="s">
        <v>179</v>
      </c>
      <c r="G25" s="241" t="s">
        <v>179</v>
      </c>
      <c r="H25" s="242" t="s">
        <v>179</v>
      </c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</row>
    <row r="26" spans="1:22" s="162" customFormat="1" ht="15" x14ac:dyDescent="0.2">
      <c r="A26" s="185"/>
      <c r="B26" s="185"/>
      <c r="C26" s="237" t="s">
        <v>179</v>
      </c>
      <c r="D26" s="238" t="s">
        <v>179</v>
      </c>
      <c r="E26" s="239" t="s">
        <v>179</v>
      </c>
      <c r="F26" s="240" t="s">
        <v>179</v>
      </c>
      <c r="G26" s="241" t="s">
        <v>179</v>
      </c>
      <c r="H26" s="242" t="s">
        <v>179</v>
      </c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</row>
    <row r="27" spans="1:22" s="162" customFormat="1" ht="15" x14ac:dyDescent="0.2">
      <c r="A27" s="185"/>
      <c r="B27" s="185"/>
      <c r="C27" s="237" t="s">
        <v>179</v>
      </c>
      <c r="D27" s="238" t="s">
        <v>179</v>
      </c>
      <c r="E27" s="239" t="s">
        <v>179</v>
      </c>
      <c r="F27" s="240" t="s">
        <v>179</v>
      </c>
      <c r="G27" s="241" t="s">
        <v>179</v>
      </c>
      <c r="H27" s="242" t="s">
        <v>179</v>
      </c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</row>
    <row r="28" spans="1:22" s="162" customFormat="1" ht="15" x14ac:dyDescent="0.2">
      <c r="A28" s="185"/>
      <c r="B28" s="185"/>
      <c r="C28" s="237" t="s">
        <v>179</v>
      </c>
      <c r="D28" s="238" t="s">
        <v>179</v>
      </c>
      <c r="E28" s="239" t="s">
        <v>179</v>
      </c>
      <c r="F28" s="240" t="s">
        <v>179</v>
      </c>
      <c r="G28" s="241" t="s">
        <v>179</v>
      </c>
      <c r="H28" s="242" t="s">
        <v>179</v>
      </c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</row>
    <row r="29" spans="1:22" s="162" customFormat="1" ht="15" x14ac:dyDescent="0.2">
      <c r="A29" s="185"/>
      <c r="B29" s="185"/>
      <c r="C29" s="237" t="s">
        <v>179</v>
      </c>
      <c r="D29" s="238" t="s">
        <v>179</v>
      </c>
      <c r="E29" s="239" t="s">
        <v>179</v>
      </c>
      <c r="F29" s="240" t="s">
        <v>179</v>
      </c>
      <c r="G29" s="241" t="s">
        <v>179</v>
      </c>
      <c r="H29" s="242" t="s">
        <v>179</v>
      </c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</row>
    <row r="30" spans="1:22" s="162" customFormat="1" ht="15" x14ac:dyDescent="0.2">
      <c r="A30" s="185"/>
      <c r="B30" s="185"/>
      <c r="C30" s="237" t="s">
        <v>179</v>
      </c>
      <c r="D30" s="238" t="s">
        <v>179</v>
      </c>
      <c r="E30" s="239" t="s">
        <v>179</v>
      </c>
      <c r="F30" s="240" t="s">
        <v>179</v>
      </c>
      <c r="G30" s="241" t="s">
        <v>179</v>
      </c>
      <c r="H30" s="242" t="s">
        <v>179</v>
      </c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</row>
    <row r="31" spans="1:22" s="162" customFormat="1" ht="15.75" thickBot="1" x14ac:dyDescent="0.25">
      <c r="A31" s="185"/>
      <c r="B31" s="185"/>
      <c r="C31" s="237" t="s">
        <v>179</v>
      </c>
      <c r="D31" s="238" t="s">
        <v>179</v>
      </c>
      <c r="E31" s="239" t="s">
        <v>179</v>
      </c>
      <c r="F31" s="240" t="s">
        <v>179</v>
      </c>
      <c r="G31" s="241" t="s">
        <v>179</v>
      </c>
      <c r="H31" s="242" t="s">
        <v>179</v>
      </c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</row>
    <row r="32" spans="1:22" s="162" customFormat="1" ht="27.75" customHeight="1" thickBot="1" x14ac:dyDescent="0.25">
      <c r="A32" s="185"/>
      <c r="B32" s="185"/>
      <c r="C32" s="252"/>
      <c r="D32" s="253"/>
      <c r="E32" s="253"/>
      <c r="F32" s="253"/>
      <c r="G32" s="254" t="s">
        <v>222</v>
      </c>
      <c r="H32" s="25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</row>
    <row r="33" spans="1:22" s="162" customFormat="1" ht="14.25" x14ac:dyDescent="0.2">
      <c r="A33" s="185"/>
      <c r="B33" s="185"/>
      <c r="C33" s="216"/>
      <c r="D33" s="216"/>
      <c r="E33" s="216"/>
      <c r="F33" s="216"/>
      <c r="G33" s="216"/>
      <c r="H33" s="216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</row>
    <row r="34" spans="1:22" s="162" customFormat="1" ht="14.25" x14ac:dyDescent="0.2">
      <c r="A34" s="185"/>
      <c r="B34" s="185"/>
      <c r="C34" s="216"/>
      <c r="D34" s="216"/>
      <c r="E34" s="216"/>
      <c r="F34" s="216"/>
      <c r="G34" s="216"/>
      <c r="H34" s="216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</row>
  </sheetData>
  <mergeCells count="8">
    <mergeCell ref="C12:C13"/>
    <mergeCell ref="D12:D13"/>
    <mergeCell ref="C4:H4"/>
    <mergeCell ref="C5:H5"/>
    <mergeCell ref="E9:F9"/>
    <mergeCell ref="C10:D10"/>
    <mergeCell ref="C11:H11"/>
    <mergeCell ref="E7:G7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82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7"/>
  <sheetViews>
    <sheetView tabSelected="1" topLeftCell="C67" zoomScale="85" zoomScaleNormal="85" workbookViewId="0">
      <selection activeCell="D72" sqref="D72"/>
    </sheetView>
  </sheetViews>
  <sheetFormatPr defaultRowHeight="12.75" x14ac:dyDescent="0.25"/>
  <cols>
    <col min="1" max="3" width="10" style="163" customWidth="1"/>
    <col min="4" max="4" width="74.85546875" style="164" customWidth="1"/>
    <col min="5" max="5" width="45.7109375" style="164" customWidth="1"/>
    <col min="6" max="6" width="15.140625" style="164" customWidth="1"/>
    <col min="7" max="7" width="16.85546875" style="163" customWidth="1"/>
    <col min="8" max="8" width="10.85546875" style="163" customWidth="1"/>
    <col min="9" max="9" width="13.85546875" style="163" customWidth="1"/>
    <col min="10" max="10" width="15.85546875" style="163" customWidth="1"/>
    <col min="11" max="11" width="9.42578125" style="163" customWidth="1"/>
    <col min="12" max="12" width="13.42578125" style="163" customWidth="1"/>
    <col min="13" max="16384" width="9.140625" style="163"/>
  </cols>
  <sheetData>
    <row r="1" spans="1:21" s="162" customFormat="1" ht="14.25" x14ac:dyDescent="0.25">
      <c r="A1" s="163"/>
      <c r="B1" s="163"/>
      <c r="C1" s="163"/>
      <c r="H1" s="163"/>
      <c r="I1" s="163"/>
      <c r="K1" s="163"/>
      <c r="L1" s="163"/>
    </row>
    <row r="2" spans="1:21" s="162" customFormat="1" ht="81.75" customHeight="1" thickBot="1" x14ac:dyDescent="0.3">
      <c r="A2" s="163"/>
      <c r="B2" s="163"/>
      <c r="C2" s="163"/>
      <c r="D2" s="166"/>
      <c r="E2" s="166"/>
      <c r="F2" s="166"/>
      <c r="G2" s="166"/>
      <c r="H2" s="166"/>
      <c r="I2" s="166"/>
      <c r="J2" s="166"/>
      <c r="K2" s="163"/>
      <c r="L2" s="163"/>
    </row>
    <row r="3" spans="1:21" s="162" customFormat="1" ht="32.25" customHeight="1" thickBot="1" x14ac:dyDescent="0.3">
      <c r="A3" s="163"/>
      <c r="B3" s="163"/>
      <c r="C3" s="1736"/>
      <c r="D3" s="2562"/>
      <c r="E3" s="2562"/>
      <c r="F3" s="2562"/>
      <c r="G3" s="2562"/>
      <c r="H3" s="2562"/>
      <c r="I3" s="2562"/>
      <c r="J3" s="2563"/>
      <c r="K3" s="163"/>
      <c r="L3" s="163"/>
    </row>
    <row r="4" spans="1:21" s="162" customFormat="1" ht="18.75" thickBot="1" x14ac:dyDescent="0.3">
      <c r="A4" s="163"/>
      <c r="B4" s="163"/>
      <c r="C4" s="1795"/>
      <c r="D4" s="2564" t="s">
        <v>51</v>
      </c>
      <c r="E4" s="2564"/>
      <c r="F4" s="2564"/>
      <c r="G4" s="2564"/>
      <c r="H4" s="2564"/>
      <c r="I4" s="2564"/>
      <c r="J4" s="2565"/>
      <c r="K4" s="163"/>
      <c r="L4" s="163"/>
    </row>
    <row r="5" spans="1:21" s="162" customFormat="1" ht="15.75" x14ac:dyDescent="0.25">
      <c r="A5" s="163"/>
      <c r="B5" s="163"/>
      <c r="C5" s="1795"/>
      <c r="D5" s="256" t="str">
        <f>'Veículos-Planilha'!C6</f>
        <v>FERROVIA:</v>
      </c>
      <c r="E5" s="167" t="str">
        <f>EMPREENDIMENTO!$B$5</f>
        <v>LUCAS DO RIO VERDE / MT - ITAITUBA / PA (FERROGRÃO)</v>
      </c>
      <c r="F5" s="256"/>
      <c r="G5" s="227"/>
      <c r="H5" s="227"/>
      <c r="I5" s="2566" t="s">
        <v>176</v>
      </c>
      <c r="J5" s="2567"/>
      <c r="K5" s="163"/>
      <c r="L5" s="163"/>
    </row>
    <row r="6" spans="1:21" s="162" customFormat="1" ht="38.25" customHeight="1" thickBot="1" x14ac:dyDescent="0.3">
      <c r="A6" s="163"/>
      <c r="B6" s="163"/>
      <c r="C6" s="1795"/>
      <c r="D6" s="1791" t="s">
        <v>211</v>
      </c>
      <c r="E6" s="2487" t="str">
        <f>RESUMO!C4</f>
        <v>Pátio Ferroviário de Lucas do Rio Verde (MT) da Ferrovia EF – 354 e o Porto de Miritituba, no Distrito de Miritituba/PA</v>
      </c>
      <c r="F6" s="2488"/>
      <c r="G6" s="2488"/>
      <c r="H6" s="2539"/>
      <c r="I6" s="2568"/>
      <c r="J6" s="2569"/>
      <c r="K6" s="163"/>
      <c r="L6" s="163"/>
    </row>
    <row r="7" spans="1:21" s="162" customFormat="1" ht="15.75" thickBot="1" x14ac:dyDescent="0.3">
      <c r="A7" s="163"/>
      <c r="B7" s="163"/>
      <c r="C7" s="1795"/>
      <c r="D7" s="1791" t="s">
        <v>212</v>
      </c>
      <c r="E7" s="2559" t="str">
        <f>IF('[9]1'!AB109="Adf","",
'[9]1'!AB109)</f>
        <v/>
      </c>
      <c r="F7" s="2560"/>
      <c r="G7" s="2560"/>
      <c r="H7" s="2561"/>
      <c r="I7" s="229"/>
      <c r="J7" s="230"/>
      <c r="K7" s="163"/>
      <c r="L7" s="163"/>
    </row>
    <row r="8" spans="1:21" s="162" customFormat="1" ht="15.75" x14ac:dyDescent="0.25">
      <c r="A8" s="178"/>
      <c r="B8" s="178"/>
      <c r="C8" s="1796"/>
      <c r="D8" s="1791" t="s">
        <v>213</v>
      </c>
      <c r="E8" s="176" t="str">
        <f>EMPREENDIMENTO!$B$11</f>
        <v>1.188,985 km</v>
      </c>
      <c r="F8" s="257"/>
      <c r="G8" s="257"/>
      <c r="H8" s="257"/>
      <c r="I8" s="2570" t="s">
        <v>214</v>
      </c>
      <c r="J8" s="2571"/>
      <c r="K8" s="178"/>
      <c r="L8" s="178"/>
    </row>
    <row r="9" spans="1:21" s="162" customFormat="1" ht="21" customHeight="1" thickBot="1" x14ac:dyDescent="0.3">
      <c r="A9" s="178"/>
      <c r="B9" s="178"/>
      <c r="C9" s="1796"/>
      <c r="D9" s="1792" t="s">
        <v>215</v>
      </c>
      <c r="E9" s="181" t="str">
        <f>EMPREENDIMENTO!B12</f>
        <v>660 dias</v>
      </c>
      <c r="F9" s="182"/>
      <c r="G9" s="257"/>
      <c r="H9" s="257"/>
      <c r="I9" s="2572" t="str">
        <f>EMPREENDIMENTO!B15</f>
        <v>junho/2019</v>
      </c>
      <c r="J9" s="2569"/>
      <c r="K9" s="178"/>
      <c r="L9" s="178"/>
    </row>
    <row r="10" spans="1:21" s="162" customFormat="1" ht="9.75" customHeight="1" thickBot="1" x14ac:dyDescent="0.3">
      <c r="A10" s="178"/>
      <c r="B10" s="178"/>
      <c r="C10" s="1796"/>
      <c r="D10" s="1793"/>
      <c r="E10" s="184"/>
      <c r="F10" s="184"/>
      <c r="G10" s="184"/>
      <c r="H10" s="184"/>
      <c r="I10" s="1789"/>
      <c r="J10" s="1790"/>
      <c r="K10" s="178"/>
      <c r="L10" s="178"/>
    </row>
    <row r="11" spans="1:21" s="162" customFormat="1" ht="25.5" x14ac:dyDescent="0.2">
      <c r="A11" s="185"/>
      <c r="B11" s="185"/>
      <c r="C11" s="1797"/>
      <c r="D11" s="2573" t="s">
        <v>223</v>
      </c>
      <c r="E11" s="2547" t="s">
        <v>224</v>
      </c>
      <c r="F11" s="2567" t="s">
        <v>225</v>
      </c>
      <c r="G11" s="258" t="s">
        <v>226</v>
      </c>
      <c r="H11" s="259" t="s">
        <v>227</v>
      </c>
      <c r="I11" s="259" t="s">
        <v>228</v>
      </c>
      <c r="J11" s="260" t="s">
        <v>220</v>
      </c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</row>
    <row r="12" spans="1:21" s="190" customFormat="1" ht="15.75" thickBot="1" x14ac:dyDescent="0.3">
      <c r="A12" s="191"/>
      <c r="B12" s="191"/>
      <c r="C12" s="1798"/>
      <c r="D12" s="2574"/>
      <c r="E12" s="2548"/>
      <c r="F12" s="2569"/>
      <c r="G12" s="234" t="s">
        <v>33</v>
      </c>
      <c r="H12" s="235" t="s">
        <v>34</v>
      </c>
      <c r="I12" s="235" t="s">
        <v>35</v>
      </c>
      <c r="J12" s="236" t="s">
        <v>221</v>
      </c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</row>
    <row r="13" spans="1:21" s="162" customFormat="1" ht="24.75" customHeight="1" x14ac:dyDescent="0.2">
      <c r="A13" s="185"/>
      <c r="B13" s="185"/>
      <c r="C13" s="1794">
        <v>1</v>
      </c>
      <c r="D13" s="1743" t="str">
        <f>Cronograma!G18</f>
        <v>RELATÓRIO DE PLANEJAMENTO DAS ATIVIDADES</v>
      </c>
      <c r="E13" s="1774" t="s">
        <v>632</v>
      </c>
      <c r="F13" s="1744" t="s">
        <v>18</v>
      </c>
      <c r="G13" s="1745">
        <v>0</v>
      </c>
      <c r="H13" s="1746">
        <v>10</v>
      </c>
      <c r="I13" s="1747">
        <f t="shared" ref="I13:I19" si="0">VLOOKUP(F13,$N$13:$O$14,2,FALSE)</f>
        <v>2.21</v>
      </c>
      <c r="J13" s="1748">
        <f>G13*H13*I13</f>
        <v>0</v>
      </c>
      <c r="K13" s="185"/>
      <c r="L13" s="185"/>
      <c r="M13" s="185"/>
      <c r="N13" s="185" t="s">
        <v>19</v>
      </c>
      <c r="O13" s="185">
        <v>0.24</v>
      </c>
      <c r="P13" s="185"/>
      <c r="Q13" s="185"/>
      <c r="R13" s="185"/>
      <c r="S13" s="185"/>
      <c r="T13" s="185"/>
      <c r="U13" s="185"/>
    </row>
    <row r="14" spans="1:21" s="166" customFormat="1" ht="15.75" thickBot="1" x14ac:dyDescent="0.25">
      <c r="A14" s="2147"/>
      <c r="B14" s="2147"/>
      <c r="C14" s="1749"/>
      <c r="D14" s="1750" t="s">
        <v>179</v>
      </c>
      <c r="E14" s="1751" t="s">
        <v>179</v>
      </c>
      <c r="F14" s="1752" t="s">
        <v>19</v>
      </c>
      <c r="G14" s="1753">
        <v>0</v>
      </c>
      <c r="H14" s="1754">
        <v>50</v>
      </c>
      <c r="I14" s="1755">
        <f t="shared" si="0"/>
        <v>0.24</v>
      </c>
      <c r="J14" s="1756">
        <f t="shared" ref="J14:J62" si="1">G14*H14*I14</f>
        <v>0</v>
      </c>
      <c r="K14" s="2147"/>
      <c r="L14" s="2147"/>
      <c r="M14" s="2147"/>
      <c r="N14" s="2147" t="s">
        <v>18</v>
      </c>
      <c r="O14" s="2147">
        <v>2.21</v>
      </c>
      <c r="P14" s="2147"/>
      <c r="Q14" s="2147"/>
      <c r="R14" s="2147"/>
      <c r="S14" s="2147"/>
      <c r="T14" s="2147"/>
      <c r="U14" s="2147"/>
    </row>
    <row r="15" spans="1:21" s="162" customFormat="1" ht="30.75" customHeight="1" x14ac:dyDescent="0.2">
      <c r="A15" s="185"/>
      <c r="B15" s="185"/>
      <c r="C15" s="2148">
        <v>2</v>
      </c>
      <c r="D15" s="2154" t="str">
        <f>Cronograma!G19</f>
        <v>RELATÓRIO DE RECONHECIMENTO DE CAMPO PARA ESTUDOS DA FAUNA</v>
      </c>
      <c r="E15" s="2155" t="s">
        <v>632</v>
      </c>
      <c r="F15" s="2132" t="s">
        <v>18</v>
      </c>
      <c r="G15" s="2156">
        <v>3</v>
      </c>
      <c r="H15" s="2157">
        <v>30</v>
      </c>
      <c r="I15" s="2158">
        <f t="shared" si="0"/>
        <v>2.21</v>
      </c>
      <c r="J15" s="2159">
        <f t="shared" si="1"/>
        <v>198.9</v>
      </c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</row>
    <row r="16" spans="1:21" s="162" customFormat="1" ht="20.25" customHeight="1" thickBot="1" x14ac:dyDescent="0.25">
      <c r="A16" s="185"/>
      <c r="B16" s="185"/>
      <c r="C16" s="2148"/>
      <c r="D16" s="1732" t="s">
        <v>179</v>
      </c>
      <c r="E16" s="474" t="s">
        <v>179</v>
      </c>
      <c r="F16" s="2149" t="s">
        <v>19</v>
      </c>
      <c r="G16" s="2150">
        <v>3</v>
      </c>
      <c r="H16" s="2151">
        <v>100</v>
      </c>
      <c r="I16" s="2152">
        <f t="shared" si="0"/>
        <v>0.24</v>
      </c>
      <c r="J16" s="2153">
        <f t="shared" si="1"/>
        <v>72</v>
      </c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</row>
    <row r="17" spans="1:21" s="162" customFormat="1" ht="25.5" customHeight="1" x14ac:dyDescent="0.2">
      <c r="A17" s="185"/>
      <c r="B17" s="185"/>
      <c r="C17" s="1749">
        <v>3</v>
      </c>
      <c r="D17" s="1757" t="str">
        <f>Cronograma!G20</f>
        <v>PLANO DE TRABALHO DE FAUNA PARA ACCTMB DO IBAMA</v>
      </c>
      <c r="E17" s="1774" t="s">
        <v>632</v>
      </c>
      <c r="F17" s="1758" t="s">
        <v>18</v>
      </c>
      <c r="G17" s="1759">
        <v>3</v>
      </c>
      <c r="H17" s="1760">
        <v>30</v>
      </c>
      <c r="I17" s="1761">
        <f t="shared" si="0"/>
        <v>2.21</v>
      </c>
      <c r="J17" s="1762">
        <f t="shared" si="1"/>
        <v>198.9</v>
      </c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</row>
    <row r="18" spans="1:21" s="162" customFormat="1" ht="20.25" customHeight="1" thickBot="1" x14ac:dyDescent="0.25">
      <c r="A18" s="185"/>
      <c r="B18" s="185"/>
      <c r="C18" s="1749"/>
      <c r="D18" s="1763" t="s">
        <v>179</v>
      </c>
      <c r="E18" s="1764" t="s">
        <v>179</v>
      </c>
      <c r="F18" s="1758" t="s">
        <v>19</v>
      </c>
      <c r="G18" s="1759">
        <v>3</v>
      </c>
      <c r="H18" s="1760">
        <v>100</v>
      </c>
      <c r="I18" s="1761">
        <f t="shared" si="0"/>
        <v>0.24</v>
      </c>
      <c r="J18" s="1762">
        <f t="shared" si="1"/>
        <v>72</v>
      </c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</row>
    <row r="19" spans="1:21" s="291" customFormat="1" ht="20.25" customHeight="1" x14ac:dyDescent="0.2">
      <c r="A19" s="298"/>
      <c r="B19" s="298"/>
      <c r="C19" s="2148">
        <v>4</v>
      </c>
      <c r="D19" s="2160" t="str">
        <f>Cronograma!G21</f>
        <v xml:space="preserve">PROJETO DE PESQUISA ARQUEOLÓGICA PRA PORTARIA DO IPHAN </v>
      </c>
      <c r="E19" s="2155" t="s">
        <v>632</v>
      </c>
      <c r="F19" s="2132" t="s">
        <v>18</v>
      </c>
      <c r="G19" s="239">
        <v>3</v>
      </c>
      <c r="H19" s="240">
        <v>30</v>
      </c>
      <c r="I19" s="241">
        <f t="shared" si="0"/>
        <v>2.21</v>
      </c>
      <c r="J19" s="242">
        <f>G19*H19*I19</f>
        <v>198.9</v>
      </c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</row>
    <row r="20" spans="1:21" s="291" customFormat="1" ht="15.75" thickBot="1" x14ac:dyDescent="0.25">
      <c r="A20" s="298"/>
      <c r="B20" s="298"/>
      <c r="C20" s="2148"/>
      <c r="D20" s="1734"/>
      <c r="E20" s="471"/>
      <c r="F20" s="470" t="s">
        <v>19</v>
      </c>
      <c r="G20" s="239">
        <v>3</v>
      </c>
      <c r="H20" s="240">
        <v>100</v>
      </c>
      <c r="I20" s="241">
        <f>VLOOKUP(F20,$N$13:$O$14,2,FALSE)</f>
        <v>0.24</v>
      </c>
      <c r="J20" s="242">
        <f>G20*H20*I20</f>
        <v>72</v>
      </c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</row>
    <row r="21" spans="1:21" s="162" customFormat="1" ht="33" customHeight="1" x14ac:dyDescent="0.2">
      <c r="A21" s="185"/>
      <c r="B21" s="185"/>
      <c r="C21" s="1749">
        <v>5</v>
      </c>
      <c r="D21" s="1768" t="str">
        <f>Cronograma!G22</f>
        <v>PLANO DE TRABALHO INDÍGENA PARA ELABORAÇÃO DOS ESTUDOS INDÍGENAS</v>
      </c>
      <c r="E21" s="1774" t="s">
        <v>632</v>
      </c>
      <c r="F21" s="1758" t="s">
        <v>18</v>
      </c>
      <c r="G21" s="1759">
        <v>3</v>
      </c>
      <c r="H21" s="1760">
        <v>30</v>
      </c>
      <c r="I21" s="1761">
        <f t="shared" ref="I21:I43" si="2">VLOOKUP(F21,$N$13:$O$14,2,FALSE)</f>
        <v>2.21</v>
      </c>
      <c r="J21" s="1762">
        <f t="shared" si="1"/>
        <v>198.9</v>
      </c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</row>
    <row r="22" spans="1:21" s="162" customFormat="1" ht="15.75" thickBot="1" x14ac:dyDescent="0.25">
      <c r="A22" s="185"/>
      <c r="B22" s="185"/>
      <c r="C22" s="1749"/>
      <c r="D22" s="1750" t="s">
        <v>179</v>
      </c>
      <c r="E22" s="1751" t="s">
        <v>179</v>
      </c>
      <c r="F22" s="1758" t="s">
        <v>19</v>
      </c>
      <c r="G22" s="1759">
        <v>3</v>
      </c>
      <c r="H22" s="1760">
        <v>100</v>
      </c>
      <c r="I22" s="1761">
        <f t="shared" si="2"/>
        <v>0.24</v>
      </c>
      <c r="J22" s="1762">
        <f t="shared" si="1"/>
        <v>72</v>
      </c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</row>
    <row r="23" spans="1:21" s="162" customFormat="1" ht="27" customHeight="1" x14ac:dyDescent="0.2">
      <c r="A23" s="185"/>
      <c r="B23" s="185"/>
      <c r="C23" s="2148">
        <v>6</v>
      </c>
      <c r="D23" s="2154" t="str">
        <f>Cronograma!G23</f>
        <v>CARACTERIZAÇÃO DO EMPREENDIMENTO</v>
      </c>
      <c r="E23" s="2155" t="s">
        <v>632</v>
      </c>
      <c r="F23" s="470" t="s">
        <v>18</v>
      </c>
      <c r="G23" s="239">
        <v>0</v>
      </c>
      <c r="H23" s="240">
        <v>10</v>
      </c>
      <c r="I23" s="241">
        <f t="shared" si="2"/>
        <v>2.21</v>
      </c>
      <c r="J23" s="242">
        <f t="shared" si="1"/>
        <v>0</v>
      </c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</row>
    <row r="24" spans="1:21" s="162" customFormat="1" ht="24" customHeight="1" thickBot="1" x14ac:dyDescent="0.25">
      <c r="A24" s="185"/>
      <c r="B24" s="185"/>
      <c r="C24" s="2148"/>
      <c r="D24" s="1734" t="s">
        <v>179</v>
      </c>
      <c r="E24" s="471" t="s">
        <v>179</v>
      </c>
      <c r="F24" s="470" t="s">
        <v>19</v>
      </c>
      <c r="G24" s="239">
        <v>0</v>
      </c>
      <c r="H24" s="240">
        <v>50</v>
      </c>
      <c r="I24" s="241">
        <f t="shared" si="2"/>
        <v>0.24</v>
      </c>
      <c r="J24" s="242">
        <f t="shared" si="1"/>
        <v>0</v>
      </c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</row>
    <row r="25" spans="1:21" s="162" customFormat="1" ht="31.5" customHeight="1" x14ac:dyDescent="0.2">
      <c r="A25" s="185"/>
      <c r="B25" s="185"/>
      <c r="C25" s="1749">
        <v>7</v>
      </c>
      <c r="D25" s="1757" t="str">
        <f>Cronograma!G24</f>
        <v>DIAGNÓSTICO DO MEIO FÍSICO</v>
      </c>
      <c r="E25" s="1774" t="s">
        <v>632</v>
      </c>
      <c r="F25" s="1758" t="s">
        <v>18</v>
      </c>
      <c r="G25" s="1759">
        <v>0</v>
      </c>
      <c r="H25" s="1760">
        <v>20</v>
      </c>
      <c r="I25" s="1761">
        <f t="shared" si="2"/>
        <v>2.21</v>
      </c>
      <c r="J25" s="1762">
        <f t="shared" si="1"/>
        <v>0</v>
      </c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</row>
    <row r="26" spans="1:21" s="162" customFormat="1" ht="22.5" customHeight="1" thickBot="1" x14ac:dyDescent="0.25">
      <c r="A26" s="185"/>
      <c r="B26" s="185"/>
      <c r="C26" s="1749"/>
      <c r="D26" s="1766"/>
      <c r="E26" s="1767"/>
      <c r="F26" s="1758" t="s">
        <v>19</v>
      </c>
      <c r="G26" s="1759">
        <v>0</v>
      </c>
      <c r="H26" s="1760">
        <v>150</v>
      </c>
      <c r="I26" s="1761">
        <f t="shared" si="2"/>
        <v>0.24</v>
      </c>
      <c r="J26" s="1762">
        <f t="shared" si="1"/>
        <v>0</v>
      </c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</row>
    <row r="27" spans="1:21" s="162" customFormat="1" ht="33.75" customHeight="1" x14ac:dyDescent="0.2">
      <c r="A27" s="185"/>
      <c r="B27" s="185"/>
      <c r="C27" s="2148">
        <v>8</v>
      </c>
      <c r="D27" s="1733" t="str">
        <f>Cronograma!G25</f>
        <v>DIAGNÓSTICO DO MEIO BIÓTICO - CARACTERIZAÇÃO DO ECOSSISTEMA</v>
      </c>
      <c r="E27" s="2155" t="s">
        <v>632</v>
      </c>
      <c r="F27" s="470" t="s">
        <v>18</v>
      </c>
      <c r="G27" s="239">
        <v>0</v>
      </c>
      <c r="H27" s="240">
        <v>20</v>
      </c>
      <c r="I27" s="241">
        <f t="shared" si="2"/>
        <v>2.21</v>
      </c>
      <c r="J27" s="242">
        <f t="shared" si="1"/>
        <v>0</v>
      </c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</row>
    <row r="28" spans="1:21" s="162" customFormat="1" ht="20.25" customHeight="1" thickBot="1" x14ac:dyDescent="0.25">
      <c r="A28" s="185"/>
      <c r="B28" s="185"/>
      <c r="C28" s="2148"/>
      <c r="D28" s="1734" t="s">
        <v>179</v>
      </c>
      <c r="E28" s="471" t="s">
        <v>179</v>
      </c>
      <c r="F28" s="470" t="s">
        <v>19</v>
      </c>
      <c r="G28" s="239">
        <v>0</v>
      </c>
      <c r="H28" s="240">
        <v>100</v>
      </c>
      <c r="I28" s="241">
        <f t="shared" si="2"/>
        <v>0.24</v>
      </c>
      <c r="J28" s="242">
        <f t="shared" si="1"/>
        <v>0</v>
      </c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</row>
    <row r="29" spans="1:21" s="162" customFormat="1" ht="27.75" customHeight="1" x14ac:dyDescent="0.2">
      <c r="A29" s="185"/>
      <c r="B29" s="185"/>
      <c r="C29" s="1749">
        <v>9</v>
      </c>
      <c r="D29" s="1757" t="str">
        <f>Cronograma!G26</f>
        <v>DIAGNÓSTICO DO MEIO BIÓTICO - CARACTERIZAÇÃO DA FLORA</v>
      </c>
      <c r="E29" s="1774" t="s">
        <v>632</v>
      </c>
      <c r="F29" s="1758" t="s">
        <v>18</v>
      </c>
      <c r="G29" s="1759">
        <v>0</v>
      </c>
      <c r="H29" s="1760">
        <v>20</v>
      </c>
      <c r="I29" s="1761">
        <f t="shared" si="2"/>
        <v>2.21</v>
      </c>
      <c r="J29" s="1762">
        <f t="shared" si="1"/>
        <v>0</v>
      </c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</row>
    <row r="30" spans="1:21" s="162" customFormat="1" ht="18" customHeight="1" thickBot="1" x14ac:dyDescent="0.25">
      <c r="A30" s="185"/>
      <c r="B30" s="185"/>
      <c r="C30" s="1749"/>
      <c r="D30" s="1766" t="s">
        <v>179</v>
      </c>
      <c r="E30" s="1767" t="s">
        <v>179</v>
      </c>
      <c r="F30" s="1758" t="s">
        <v>19</v>
      </c>
      <c r="G30" s="1759">
        <v>0</v>
      </c>
      <c r="H30" s="1760">
        <v>150</v>
      </c>
      <c r="I30" s="1761">
        <f t="shared" si="2"/>
        <v>0.24</v>
      </c>
      <c r="J30" s="1762">
        <f t="shared" si="1"/>
        <v>0</v>
      </c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</row>
    <row r="31" spans="1:21" s="162" customFormat="1" ht="32.25" customHeight="1" x14ac:dyDescent="0.2">
      <c r="A31" s="185"/>
      <c r="B31" s="185"/>
      <c r="C31" s="2148">
        <v>10</v>
      </c>
      <c r="D31" s="2161" t="str">
        <f>Cronograma!G27</f>
        <v>DIAGNÓSTICO DO MEIO BIÓTICO - PRIMEIRA CAMPANHA DE FAUNA</v>
      </c>
      <c r="E31" s="2155" t="s">
        <v>632</v>
      </c>
      <c r="F31" s="470" t="s">
        <v>18</v>
      </c>
      <c r="G31" s="239">
        <v>0</v>
      </c>
      <c r="H31" s="240">
        <v>50</v>
      </c>
      <c r="I31" s="241">
        <f t="shared" si="2"/>
        <v>2.21</v>
      </c>
      <c r="J31" s="242">
        <f t="shared" si="1"/>
        <v>0</v>
      </c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</row>
    <row r="32" spans="1:21" s="162" customFormat="1" ht="17.25" customHeight="1" thickBot="1" x14ac:dyDescent="0.25">
      <c r="A32" s="185"/>
      <c r="B32" s="185"/>
      <c r="C32" s="2148"/>
      <c r="D32" s="1734"/>
      <c r="E32" s="471"/>
      <c r="F32" s="470" t="s">
        <v>19</v>
      </c>
      <c r="G32" s="239">
        <v>0</v>
      </c>
      <c r="H32" s="240">
        <v>350</v>
      </c>
      <c r="I32" s="241">
        <f t="shared" si="2"/>
        <v>0.24</v>
      </c>
      <c r="J32" s="242">
        <f>G32*H32*I32</f>
        <v>0</v>
      </c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</row>
    <row r="33" spans="1:21" s="162" customFormat="1" ht="28.5" customHeight="1" x14ac:dyDescent="0.2">
      <c r="A33" s="185"/>
      <c r="B33" s="185"/>
      <c r="C33" s="1749">
        <v>11</v>
      </c>
      <c r="D33" s="1743" t="str">
        <f>Cronograma!G28</f>
        <v>DIAGNÓSTICO DO MEIO BIÓTICO - SEGUNDA CAMPANHA DE FAUNA</v>
      </c>
      <c r="E33" s="1774" t="s">
        <v>632</v>
      </c>
      <c r="F33" s="1758" t="s">
        <v>18</v>
      </c>
      <c r="G33" s="1759">
        <v>0</v>
      </c>
      <c r="H33" s="1760">
        <v>20</v>
      </c>
      <c r="I33" s="1761">
        <f t="shared" si="2"/>
        <v>2.21</v>
      </c>
      <c r="J33" s="1762">
        <f t="shared" si="1"/>
        <v>0</v>
      </c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</row>
    <row r="34" spans="1:21" s="162" customFormat="1" ht="18" customHeight="1" thickBot="1" x14ac:dyDescent="0.25">
      <c r="A34" s="185"/>
      <c r="B34" s="185"/>
      <c r="C34" s="1749"/>
      <c r="D34" s="1769"/>
      <c r="E34" s="1770"/>
      <c r="F34" s="1758" t="s">
        <v>19</v>
      </c>
      <c r="G34" s="1759">
        <v>0</v>
      </c>
      <c r="H34" s="1760">
        <v>100</v>
      </c>
      <c r="I34" s="1761">
        <f t="shared" si="2"/>
        <v>0.24</v>
      </c>
      <c r="J34" s="1762">
        <f t="shared" si="1"/>
        <v>0</v>
      </c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</row>
    <row r="35" spans="1:21" s="162" customFormat="1" ht="22.5" customHeight="1" x14ac:dyDescent="0.2">
      <c r="A35" s="185"/>
      <c r="B35" s="185"/>
      <c r="C35" s="2148">
        <v>12</v>
      </c>
      <c r="D35" s="2154" t="str">
        <f>Cronograma!G29</f>
        <v>DIAGNÓSTICO DO MEIO BIÓTICO - TERCEIRA CAMPANHA DE FAUNA</v>
      </c>
      <c r="E35" s="2155" t="s">
        <v>632</v>
      </c>
      <c r="F35" s="470" t="s">
        <v>18</v>
      </c>
      <c r="G35" s="239">
        <v>0</v>
      </c>
      <c r="H35" s="240">
        <v>30</v>
      </c>
      <c r="I35" s="241">
        <f t="shared" si="2"/>
        <v>2.21</v>
      </c>
      <c r="J35" s="242">
        <f t="shared" si="1"/>
        <v>0</v>
      </c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</row>
    <row r="36" spans="1:21" s="162" customFormat="1" ht="24.75" customHeight="1" thickBot="1" x14ac:dyDescent="0.25">
      <c r="A36" s="185"/>
      <c r="B36" s="185"/>
      <c r="C36" s="2148"/>
      <c r="D36" s="1732" t="s">
        <v>179</v>
      </c>
      <c r="E36" s="474" t="s">
        <v>179</v>
      </c>
      <c r="F36" s="470" t="s">
        <v>19</v>
      </c>
      <c r="G36" s="239">
        <v>0</v>
      </c>
      <c r="H36" s="240">
        <v>300</v>
      </c>
      <c r="I36" s="241">
        <f t="shared" si="2"/>
        <v>0.24</v>
      </c>
      <c r="J36" s="242">
        <f t="shared" si="1"/>
        <v>0</v>
      </c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</row>
    <row r="37" spans="1:21" s="291" customFormat="1" ht="41.25" customHeight="1" x14ac:dyDescent="0.2">
      <c r="A37" s="298"/>
      <c r="B37" s="298"/>
      <c r="C37" s="1749">
        <v>13</v>
      </c>
      <c r="D37" s="1771" t="str">
        <f>Cronograma!G30</f>
        <v>DIAGNÓSTICO DO MEIO BIÓTICO - QUARTA CAMPANHA DE FAUNA</v>
      </c>
      <c r="E37" s="1774" t="s">
        <v>632</v>
      </c>
      <c r="F37" s="1758" t="s">
        <v>18</v>
      </c>
      <c r="G37" s="1759">
        <v>0</v>
      </c>
      <c r="H37" s="1760">
        <v>30</v>
      </c>
      <c r="I37" s="1761">
        <f t="shared" ref="I37:I38" si="3">VLOOKUP(F37,$N$13:$O$14,2,FALSE)</f>
        <v>2.21</v>
      </c>
      <c r="J37" s="1762">
        <f t="shared" ref="J37:J38" si="4">G37*H37*I37</f>
        <v>0</v>
      </c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</row>
    <row r="38" spans="1:21" s="291" customFormat="1" ht="20.25" customHeight="1" thickBot="1" x14ac:dyDescent="0.25">
      <c r="A38" s="298"/>
      <c r="B38" s="298"/>
      <c r="C38" s="1749"/>
      <c r="D38" s="1772"/>
      <c r="E38" s="1773"/>
      <c r="F38" s="1758" t="s">
        <v>19</v>
      </c>
      <c r="G38" s="1759">
        <v>0</v>
      </c>
      <c r="H38" s="1760">
        <v>300</v>
      </c>
      <c r="I38" s="1761">
        <f t="shared" si="3"/>
        <v>0.24</v>
      </c>
      <c r="J38" s="1762">
        <f t="shared" si="4"/>
        <v>0</v>
      </c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</row>
    <row r="39" spans="1:21" s="291" customFormat="1" ht="39" customHeight="1" x14ac:dyDescent="0.2">
      <c r="A39" s="298"/>
      <c r="B39" s="298"/>
      <c r="C39" s="2148">
        <v>14</v>
      </c>
      <c r="D39" s="1733" t="str">
        <f>Cronograma!G31</f>
        <v>DIAGNÓSTICO DO MEIO SOCIOECONÔMICO</v>
      </c>
      <c r="E39" s="2155" t="s">
        <v>632</v>
      </c>
      <c r="F39" s="470" t="s">
        <v>18</v>
      </c>
      <c r="G39" s="239">
        <v>0</v>
      </c>
      <c r="H39" s="240">
        <v>30</v>
      </c>
      <c r="I39" s="241">
        <f t="shared" ref="I39:I40" si="5">VLOOKUP(F39,$N$13:$O$14,2,FALSE)</f>
        <v>2.21</v>
      </c>
      <c r="J39" s="242">
        <f t="shared" ref="J39:J40" si="6">G39*H39*I39</f>
        <v>0</v>
      </c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</row>
    <row r="40" spans="1:21" s="291" customFormat="1" ht="20.25" customHeight="1" thickBot="1" x14ac:dyDescent="0.25">
      <c r="A40" s="298"/>
      <c r="B40" s="298"/>
      <c r="C40" s="2148"/>
      <c r="D40" s="2162"/>
      <c r="E40" s="2146"/>
      <c r="F40" s="470" t="s">
        <v>19</v>
      </c>
      <c r="G40" s="239">
        <v>0</v>
      </c>
      <c r="H40" s="240">
        <v>300</v>
      </c>
      <c r="I40" s="241">
        <f t="shared" si="5"/>
        <v>0.24</v>
      </c>
      <c r="J40" s="242">
        <f t="shared" si="6"/>
        <v>0</v>
      </c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</row>
    <row r="41" spans="1:21" s="162" customFormat="1" ht="30.75" customHeight="1" x14ac:dyDescent="0.2">
      <c r="A41" s="185"/>
      <c r="B41" s="185"/>
      <c r="C41" s="1749">
        <v>15</v>
      </c>
      <c r="D41" s="1743" t="str">
        <f>Cronograma!G32</f>
        <v>PASSIVOS AMBIENTAIS</v>
      </c>
      <c r="E41" s="1774" t="s">
        <v>632</v>
      </c>
      <c r="F41" s="1758" t="s">
        <v>18</v>
      </c>
      <c r="G41" s="1759">
        <v>0</v>
      </c>
      <c r="H41" s="1760">
        <v>100</v>
      </c>
      <c r="I41" s="1761">
        <f t="shared" si="2"/>
        <v>2.21</v>
      </c>
      <c r="J41" s="1762">
        <f t="shared" si="1"/>
        <v>0</v>
      </c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</row>
    <row r="42" spans="1:21" s="162" customFormat="1" ht="30" customHeight="1" thickBot="1" x14ac:dyDescent="0.25">
      <c r="A42" s="185"/>
      <c r="B42" s="185"/>
      <c r="C42" s="1749"/>
      <c r="D42" s="1750" t="s">
        <v>179</v>
      </c>
      <c r="E42" s="1751" t="s">
        <v>179</v>
      </c>
      <c r="F42" s="1758" t="s">
        <v>19</v>
      </c>
      <c r="G42" s="1759">
        <v>0</v>
      </c>
      <c r="H42" s="1760">
        <v>100</v>
      </c>
      <c r="I42" s="1761">
        <f t="shared" si="2"/>
        <v>0.24</v>
      </c>
      <c r="J42" s="1762">
        <f t="shared" si="1"/>
        <v>0</v>
      </c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</row>
    <row r="43" spans="1:21" s="162" customFormat="1" ht="56.25" customHeight="1" x14ac:dyDescent="0.2">
      <c r="A43" s="216"/>
      <c r="B43" s="216"/>
      <c r="C43" s="2163">
        <v>16</v>
      </c>
      <c r="D43" s="2154" t="str">
        <f>Cronograma!G33</f>
        <v>SINTESE DA SITUAÇÃO AMBIENTAL DA REGIÃO, ANÁLISE DOS IMPACTOS AMBIENTAIS E DEFINIÇÃO DAS ÁREAS DE INFLUÊNCIA DO EMPREENDIMENTO;  MEDIDAS MITIGADORAS, COMPENSATÓRIAS E PROGRAMAS AMBIENTAIS</v>
      </c>
      <c r="E43" s="2155" t="s">
        <v>632</v>
      </c>
      <c r="F43" s="470" t="s">
        <v>18</v>
      </c>
      <c r="G43" s="239">
        <v>0</v>
      </c>
      <c r="H43" s="240">
        <v>100</v>
      </c>
      <c r="I43" s="241">
        <f t="shared" si="2"/>
        <v>2.21</v>
      </c>
      <c r="J43" s="242">
        <f t="shared" si="1"/>
        <v>0</v>
      </c>
      <c r="K43" s="216"/>
      <c r="L43" s="216"/>
      <c r="M43" s="185"/>
      <c r="N43" s="185"/>
      <c r="O43" s="185"/>
      <c r="P43" s="185"/>
      <c r="Q43" s="185"/>
      <c r="R43" s="185"/>
      <c r="S43" s="185"/>
      <c r="T43" s="185"/>
      <c r="U43" s="185"/>
    </row>
    <row r="44" spans="1:21" s="291" customFormat="1" ht="26.25" customHeight="1" thickBot="1" x14ac:dyDescent="0.25">
      <c r="A44" s="301"/>
      <c r="B44" s="301"/>
      <c r="C44" s="2163"/>
      <c r="D44" s="1734"/>
      <c r="E44" s="2145"/>
      <c r="F44" s="470" t="s">
        <v>19</v>
      </c>
      <c r="G44" s="239">
        <v>0</v>
      </c>
      <c r="H44" s="240">
        <v>100</v>
      </c>
      <c r="I44" s="241">
        <f t="shared" ref="I44:I78" si="7">VLOOKUP(F44,$N$13:$O$14,2,FALSE)</f>
        <v>0.24</v>
      </c>
      <c r="J44" s="242">
        <f>G44*H44*I44</f>
        <v>0</v>
      </c>
      <c r="K44" s="301"/>
      <c r="L44" s="301"/>
      <c r="M44" s="298"/>
      <c r="N44" s="298"/>
      <c r="O44" s="298"/>
      <c r="P44" s="298"/>
      <c r="Q44" s="298"/>
      <c r="R44" s="298"/>
      <c r="S44" s="298"/>
      <c r="T44" s="298"/>
      <c r="U44" s="298"/>
    </row>
    <row r="45" spans="1:21" s="291" customFormat="1" ht="36" customHeight="1" x14ac:dyDescent="0.2">
      <c r="A45" s="301"/>
      <c r="B45" s="301"/>
      <c r="C45" s="1775">
        <v>17</v>
      </c>
      <c r="D45" s="1776" t="str">
        <f>Cronograma!G34</f>
        <v>ALTERNATIVAS TECNOLÓGICAS E LOCACIONAIS</v>
      </c>
      <c r="E45" s="1774" t="s">
        <v>632</v>
      </c>
      <c r="F45" s="1758" t="s">
        <v>18</v>
      </c>
      <c r="G45" s="1759">
        <v>3</v>
      </c>
      <c r="H45" s="1760">
        <v>100</v>
      </c>
      <c r="I45" s="1761">
        <f t="shared" si="7"/>
        <v>2.21</v>
      </c>
      <c r="J45" s="1762">
        <f>G45*H45*I45</f>
        <v>663</v>
      </c>
      <c r="K45" s="301"/>
      <c r="L45" s="301"/>
      <c r="M45" s="298"/>
      <c r="N45" s="298"/>
      <c r="O45" s="298"/>
      <c r="P45" s="298"/>
      <c r="Q45" s="298"/>
      <c r="R45" s="298"/>
      <c r="S45" s="298"/>
      <c r="T45" s="298"/>
      <c r="U45" s="298"/>
    </row>
    <row r="46" spans="1:21" s="291" customFormat="1" ht="26.25" customHeight="1" thickBot="1" x14ac:dyDescent="0.25">
      <c r="A46" s="301"/>
      <c r="B46" s="301"/>
      <c r="C46" s="1775"/>
      <c r="D46" s="1766"/>
      <c r="E46" s="1767"/>
      <c r="F46" s="1758" t="s">
        <v>19</v>
      </c>
      <c r="G46" s="1759">
        <v>3</v>
      </c>
      <c r="H46" s="1760">
        <v>100</v>
      </c>
      <c r="I46" s="1761">
        <f t="shared" si="7"/>
        <v>0.24</v>
      </c>
      <c r="J46" s="1762">
        <f>G46*H46*I46</f>
        <v>72</v>
      </c>
      <c r="K46" s="301"/>
      <c r="L46" s="301"/>
      <c r="M46" s="298"/>
      <c r="N46" s="298"/>
      <c r="O46" s="298"/>
      <c r="P46" s="298"/>
      <c r="Q46" s="298"/>
      <c r="R46" s="298"/>
      <c r="S46" s="298"/>
      <c r="T46" s="298"/>
      <c r="U46" s="298"/>
    </row>
    <row r="47" spans="1:21" s="162" customFormat="1" ht="34.5" customHeight="1" x14ac:dyDescent="0.2">
      <c r="A47" s="216"/>
      <c r="B47" s="216"/>
      <c r="C47" s="2163">
        <v>18</v>
      </c>
      <c r="D47" s="2154" t="str">
        <f>Cronograma!G35</f>
        <v>PROGNÓSTICO AMBIENTAL, CONCLUSÃO, BIBLIOGRAFIA E GLOSSÁRIO.</v>
      </c>
      <c r="E47" s="2155" t="s">
        <v>632</v>
      </c>
      <c r="F47" s="470" t="s">
        <v>18</v>
      </c>
      <c r="G47" s="239">
        <v>0</v>
      </c>
      <c r="H47" s="240">
        <v>20</v>
      </c>
      <c r="I47" s="241">
        <f t="shared" si="7"/>
        <v>2.21</v>
      </c>
      <c r="J47" s="242">
        <f t="shared" si="1"/>
        <v>0</v>
      </c>
      <c r="K47" s="216"/>
      <c r="L47" s="216"/>
      <c r="M47" s="185"/>
      <c r="N47" s="185"/>
      <c r="O47" s="185"/>
      <c r="P47" s="185"/>
      <c r="Q47" s="185"/>
      <c r="R47" s="185"/>
      <c r="S47" s="185"/>
      <c r="T47" s="185"/>
      <c r="U47" s="185"/>
    </row>
    <row r="48" spans="1:21" s="162" customFormat="1" ht="27" customHeight="1" thickBot="1" x14ac:dyDescent="0.25">
      <c r="A48" s="216"/>
      <c r="B48" s="216"/>
      <c r="C48" s="2163"/>
      <c r="D48" s="1734" t="s">
        <v>179</v>
      </c>
      <c r="E48" s="471"/>
      <c r="F48" s="470" t="s">
        <v>19</v>
      </c>
      <c r="G48" s="239">
        <v>0</v>
      </c>
      <c r="H48" s="240">
        <v>1500</v>
      </c>
      <c r="I48" s="241">
        <f t="shared" si="7"/>
        <v>0.24</v>
      </c>
      <c r="J48" s="242">
        <f t="shared" si="1"/>
        <v>0</v>
      </c>
      <c r="K48" s="216"/>
      <c r="L48" s="216"/>
      <c r="M48" s="185"/>
      <c r="N48" s="185"/>
      <c r="O48" s="185"/>
      <c r="P48" s="185"/>
      <c r="Q48" s="185"/>
      <c r="R48" s="185"/>
      <c r="S48" s="185"/>
      <c r="T48" s="185"/>
      <c r="U48" s="185"/>
    </row>
    <row r="49" spans="1:21" s="291" customFormat="1" ht="25.5" customHeight="1" x14ac:dyDescent="0.2">
      <c r="A49" s="301"/>
      <c r="B49" s="301"/>
      <c r="C49" s="1775">
        <v>19</v>
      </c>
      <c r="D49" s="1757" t="str">
        <f>Cronograma!G36</f>
        <v xml:space="preserve">ESTUDO DE IMPACTO AMBIENTAL - EIA/ RELATÓRIO DE IMPACTO AMBIENTAL - RIMA </v>
      </c>
      <c r="E49" s="1774" t="s">
        <v>632</v>
      </c>
      <c r="F49" s="1758" t="s">
        <v>18</v>
      </c>
      <c r="G49" s="1759">
        <v>10</v>
      </c>
      <c r="H49" s="1760">
        <v>200</v>
      </c>
      <c r="I49" s="1761">
        <f t="shared" ref="I49:I50" si="8">VLOOKUP(F49,$N$13:$O$14,2,FALSE)</f>
        <v>2.21</v>
      </c>
      <c r="J49" s="1762">
        <f t="shared" ref="J49:J50" si="9">G49*H49*I49</f>
        <v>4420</v>
      </c>
      <c r="K49" s="301"/>
      <c r="L49" s="301"/>
      <c r="M49" s="298"/>
      <c r="N49" s="298"/>
      <c r="O49" s="298"/>
      <c r="P49" s="298"/>
      <c r="Q49" s="298"/>
      <c r="R49" s="298"/>
      <c r="S49" s="298"/>
      <c r="T49" s="298"/>
      <c r="U49" s="298"/>
    </row>
    <row r="50" spans="1:21" s="291" customFormat="1" ht="21" customHeight="1" thickBot="1" x14ac:dyDescent="0.25">
      <c r="A50" s="301"/>
      <c r="B50" s="301"/>
      <c r="C50" s="1775"/>
      <c r="D50" s="1766"/>
      <c r="E50" s="1767"/>
      <c r="F50" s="1758" t="s">
        <v>19</v>
      </c>
      <c r="G50" s="1759">
        <v>40</v>
      </c>
      <c r="H50" s="1760">
        <v>2000</v>
      </c>
      <c r="I50" s="1761">
        <f t="shared" si="8"/>
        <v>0.24</v>
      </c>
      <c r="J50" s="1762">
        <f t="shared" si="9"/>
        <v>19200</v>
      </c>
      <c r="K50" s="301"/>
      <c r="L50" s="301"/>
      <c r="M50" s="298"/>
      <c r="N50" s="298"/>
      <c r="O50" s="298"/>
      <c r="P50" s="298"/>
      <c r="Q50" s="298"/>
      <c r="R50" s="298"/>
      <c r="S50" s="298"/>
      <c r="T50" s="298"/>
      <c r="U50" s="298"/>
    </row>
    <row r="51" spans="1:21" s="291" customFormat="1" ht="27" customHeight="1" x14ac:dyDescent="0.2">
      <c r="A51" s="301"/>
      <c r="B51" s="301"/>
      <c r="C51" s="2163">
        <v>20</v>
      </c>
      <c r="D51" s="1733" t="str">
        <f>Cronograma!G37</f>
        <v>REALIZAÇÃO DE 1ª AUDIÊNCIA PÚBLICA</v>
      </c>
      <c r="E51" s="2155" t="s">
        <v>632</v>
      </c>
      <c r="F51" s="470" t="s">
        <v>18</v>
      </c>
      <c r="G51" s="239">
        <v>3</v>
      </c>
      <c r="H51" s="240">
        <v>20</v>
      </c>
      <c r="I51" s="241">
        <f t="shared" si="7"/>
        <v>2.21</v>
      </c>
      <c r="J51" s="242">
        <f t="shared" si="1"/>
        <v>132.6</v>
      </c>
      <c r="K51" s="301"/>
      <c r="L51" s="301"/>
      <c r="M51" s="298"/>
      <c r="N51" s="298"/>
      <c r="O51" s="298"/>
      <c r="P51" s="298"/>
      <c r="Q51" s="298"/>
      <c r="R51" s="298"/>
      <c r="S51" s="298"/>
      <c r="T51" s="298"/>
      <c r="U51" s="298"/>
    </row>
    <row r="52" spans="1:21" s="291" customFormat="1" ht="24.75" customHeight="1" thickBot="1" x14ac:dyDescent="0.25">
      <c r="A52" s="301"/>
      <c r="B52" s="301"/>
      <c r="C52" s="2168"/>
      <c r="D52" s="1734"/>
      <c r="E52" s="471"/>
      <c r="F52" s="865" t="s">
        <v>19</v>
      </c>
      <c r="G52" s="1777">
        <v>3</v>
      </c>
      <c r="H52" s="1778">
        <v>100</v>
      </c>
      <c r="I52" s="1779">
        <f t="shared" si="7"/>
        <v>0.24</v>
      </c>
      <c r="J52" s="1781">
        <f t="shared" ref="J52:J58" si="10">G52*H52*I52</f>
        <v>72</v>
      </c>
      <c r="K52" s="301"/>
      <c r="L52" s="301"/>
      <c r="M52" s="298"/>
      <c r="N52" s="298"/>
      <c r="O52" s="298"/>
      <c r="P52" s="298"/>
      <c r="Q52" s="298"/>
      <c r="R52" s="298"/>
      <c r="S52" s="298"/>
      <c r="T52" s="298"/>
      <c r="U52" s="298"/>
    </row>
    <row r="53" spans="1:21" s="291" customFormat="1" ht="40.5" customHeight="1" x14ac:dyDescent="0.2">
      <c r="A53" s="301"/>
      <c r="B53" s="301"/>
      <c r="C53" s="2170">
        <v>21</v>
      </c>
      <c r="D53" s="1743" t="str">
        <f>Cronograma!G38</f>
        <v>REALIZAÇÃO DE 2ª AUDIÊNCIA PÚBLICA</v>
      </c>
      <c r="E53" s="1774" t="s">
        <v>632</v>
      </c>
      <c r="F53" s="1744" t="s">
        <v>18</v>
      </c>
      <c r="G53" s="1745">
        <v>3</v>
      </c>
      <c r="H53" s="1746">
        <v>20</v>
      </c>
      <c r="I53" s="1747">
        <f t="shared" si="7"/>
        <v>2.21</v>
      </c>
      <c r="J53" s="1748">
        <f t="shared" si="10"/>
        <v>132.6</v>
      </c>
      <c r="K53" s="301"/>
      <c r="L53" s="301"/>
      <c r="M53" s="298"/>
      <c r="N53" s="298"/>
      <c r="O53" s="298"/>
      <c r="P53" s="298"/>
      <c r="Q53" s="298"/>
      <c r="R53" s="298"/>
      <c r="S53" s="298"/>
      <c r="T53" s="298"/>
      <c r="U53" s="298"/>
    </row>
    <row r="54" spans="1:21" s="291" customFormat="1" ht="25.5" customHeight="1" thickBot="1" x14ac:dyDescent="0.25">
      <c r="A54" s="301"/>
      <c r="B54" s="301"/>
      <c r="C54" s="2164"/>
      <c r="D54" s="2171"/>
      <c r="E54" s="2172"/>
      <c r="F54" s="1752" t="s">
        <v>19</v>
      </c>
      <c r="G54" s="1753">
        <v>3</v>
      </c>
      <c r="H54" s="1754">
        <v>100</v>
      </c>
      <c r="I54" s="1755">
        <f t="shared" si="7"/>
        <v>0.24</v>
      </c>
      <c r="J54" s="1756">
        <f t="shared" si="10"/>
        <v>72</v>
      </c>
      <c r="K54" s="301"/>
      <c r="L54" s="301"/>
      <c r="M54" s="298"/>
      <c r="N54" s="298"/>
      <c r="O54" s="298"/>
      <c r="P54" s="298"/>
      <c r="Q54" s="298"/>
      <c r="R54" s="298"/>
      <c r="S54" s="298"/>
      <c r="T54" s="298"/>
      <c r="U54" s="298"/>
    </row>
    <row r="55" spans="1:21" s="291" customFormat="1" ht="25.5" customHeight="1" x14ac:dyDescent="0.2">
      <c r="A55" s="301"/>
      <c r="B55" s="301"/>
      <c r="C55" s="2189">
        <v>22</v>
      </c>
      <c r="D55" s="2190" t="str">
        <f>Cronograma!G39</f>
        <v>REALIZAÇÃO DE 3ª AUDIÊNCIA PÚBLICA</v>
      </c>
      <c r="E55" s="2155" t="s">
        <v>632</v>
      </c>
      <c r="F55" s="2132" t="s">
        <v>18</v>
      </c>
      <c r="G55" s="2156">
        <v>3</v>
      </c>
      <c r="H55" s="2157">
        <v>20</v>
      </c>
      <c r="I55" s="2158">
        <f t="shared" si="7"/>
        <v>2.21</v>
      </c>
      <c r="J55" s="2159">
        <f t="shared" si="10"/>
        <v>132.6</v>
      </c>
      <c r="K55" s="301"/>
      <c r="L55" s="301"/>
      <c r="M55" s="298"/>
      <c r="N55" s="298"/>
      <c r="O55" s="298"/>
      <c r="P55" s="298"/>
      <c r="Q55" s="298"/>
      <c r="R55" s="298"/>
      <c r="S55" s="298"/>
      <c r="T55" s="298"/>
      <c r="U55" s="298"/>
    </row>
    <row r="56" spans="1:21" s="291" customFormat="1" ht="20.25" customHeight="1" thickBot="1" x14ac:dyDescent="0.25">
      <c r="A56" s="301"/>
      <c r="B56" s="301"/>
      <c r="C56" s="2191"/>
      <c r="D56" s="1732"/>
      <c r="E56" s="474"/>
      <c r="F56" s="2149" t="s">
        <v>19</v>
      </c>
      <c r="G56" s="2150">
        <v>3</v>
      </c>
      <c r="H56" s="2151">
        <v>100</v>
      </c>
      <c r="I56" s="2152">
        <f t="shared" si="7"/>
        <v>0.24</v>
      </c>
      <c r="J56" s="2153">
        <f t="shared" si="10"/>
        <v>72</v>
      </c>
      <c r="K56" s="301"/>
      <c r="L56" s="301"/>
      <c r="M56" s="298"/>
      <c r="N56" s="298"/>
      <c r="O56" s="298"/>
      <c r="P56" s="298"/>
      <c r="Q56" s="298"/>
      <c r="R56" s="298"/>
      <c r="S56" s="298"/>
      <c r="T56" s="298"/>
      <c r="U56" s="298"/>
    </row>
    <row r="57" spans="1:21" s="291" customFormat="1" ht="24" customHeight="1" x14ac:dyDescent="0.2">
      <c r="A57" s="301"/>
      <c r="B57" s="301"/>
      <c r="C57" s="2188">
        <v>23</v>
      </c>
      <c r="D57" s="1757" t="str">
        <f>Cronograma!G40</f>
        <v>REALIZAÇÃO DE 4ª AUDIÊNCIA PÚBLICA</v>
      </c>
      <c r="E57" s="2169" t="s">
        <v>632</v>
      </c>
      <c r="F57" s="1758" t="s">
        <v>18</v>
      </c>
      <c r="G57" s="1759">
        <v>3</v>
      </c>
      <c r="H57" s="1760">
        <v>20</v>
      </c>
      <c r="I57" s="1761">
        <f t="shared" si="7"/>
        <v>2.21</v>
      </c>
      <c r="J57" s="1762">
        <f t="shared" si="10"/>
        <v>132.6</v>
      </c>
      <c r="K57" s="301"/>
      <c r="L57" s="301"/>
      <c r="M57" s="298"/>
      <c r="N57" s="298"/>
      <c r="O57" s="298"/>
      <c r="P57" s="298"/>
      <c r="Q57" s="298"/>
      <c r="R57" s="298"/>
      <c r="S57" s="298"/>
      <c r="T57" s="298"/>
      <c r="U57" s="298"/>
    </row>
    <row r="58" spans="1:21" s="291" customFormat="1" ht="22.5" customHeight="1" thickBot="1" x14ac:dyDescent="0.25">
      <c r="A58" s="301"/>
      <c r="B58" s="301"/>
      <c r="C58" s="1775"/>
      <c r="D58" s="1766"/>
      <c r="E58" s="1767"/>
      <c r="F58" s="2174" t="s">
        <v>19</v>
      </c>
      <c r="G58" s="1759">
        <v>3</v>
      </c>
      <c r="H58" s="2167">
        <v>100</v>
      </c>
      <c r="I58" s="1761">
        <f t="shared" si="7"/>
        <v>0.24</v>
      </c>
      <c r="J58" s="1762">
        <f t="shared" si="10"/>
        <v>72</v>
      </c>
      <c r="K58" s="301"/>
      <c r="L58" s="301"/>
      <c r="M58" s="298"/>
      <c r="N58" s="298"/>
      <c r="O58" s="298"/>
      <c r="P58" s="298"/>
      <c r="Q58" s="298"/>
      <c r="R58" s="298"/>
      <c r="S58" s="298"/>
      <c r="T58" s="298"/>
      <c r="U58" s="298"/>
    </row>
    <row r="59" spans="1:21" s="162" customFormat="1" ht="23.25" customHeight="1" x14ac:dyDescent="0.2">
      <c r="A59" s="216"/>
      <c r="B59" s="216"/>
      <c r="C59" s="1738">
        <v>24</v>
      </c>
      <c r="D59" s="1733" t="str">
        <f>Cronograma!G41</f>
        <v>REALIZAÇÃO DE 5ª AUDIÊNCIA PÚBLICA</v>
      </c>
      <c r="E59" s="2155" t="s">
        <v>632</v>
      </c>
      <c r="F59" s="1429" t="s">
        <v>18</v>
      </c>
      <c r="G59" s="239">
        <v>3</v>
      </c>
      <c r="H59" s="240">
        <v>20</v>
      </c>
      <c r="I59" s="241">
        <f t="shared" si="7"/>
        <v>2.21</v>
      </c>
      <c r="J59" s="242">
        <f t="shared" si="1"/>
        <v>132.6</v>
      </c>
      <c r="K59" s="216"/>
      <c r="L59" s="216"/>
      <c r="M59" s="185"/>
      <c r="N59" s="185"/>
      <c r="O59" s="185"/>
      <c r="P59" s="185"/>
      <c r="Q59" s="185"/>
      <c r="R59" s="185"/>
      <c r="S59" s="185"/>
      <c r="T59" s="185"/>
      <c r="U59" s="185"/>
    </row>
    <row r="60" spans="1:21" s="162" customFormat="1" ht="24" customHeight="1" thickBot="1" x14ac:dyDescent="0.25">
      <c r="A60" s="216"/>
      <c r="B60" s="216"/>
      <c r="C60" s="1738"/>
      <c r="D60" s="1734" t="s">
        <v>179</v>
      </c>
      <c r="E60" s="471" t="s">
        <v>179</v>
      </c>
      <c r="F60" s="470" t="s">
        <v>19</v>
      </c>
      <c r="G60" s="239">
        <v>3</v>
      </c>
      <c r="H60" s="1778">
        <v>100</v>
      </c>
      <c r="I60" s="241">
        <f t="shared" si="7"/>
        <v>0.24</v>
      </c>
      <c r="J60" s="242">
        <f t="shared" si="1"/>
        <v>72</v>
      </c>
      <c r="K60" s="216"/>
      <c r="L60" s="216"/>
      <c r="M60" s="185"/>
      <c r="N60" s="185"/>
      <c r="O60" s="185"/>
      <c r="P60" s="185"/>
      <c r="Q60" s="185"/>
      <c r="R60" s="185"/>
      <c r="S60" s="185"/>
      <c r="T60" s="185"/>
      <c r="U60" s="185"/>
    </row>
    <row r="61" spans="1:21" s="162" customFormat="1" ht="30.75" customHeight="1" x14ac:dyDescent="0.2">
      <c r="A61" s="216"/>
      <c r="B61" s="216"/>
      <c r="C61" s="1775">
        <v>25</v>
      </c>
      <c r="D61" s="1757" t="str">
        <f>Cronograma!G42</f>
        <v>REALIZAÇÃO DE 6ª AUDIÊNCIA PÚBLICA</v>
      </c>
      <c r="E61" s="1774" t="s">
        <v>632</v>
      </c>
      <c r="F61" s="1758" t="s">
        <v>18</v>
      </c>
      <c r="G61" s="1759">
        <v>3</v>
      </c>
      <c r="H61" s="1760">
        <v>20</v>
      </c>
      <c r="I61" s="1761">
        <f t="shared" si="7"/>
        <v>2.21</v>
      </c>
      <c r="J61" s="1762">
        <f t="shared" si="1"/>
        <v>132.6</v>
      </c>
      <c r="K61" s="216"/>
      <c r="L61" s="216"/>
      <c r="M61" s="185"/>
      <c r="N61" s="185"/>
      <c r="O61" s="185"/>
      <c r="P61" s="185"/>
      <c r="Q61" s="185"/>
      <c r="R61" s="185"/>
      <c r="S61" s="185"/>
      <c r="T61" s="185"/>
      <c r="U61" s="185"/>
    </row>
    <row r="62" spans="1:21" s="162" customFormat="1" ht="21.75" customHeight="1" thickBot="1" x14ac:dyDescent="0.25">
      <c r="A62" s="216"/>
      <c r="B62" s="216"/>
      <c r="C62" s="1775"/>
      <c r="D62" s="1766" t="s">
        <v>179</v>
      </c>
      <c r="E62" s="1767" t="s">
        <v>179</v>
      </c>
      <c r="F62" s="1758" t="s">
        <v>19</v>
      </c>
      <c r="G62" s="1759">
        <v>3</v>
      </c>
      <c r="H62" s="2167">
        <v>100</v>
      </c>
      <c r="I62" s="1761">
        <f t="shared" si="7"/>
        <v>0.24</v>
      </c>
      <c r="J62" s="1762">
        <f t="shared" si="1"/>
        <v>72</v>
      </c>
      <c r="K62" s="216"/>
      <c r="L62" s="216"/>
      <c r="M62" s="185"/>
      <c r="N62" s="185"/>
      <c r="O62" s="185"/>
      <c r="P62" s="185"/>
      <c r="Q62" s="185"/>
      <c r="R62" s="185"/>
      <c r="S62" s="185"/>
      <c r="T62" s="185"/>
      <c r="U62" s="185"/>
    </row>
    <row r="63" spans="1:21" s="291" customFormat="1" ht="26.25" customHeight="1" x14ac:dyDescent="0.2">
      <c r="A63" s="301"/>
      <c r="B63" s="301"/>
      <c r="C63" s="2175">
        <v>26</v>
      </c>
      <c r="D63" s="2176" t="str">
        <f>Cronograma!G43</f>
        <v>REALIZAÇÃO DE 7ª AUDIÊNCIA PÚBLICA</v>
      </c>
      <c r="E63" s="2155" t="s">
        <v>632</v>
      </c>
      <c r="F63" s="1740" t="s">
        <v>18</v>
      </c>
      <c r="G63" s="239">
        <v>3</v>
      </c>
      <c r="H63" s="240">
        <v>20</v>
      </c>
      <c r="I63" s="241">
        <f t="shared" si="7"/>
        <v>2.21</v>
      </c>
      <c r="J63" s="242">
        <f t="shared" ref="J63:J64" si="11">G63*H63*I63</f>
        <v>132.6</v>
      </c>
      <c r="K63" s="301"/>
      <c r="L63" s="301"/>
      <c r="M63" s="298"/>
      <c r="N63" s="298"/>
      <c r="O63" s="298"/>
      <c r="P63" s="298"/>
      <c r="Q63" s="298"/>
      <c r="R63" s="298"/>
      <c r="S63" s="298"/>
      <c r="T63" s="298"/>
      <c r="U63" s="298"/>
    </row>
    <row r="64" spans="1:21" s="291" customFormat="1" ht="15.75" thickBot="1" x14ac:dyDescent="0.25">
      <c r="A64" s="301"/>
      <c r="B64" s="301"/>
      <c r="C64" s="2175"/>
      <c r="D64" s="2143"/>
      <c r="E64" s="471"/>
      <c r="F64" s="1740" t="s">
        <v>19</v>
      </c>
      <c r="G64" s="239">
        <v>3</v>
      </c>
      <c r="H64" s="1778">
        <v>100</v>
      </c>
      <c r="I64" s="241">
        <f t="shared" si="7"/>
        <v>0.24</v>
      </c>
      <c r="J64" s="242">
        <f t="shared" si="11"/>
        <v>72</v>
      </c>
      <c r="K64" s="301"/>
      <c r="L64" s="301"/>
      <c r="M64" s="298"/>
      <c r="N64" s="298"/>
      <c r="O64" s="298"/>
      <c r="P64" s="298"/>
      <c r="Q64" s="298"/>
      <c r="R64" s="298"/>
      <c r="S64" s="298"/>
      <c r="T64" s="298"/>
      <c r="U64" s="298"/>
    </row>
    <row r="65" spans="1:21" s="291" customFormat="1" ht="36.75" customHeight="1" x14ac:dyDescent="0.2">
      <c r="A65" s="301"/>
      <c r="B65" s="301"/>
      <c r="C65" s="1775">
        <v>27</v>
      </c>
      <c r="D65" s="1765" t="str">
        <f>Cronograma!G44</f>
        <v>REALIZAÇÃO DE 8ª AUDIÊNCIA PÚBLICA</v>
      </c>
      <c r="E65" s="1774" t="s">
        <v>632</v>
      </c>
      <c r="F65" s="1758" t="s">
        <v>18</v>
      </c>
      <c r="G65" s="1759">
        <v>3</v>
      </c>
      <c r="H65" s="1760">
        <v>20</v>
      </c>
      <c r="I65" s="1761">
        <f t="shared" si="7"/>
        <v>2.21</v>
      </c>
      <c r="J65" s="1762">
        <f>G65*H65*I65</f>
        <v>132.6</v>
      </c>
      <c r="K65" s="301"/>
      <c r="L65" s="301"/>
      <c r="M65" s="298"/>
      <c r="N65" s="298"/>
      <c r="O65" s="298"/>
      <c r="P65" s="298"/>
      <c r="Q65" s="298"/>
      <c r="R65" s="298"/>
      <c r="S65" s="298"/>
      <c r="T65" s="298"/>
      <c r="U65" s="298"/>
    </row>
    <row r="66" spans="1:21" s="291" customFormat="1" ht="20.25" customHeight="1" thickBot="1" x14ac:dyDescent="0.25">
      <c r="A66" s="301"/>
      <c r="B66" s="301"/>
      <c r="C66" s="1775"/>
      <c r="D66" s="1766"/>
      <c r="E66" s="1767"/>
      <c r="F66" s="1758" t="s">
        <v>19</v>
      </c>
      <c r="G66" s="1759">
        <v>3</v>
      </c>
      <c r="H66" s="2167">
        <v>100</v>
      </c>
      <c r="I66" s="1761">
        <f t="shared" si="7"/>
        <v>0.24</v>
      </c>
      <c r="J66" s="1762">
        <f>G66*H66*I66</f>
        <v>72</v>
      </c>
      <c r="K66" s="301"/>
      <c r="L66" s="301"/>
      <c r="M66" s="298"/>
      <c r="N66" s="298"/>
      <c r="O66" s="298"/>
      <c r="P66" s="298"/>
      <c r="Q66" s="298"/>
      <c r="R66" s="298"/>
      <c r="S66" s="298"/>
      <c r="T66" s="298"/>
      <c r="U66" s="298"/>
    </row>
    <row r="67" spans="1:21" s="162" customFormat="1" ht="38.25" customHeight="1" x14ac:dyDescent="0.2">
      <c r="A67" s="185"/>
      <c r="C67" s="1739">
        <v>28</v>
      </c>
      <c r="D67" s="1735" t="str">
        <f>Cronograma!G45</f>
        <v>REALIZAÇÃO DE 9ª AUDIÊNCIA PÚBLICA</v>
      </c>
      <c r="E67" s="2155" t="s">
        <v>632</v>
      </c>
      <c r="F67" s="1758" t="s">
        <v>18</v>
      </c>
      <c r="G67" s="239">
        <v>3</v>
      </c>
      <c r="H67" s="240">
        <v>20</v>
      </c>
      <c r="I67" s="1761">
        <f t="shared" si="7"/>
        <v>2.21</v>
      </c>
      <c r="J67" s="1762">
        <f t="shared" ref="J67:J78" si="12">G67*H67*I67</f>
        <v>132.6</v>
      </c>
      <c r="L67" s="185"/>
    </row>
    <row r="68" spans="1:21" s="291" customFormat="1" ht="24.75" customHeight="1" thickBot="1" x14ac:dyDescent="0.25">
      <c r="A68" s="298"/>
      <c r="C68" s="2136"/>
      <c r="D68" s="2137"/>
      <c r="E68" s="2144"/>
      <c r="F68" s="2165" t="s">
        <v>19</v>
      </c>
      <c r="G68" s="1777">
        <v>3</v>
      </c>
      <c r="H68" s="1778">
        <v>100</v>
      </c>
      <c r="I68" s="1761">
        <f t="shared" si="7"/>
        <v>0.24</v>
      </c>
      <c r="J68" s="1762">
        <f t="shared" si="12"/>
        <v>72</v>
      </c>
      <c r="L68" s="298"/>
    </row>
    <row r="69" spans="1:21" s="291" customFormat="1" ht="38.25" customHeight="1" x14ac:dyDescent="0.2">
      <c r="A69" s="298"/>
      <c r="C69" s="2182">
        <v>29</v>
      </c>
      <c r="D69" s="2183" t="str">
        <f>Cronograma!G46</f>
        <v>REALIZAÇÃO DE 10ª AUDIÊNCIA PÚBLICA</v>
      </c>
      <c r="E69" s="1774" t="s">
        <v>632</v>
      </c>
      <c r="F69" s="1744" t="s">
        <v>18</v>
      </c>
      <c r="G69" s="2184">
        <v>3</v>
      </c>
      <c r="H69" s="1746">
        <v>20</v>
      </c>
      <c r="I69" s="1761">
        <f t="shared" si="7"/>
        <v>2.21</v>
      </c>
      <c r="J69" s="1762">
        <f t="shared" si="12"/>
        <v>132.6</v>
      </c>
      <c r="L69" s="298"/>
    </row>
    <row r="70" spans="1:21" s="291" customFormat="1" ht="22.5" customHeight="1" thickBot="1" x14ac:dyDescent="0.25">
      <c r="A70" s="298"/>
      <c r="C70" s="2185"/>
      <c r="D70" s="2186"/>
      <c r="E70" s="2187"/>
      <c r="F70" s="1752" t="s">
        <v>19</v>
      </c>
      <c r="G70" s="1753">
        <v>3</v>
      </c>
      <c r="H70" s="1754">
        <v>100</v>
      </c>
      <c r="I70" s="1761">
        <f t="shared" si="7"/>
        <v>0.24</v>
      </c>
      <c r="J70" s="1762">
        <f t="shared" si="12"/>
        <v>72</v>
      </c>
      <c r="L70" s="298"/>
    </row>
    <row r="71" spans="1:21" s="291" customFormat="1" ht="38.25" customHeight="1" x14ac:dyDescent="0.2">
      <c r="A71" s="298"/>
      <c r="C71" s="2140">
        <v>30</v>
      </c>
      <c r="D71" s="2181" t="str">
        <f>Cronograma!G47</f>
        <v>DIAGNÓSTICO ARQUEOLÓGICO</v>
      </c>
      <c r="E71" s="2173" t="s">
        <v>632</v>
      </c>
      <c r="F71" s="1758" t="s">
        <v>18</v>
      </c>
      <c r="G71" s="1777">
        <v>3</v>
      </c>
      <c r="H71" s="240">
        <v>30</v>
      </c>
      <c r="I71" s="1761">
        <f t="shared" si="7"/>
        <v>2.21</v>
      </c>
      <c r="J71" s="1762">
        <f t="shared" si="12"/>
        <v>198.9</v>
      </c>
      <c r="L71" s="298"/>
    </row>
    <row r="72" spans="1:21" s="291" customFormat="1" ht="21.75" customHeight="1" thickBot="1" x14ac:dyDescent="0.25">
      <c r="A72" s="298"/>
      <c r="C72" s="2141"/>
      <c r="D72" s="2139"/>
      <c r="E72" s="2144"/>
      <c r="F72" s="1758" t="s">
        <v>19</v>
      </c>
      <c r="G72" s="1777">
        <v>3</v>
      </c>
      <c r="H72" s="240">
        <v>300</v>
      </c>
      <c r="I72" s="1761">
        <f t="shared" si="7"/>
        <v>0.24</v>
      </c>
      <c r="J72" s="1762">
        <f t="shared" si="12"/>
        <v>216</v>
      </c>
      <c r="L72" s="298"/>
    </row>
    <row r="73" spans="1:21" s="291" customFormat="1" ht="27" customHeight="1" x14ac:dyDescent="0.2">
      <c r="A73" s="298"/>
      <c r="C73" s="2178">
        <v>31</v>
      </c>
      <c r="D73" s="2177" t="str">
        <f>Cronograma!G48</f>
        <v xml:space="preserve">ESTUDO DO COMPONENTE INDÍGENA </v>
      </c>
      <c r="E73" s="1774" t="s">
        <v>632</v>
      </c>
      <c r="F73" s="1758" t="s">
        <v>18</v>
      </c>
      <c r="G73" s="2166">
        <v>3</v>
      </c>
      <c r="H73" s="1760">
        <v>30</v>
      </c>
      <c r="I73" s="1761">
        <f t="shared" si="7"/>
        <v>2.21</v>
      </c>
      <c r="J73" s="1762">
        <f t="shared" si="12"/>
        <v>198.9</v>
      </c>
      <c r="L73" s="298"/>
    </row>
    <row r="74" spans="1:21" s="291" customFormat="1" ht="15" customHeight="1" thickBot="1" x14ac:dyDescent="0.25">
      <c r="A74" s="298"/>
      <c r="C74" s="2178"/>
      <c r="D74" s="2177"/>
      <c r="E74" s="2138"/>
      <c r="F74" s="1758" t="s">
        <v>19</v>
      </c>
      <c r="G74" s="2166">
        <v>3</v>
      </c>
      <c r="H74" s="1760">
        <v>300</v>
      </c>
      <c r="I74" s="1761">
        <f t="shared" si="7"/>
        <v>0.24</v>
      </c>
      <c r="J74" s="1762">
        <f t="shared" si="12"/>
        <v>216</v>
      </c>
      <c r="L74" s="298"/>
    </row>
    <row r="75" spans="1:21" s="291" customFormat="1" ht="30" customHeight="1" x14ac:dyDescent="0.2">
      <c r="A75" s="298"/>
      <c r="C75" s="2141">
        <v>32</v>
      </c>
      <c r="D75" s="2139" t="str">
        <f>Cronograma!G49</f>
        <v xml:space="preserve">ESTUDO DE AVALIAÇÃO DO POTENCIAL MALARÍGENO </v>
      </c>
      <c r="E75" s="2155" t="s">
        <v>632</v>
      </c>
      <c r="F75" s="1758" t="s">
        <v>18</v>
      </c>
      <c r="G75" s="1777">
        <v>3</v>
      </c>
      <c r="H75" s="240">
        <v>20</v>
      </c>
      <c r="I75" s="1761">
        <f t="shared" si="7"/>
        <v>2.21</v>
      </c>
      <c r="J75" s="1762">
        <f t="shared" si="12"/>
        <v>132.6</v>
      </c>
      <c r="L75" s="298"/>
    </row>
    <row r="76" spans="1:21" s="291" customFormat="1" ht="15" customHeight="1" thickBot="1" x14ac:dyDescent="0.25">
      <c r="A76" s="298"/>
      <c r="C76" s="2141"/>
      <c r="D76" s="2139"/>
      <c r="E76" s="2144"/>
      <c r="F76" s="1758" t="s">
        <v>19</v>
      </c>
      <c r="G76" s="1777">
        <v>3</v>
      </c>
      <c r="H76" s="240">
        <v>150</v>
      </c>
      <c r="I76" s="1761">
        <f t="shared" si="7"/>
        <v>0.24</v>
      </c>
      <c r="J76" s="1762">
        <f t="shared" si="12"/>
        <v>108</v>
      </c>
      <c r="L76" s="298"/>
    </row>
    <row r="77" spans="1:21" s="291" customFormat="1" ht="33.75" customHeight="1" x14ac:dyDescent="0.2">
      <c r="A77" s="298"/>
      <c r="C77" s="2178">
        <v>33</v>
      </c>
      <c r="D77" s="2177" t="str">
        <f>Cronograma!G50</f>
        <v>ASSESSORAMENTO TÉCNICO E OBTENÇÃO DA LICENÇA PRÉVIA</v>
      </c>
      <c r="E77" s="1774" t="s">
        <v>632</v>
      </c>
      <c r="F77" s="1758" t="s">
        <v>18</v>
      </c>
      <c r="G77" s="2166">
        <v>0</v>
      </c>
      <c r="H77" s="1760">
        <v>20</v>
      </c>
      <c r="I77" s="1761">
        <f t="shared" si="7"/>
        <v>2.21</v>
      </c>
      <c r="J77" s="1762">
        <f t="shared" si="12"/>
        <v>0</v>
      </c>
      <c r="L77" s="298"/>
    </row>
    <row r="78" spans="1:21" s="162" customFormat="1" ht="20.25" customHeight="1" thickBot="1" x14ac:dyDescent="0.25">
      <c r="A78" s="185"/>
      <c r="B78" s="185"/>
      <c r="C78" s="2179"/>
      <c r="D78" s="2180"/>
      <c r="E78" s="1751"/>
      <c r="F78" s="1758" t="s">
        <v>19</v>
      </c>
      <c r="G78" s="2166">
        <v>0</v>
      </c>
      <c r="H78" s="1760">
        <v>100</v>
      </c>
      <c r="I78" s="1761">
        <f t="shared" si="7"/>
        <v>0.24</v>
      </c>
      <c r="J78" s="1762">
        <f t="shared" si="12"/>
        <v>0</v>
      </c>
      <c r="K78" s="185"/>
      <c r="L78" s="185"/>
    </row>
    <row r="79" spans="1:21" s="291" customFormat="1" ht="33" customHeight="1" thickBot="1" x14ac:dyDescent="0.25">
      <c r="A79" s="298"/>
      <c r="B79" s="298"/>
      <c r="C79" s="1723"/>
      <c r="D79" s="2142"/>
      <c r="E79" s="1784"/>
      <c r="F79" s="1785"/>
      <c r="G79" s="1786"/>
      <c r="H79" s="1780"/>
      <c r="I79" s="1788" t="s">
        <v>230</v>
      </c>
      <c r="J79" s="1783">
        <f>SUM(J13:J78)</f>
        <v>28554.999999999985</v>
      </c>
      <c r="K79" s="2192" t="s">
        <v>140</v>
      </c>
      <c r="L79" s="298"/>
    </row>
    <row r="80" spans="1:21" s="162" customFormat="1" ht="31.5" customHeight="1" thickBot="1" x14ac:dyDescent="0.25">
      <c r="A80" s="185"/>
      <c r="B80" s="185"/>
      <c r="C80" s="1723"/>
      <c r="D80" s="1737"/>
      <c r="E80" s="1430"/>
      <c r="F80" s="253"/>
      <c r="G80" s="253"/>
      <c r="H80" s="253"/>
      <c r="I80" s="1788" t="s">
        <v>230</v>
      </c>
      <c r="J80" s="1787">
        <v>0</v>
      </c>
      <c r="K80" s="2192" t="s">
        <v>143</v>
      </c>
      <c r="L80" s="185"/>
    </row>
    <row r="81" spans="1:12" s="162" customFormat="1" ht="15" customHeight="1" x14ac:dyDescent="0.2">
      <c r="A81" s="185"/>
      <c r="B81" s="185"/>
      <c r="C81" s="185"/>
      <c r="D81" s="223"/>
      <c r="E81" s="223"/>
      <c r="F81" s="223"/>
      <c r="G81" s="223"/>
      <c r="H81" s="222"/>
      <c r="I81" s="222"/>
      <c r="J81" s="222"/>
      <c r="K81" s="185"/>
      <c r="L81" s="185"/>
    </row>
    <row r="82" spans="1:12" s="162" customFormat="1" ht="15" customHeight="1" x14ac:dyDescent="0.2">
      <c r="A82" s="185"/>
      <c r="B82" s="185"/>
      <c r="C82" s="185"/>
      <c r="D82" s="223"/>
      <c r="E82" s="223"/>
      <c r="F82" s="223"/>
      <c r="G82" s="223"/>
      <c r="H82" s="222"/>
      <c r="I82" s="482"/>
      <c r="J82" s="222"/>
      <c r="K82" s="185"/>
      <c r="L82" s="185"/>
    </row>
    <row r="83" spans="1:12" s="162" customFormat="1" ht="15" customHeight="1" x14ac:dyDescent="0.2">
      <c r="A83" s="185"/>
      <c r="B83" s="185"/>
      <c r="C83" s="185"/>
      <c r="D83" s="223"/>
      <c r="E83" s="223"/>
      <c r="F83" s="223"/>
      <c r="G83" s="223"/>
      <c r="H83" s="222"/>
      <c r="I83" s="222"/>
      <c r="J83" s="222"/>
      <c r="K83" s="185"/>
      <c r="L83" s="185"/>
    </row>
    <row r="84" spans="1:12" s="162" customFormat="1" ht="15" customHeight="1" x14ac:dyDescent="0.2">
      <c r="A84" s="185"/>
      <c r="B84" s="185"/>
      <c r="C84" s="185"/>
      <c r="D84" s="223"/>
      <c r="E84" s="223"/>
      <c r="F84" s="223"/>
      <c r="G84" s="223"/>
      <c r="H84" s="222"/>
      <c r="I84" s="222"/>
      <c r="J84" s="222"/>
      <c r="K84" s="185"/>
      <c r="L84" s="185"/>
    </row>
    <row r="85" spans="1:12" s="162" customFormat="1" ht="15" customHeight="1" x14ac:dyDescent="0.2">
      <c r="A85" s="185"/>
      <c r="B85" s="185"/>
      <c r="C85" s="185"/>
      <c r="D85" s="164"/>
      <c r="E85" s="164"/>
      <c r="F85" s="164"/>
      <c r="G85" s="163"/>
      <c r="H85" s="163"/>
      <c r="I85" s="163"/>
      <c r="J85" s="163"/>
      <c r="K85" s="185"/>
      <c r="L85" s="185"/>
    </row>
    <row r="86" spans="1:12" s="162" customFormat="1" ht="15" customHeight="1" x14ac:dyDescent="0.2">
      <c r="A86" s="185"/>
      <c r="B86" s="185"/>
      <c r="C86" s="185"/>
      <c r="D86" s="164"/>
      <c r="E86" s="164"/>
      <c r="F86" s="164"/>
      <c r="G86" s="163"/>
      <c r="H86" s="163"/>
      <c r="I86" s="163"/>
      <c r="J86" s="163"/>
      <c r="K86" s="185"/>
      <c r="L86" s="185"/>
    </row>
    <row r="87" spans="1:12" s="162" customFormat="1" ht="15" customHeight="1" x14ac:dyDescent="0.2">
      <c r="A87" s="185"/>
      <c r="B87" s="185"/>
      <c r="C87" s="185"/>
      <c r="D87" s="164"/>
      <c r="E87" s="164"/>
      <c r="F87" s="164"/>
      <c r="G87" s="163"/>
      <c r="H87" s="163"/>
      <c r="I87" s="163"/>
      <c r="J87" s="163"/>
      <c r="K87" s="185"/>
      <c r="L87" s="185"/>
    </row>
    <row r="88" spans="1:12" s="162" customFormat="1" ht="15" customHeight="1" x14ac:dyDescent="0.2">
      <c r="A88" s="185"/>
      <c r="B88" s="185"/>
      <c r="C88" s="185"/>
      <c r="D88" s="164"/>
      <c r="E88" s="164"/>
      <c r="F88" s="164"/>
      <c r="G88" s="163"/>
      <c r="H88" s="163"/>
      <c r="I88" s="163"/>
      <c r="J88" s="163"/>
      <c r="K88" s="185"/>
      <c r="L88" s="185"/>
    </row>
    <row r="89" spans="1:12" s="162" customFormat="1" ht="15" customHeight="1" x14ac:dyDescent="0.2">
      <c r="A89" s="185"/>
      <c r="B89" s="185"/>
      <c r="C89" s="185"/>
      <c r="D89" s="164"/>
      <c r="E89" s="164"/>
      <c r="F89" s="164"/>
      <c r="G89" s="163"/>
      <c r="H89" s="163"/>
      <c r="I89" s="163"/>
      <c r="J89" s="163"/>
      <c r="K89" s="185"/>
      <c r="L89" s="185"/>
    </row>
    <row r="90" spans="1:12" s="162" customFormat="1" ht="15" customHeight="1" x14ac:dyDescent="0.2">
      <c r="A90" s="185"/>
      <c r="B90" s="185"/>
      <c r="C90" s="185"/>
      <c r="D90" s="164"/>
      <c r="E90" s="164"/>
      <c r="F90" s="164"/>
      <c r="G90" s="163"/>
      <c r="H90" s="163"/>
      <c r="I90" s="163"/>
      <c r="J90" s="163"/>
      <c r="K90" s="185"/>
      <c r="L90" s="185"/>
    </row>
    <row r="91" spans="1:12" s="162" customFormat="1" ht="15" customHeight="1" x14ac:dyDescent="0.2">
      <c r="A91" s="185"/>
      <c r="B91" s="185"/>
      <c r="C91" s="185"/>
      <c r="D91" s="164"/>
      <c r="E91" s="164"/>
      <c r="F91" s="164"/>
      <c r="G91" s="163"/>
      <c r="H91" s="163"/>
      <c r="I91" s="163"/>
      <c r="J91" s="163"/>
      <c r="K91" s="185"/>
      <c r="L91" s="185"/>
    </row>
    <row r="92" spans="1:12" s="162" customFormat="1" ht="15" customHeight="1" x14ac:dyDescent="0.2">
      <c r="A92" s="185"/>
      <c r="B92" s="185"/>
      <c r="C92" s="185"/>
      <c r="D92" s="164"/>
      <c r="E92" s="164"/>
      <c r="F92" s="164"/>
      <c r="G92" s="163"/>
      <c r="H92" s="163"/>
      <c r="I92" s="163"/>
      <c r="J92" s="163"/>
      <c r="K92" s="185"/>
      <c r="L92" s="185"/>
    </row>
    <row r="93" spans="1:12" s="162" customFormat="1" ht="15" customHeight="1" x14ac:dyDescent="0.2">
      <c r="A93" s="185"/>
      <c r="B93" s="185"/>
      <c r="C93" s="185"/>
      <c r="D93" s="164"/>
      <c r="E93" s="164"/>
      <c r="F93" s="164"/>
      <c r="G93" s="163"/>
      <c r="H93" s="163"/>
      <c r="I93" s="163"/>
      <c r="J93" s="163"/>
      <c r="K93" s="185"/>
      <c r="L93" s="185"/>
    </row>
    <row r="94" spans="1:12" s="162" customFormat="1" ht="15" customHeight="1" x14ac:dyDescent="0.2">
      <c r="A94" s="185"/>
      <c r="B94" s="185"/>
      <c r="C94" s="185"/>
      <c r="D94" s="164"/>
      <c r="E94" s="164"/>
      <c r="F94" s="164"/>
      <c r="G94" s="163"/>
      <c r="H94" s="163"/>
      <c r="I94" s="163"/>
      <c r="J94" s="163"/>
      <c r="K94" s="185"/>
      <c r="L94" s="185"/>
    </row>
    <row r="95" spans="1:12" s="162" customFormat="1" ht="15" customHeight="1" x14ac:dyDescent="0.2">
      <c r="A95" s="185"/>
      <c r="B95" s="185"/>
      <c r="C95" s="185"/>
      <c r="D95" s="164"/>
      <c r="E95" s="164"/>
      <c r="F95" s="164"/>
      <c r="G95" s="163"/>
      <c r="H95" s="163"/>
      <c r="I95" s="163"/>
      <c r="J95" s="163"/>
      <c r="K95" s="185"/>
      <c r="L95" s="185"/>
    </row>
    <row r="96" spans="1:12" s="162" customFormat="1" ht="15" customHeight="1" x14ac:dyDescent="0.2">
      <c r="A96" s="185"/>
      <c r="B96" s="185"/>
      <c r="C96" s="185"/>
      <c r="D96" s="164"/>
      <c r="E96" s="164"/>
      <c r="F96" s="164"/>
      <c r="G96" s="163"/>
      <c r="H96" s="163"/>
      <c r="I96" s="163"/>
      <c r="J96" s="163"/>
      <c r="K96" s="185"/>
      <c r="L96" s="185"/>
    </row>
    <row r="97" spans="1:12" s="162" customFormat="1" ht="15" customHeight="1" x14ac:dyDescent="0.2">
      <c r="A97" s="185"/>
      <c r="B97" s="185"/>
      <c r="C97" s="185"/>
      <c r="D97" s="164"/>
      <c r="E97" s="164"/>
      <c r="F97" s="164"/>
      <c r="G97" s="163"/>
      <c r="H97" s="163"/>
      <c r="I97" s="163"/>
      <c r="J97" s="163"/>
      <c r="K97" s="185"/>
      <c r="L97" s="185"/>
    </row>
    <row r="98" spans="1:12" s="291" customFormat="1" ht="21" customHeight="1" x14ac:dyDescent="0.2">
      <c r="A98" s="298"/>
      <c r="B98" s="298"/>
      <c r="C98" s="298"/>
      <c r="D98" s="164"/>
      <c r="E98" s="164"/>
      <c r="F98" s="164"/>
      <c r="G98" s="163"/>
      <c r="H98" s="163"/>
      <c r="I98" s="163"/>
      <c r="J98" s="163"/>
      <c r="K98" s="298"/>
      <c r="L98" s="298"/>
    </row>
    <row r="99" spans="1:12" s="291" customFormat="1" ht="32.25" customHeight="1" x14ac:dyDescent="0.2">
      <c r="A99" s="298"/>
      <c r="B99" s="298"/>
      <c r="C99" s="298"/>
      <c r="D99" s="164"/>
      <c r="E99" s="164"/>
      <c r="F99" s="164"/>
      <c r="G99" s="163"/>
      <c r="H99" s="163"/>
      <c r="I99" s="163"/>
      <c r="J99" s="163"/>
      <c r="K99" s="298"/>
      <c r="L99" s="298"/>
    </row>
    <row r="100" spans="1:12" s="291" customFormat="1" ht="21" customHeight="1" x14ac:dyDescent="0.2">
      <c r="A100" s="298"/>
      <c r="B100" s="298"/>
      <c r="C100" s="298"/>
      <c r="D100" s="164"/>
      <c r="E100" s="164"/>
      <c r="F100" s="164"/>
      <c r="G100" s="163"/>
      <c r="H100" s="163"/>
      <c r="I100" s="163"/>
      <c r="J100" s="163"/>
      <c r="K100" s="298"/>
      <c r="L100" s="298"/>
    </row>
    <row r="101" spans="1:12" s="291" customFormat="1" ht="29.25" customHeight="1" x14ac:dyDescent="0.2">
      <c r="A101" s="298"/>
      <c r="B101" s="298"/>
      <c r="C101" s="298"/>
      <c r="D101" s="164"/>
      <c r="E101" s="164"/>
      <c r="F101" s="164"/>
      <c r="G101" s="163"/>
      <c r="H101" s="163"/>
      <c r="I101" s="163"/>
      <c r="J101" s="163"/>
      <c r="K101" s="298"/>
      <c r="L101" s="298"/>
    </row>
    <row r="102" spans="1:12" s="291" customFormat="1" ht="24" customHeight="1" x14ac:dyDescent="0.2">
      <c r="A102" s="298"/>
      <c r="B102" s="298"/>
      <c r="C102" s="298"/>
      <c r="D102" s="164"/>
      <c r="E102" s="164"/>
      <c r="F102" s="164"/>
      <c r="G102" s="163"/>
      <c r="H102" s="163"/>
      <c r="I102" s="163"/>
      <c r="J102" s="163"/>
      <c r="K102" s="298"/>
      <c r="L102" s="298"/>
    </row>
    <row r="103" spans="1:12" s="162" customFormat="1" ht="43.5" customHeight="1" x14ac:dyDescent="0.2">
      <c r="A103" s="185"/>
      <c r="B103" s="185"/>
      <c r="C103" s="185"/>
      <c r="D103" s="164"/>
      <c r="E103" s="164"/>
      <c r="F103" s="164"/>
      <c r="G103" s="163"/>
      <c r="H103" s="163"/>
      <c r="I103" s="163"/>
      <c r="J103" s="163"/>
      <c r="K103" s="185"/>
      <c r="L103" s="185"/>
    </row>
    <row r="104" spans="1:12" s="162" customFormat="1" ht="14.25" x14ac:dyDescent="0.2">
      <c r="A104" s="185"/>
      <c r="B104" s="185"/>
      <c r="C104" s="185"/>
      <c r="D104" s="164"/>
      <c r="E104" s="164"/>
      <c r="F104" s="164"/>
      <c r="G104" s="163"/>
      <c r="H104" s="163"/>
      <c r="I104" s="163"/>
      <c r="J104" s="163"/>
      <c r="K104" s="185"/>
      <c r="L104" s="185"/>
    </row>
    <row r="105" spans="1:12" s="162" customFormat="1" ht="14.25" x14ac:dyDescent="0.2">
      <c r="A105" s="185"/>
      <c r="B105" s="185"/>
      <c r="C105" s="185"/>
      <c r="D105" s="164"/>
      <c r="E105" s="164"/>
      <c r="F105" s="164"/>
      <c r="G105" s="163"/>
      <c r="H105" s="163"/>
      <c r="I105" s="163"/>
      <c r="J105" s="163"/>
      <c r="K105" s="185"/>
      <c r="L105" s="185"/>
    </row>
    <row r="106" spans="1:12" s="162" customFormat="1" ht="14.25" x14ac:dyDescent="0.2">
      <c r="A106" s="185"/>
      <c r="B106" s="185"/>
      <c r="C106" s="185"/>
      <c r="D106" s="164"/>
      <c r="E106" s="164"/>
      <c r="F106" s="164"/>
      <c r="G106" s="163"/>
      <c r="H106" s="163"/>
      <c r="I106" s="163"/>
      <c r="J106" s="163"/>
      <c r="K106" s="185"/>
      <c r="L106" s="185"/>
    </row>
    <row r="107" spans="1:12" s="162" customFormat="1" ht="14.25" x14ac:dyDescent="0.2">
      <c r="A107" s="185"/>
      <c r="B107" s="185"/>
      <c r="C107" s="185"/>
      <c r="D107" s="164"/>
      <c r="E107" s="164"/>
      <c r="F107" s="164"/>
      <c r="G107" s="163"/>
      <c r="H107" s="163"/>
      <c r="I107" s="163"/>
      <c r="J107" s="163"/>
      <c r="K107" s="185"/>
      <c r="L107" s="185"/>
    </row>
  </sheetData>
  <sheetProtection password="B9DE" sheet="1" objects="1" scenarios="1"/>
  <mergeCells count="11">
    <mergeCell ref="I8:J8"/>
    <mergeCell ref="I9:J9"/>
    <mergeCell ref="D11:D12"/>
    <mergeCell ref="E11:E12"/>
    <mergeCell ref="F11:F12"/>
    <mergeCell ref="E7:H7"/>
    <mergeCell ref="D3:J3"/>
    <mergeCell ref="D4:J4"/>
    <mergeCell ref="I5:J5"/>
    <mergeCell ref="E6:H6"/>
    <mergeCell ref="I6:J6"/>
  </mergeCells>
  <conditionalFormatting sqref="D14:E14 D20:E20 D66:E66 D78:E79 D59 D60:E60 D36:E36 D56:E56 D16:E16 D15 D18:E18 D17 D22:E22 D21 D24:E24 D23 D26:E26 D25 D28:E28 D27 D30:E30 D29 D32:E32 D31 D33 D35 D38:E38 D37 D40:E40 D39 D42:E42 D41 D44:E44 D43 D46:E46 D45 D48:E48 D47 D50:E50 D49 D52:E52 D51 D54:E54 D53 D58:E58 D57 D62:E62 D61 D64:E64 D63">
    <cfRule type="notContainsBlanks" dxfId="7" priority="23">
      <formula>LEN(TRIM(D14))&gt;0</formula>
    </cfRule>
  </conditionalFormatting>
  <conditionalFormatting sqref="E14 E16">
    <cfRule type="notContainsBlanks" dxfId="6" priority="14">
      <formula>LEN(TRIM(E14))&gt;0</formula>
    </cfRule>
  </conditionalFormatting>
  <conditionalFormatting sqref="D71">
    <cfRule type="notContainsBlanks" dxfId="5" priority="1">
      <formula>LEN(TRIM(D71))&gt;0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42" orientation="portrait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02"/>
  <sheetViews>
    <sheetView topLeftCell="B1" zoomScaleNormal="100" workbookViewId="0">
      <selection activeCell="D67" sqref="D67"/>
    </sheetView>
  </sheetViews>
  <sheetFormatPr defaultRowHeight="12.75" x14ac:dyDescent="0.25"/>
  <cols>
    <col min="1" max="3" width="10" style="292" customWidth="1"/>
    <col min="4" max="4" width="49.7109375" style="293" customWidth="1"/>
    <col min="5" max="5" width="43.7109375" style="293" customWidth="1"/>
    <col min="6" max="6" width="11.7109375" style="293" customWidth="1"/>
    <col min="7" max="7" width="16.85546875" style="292" customWidth="1"/>
    <col min="8" max="8" width="13.140625" style="292" customWidth="1"/>
    <col min="9" max="9" width="12" style="292" customWidth="1"/>
    <col min="10" max="10" width="15.85546875" style="292" customWidth="1"/>
    <col min="11" max="12" width="4" style="292" customWidth="1"/>
    <col min="13" max="16384" width="9.140625" style="292"/>
  </cols>
  <sheetData>
    <row r="1" spans="1:21" s="291" customFormat="1" ht="14.25" x14ac:dyDescent="0.25">
      <c r="A1" s="292"/>
      <c r="B1" s="292"/>
      <c r="C1" s="292"/>
      <c r="H1" s="292"/>
      <c r="I1" s="292"/>
      <c r="K1" s="292"/>
      <c r="L1" s="292"/>
    </row>
    <row r="2" spans="1:21" s="291" customFormat="1" ht="81.75" customHeight="1" thickBot="1" x14ac:dyDescent="0.3">
      <c r="A2" s="292"/>
      <c r="B2" s="292"/>
      <c r="C2" s="292"/>
      <c r="D2" s="166"/>
      <c r="E2" s="166"/>
      <c r="F2" s="166"/>
      <c r="G2" s="166"/>
      <c r="H2" s="166"/>
      <c r="I2" s="166"/>
      <c r="J2" s="166"/>
      <c r="K2" s="292"/>
      <c r="L2" s="292"/>
    </row>
    <row r="3" spans="1:21" s="291" customFormat="1" ht="32.25" customHeight="1" thickBot="1" x14ac:dyDescent="0.3">
      <c r="A3" s="292"/>
      <c r="B3" s="292"/>
      <c r="C3" s="292"/>
      <c r="D3" s="2575"/>
      <c r="E3" s="2562"/>
      <c r="F3" s="2562"/>
      <c r="G3" s="2562"/>
      <c r="H3" s="2562"/>
      <c r="I3" s="2562"/>
      <c r="J3" s="2563"/>
      <c r="K3" s="292"/>
      <c r="L3" s="292"/>
    </row>
    <row r="4" spans="1:21" s="291" customFormat="1" ht="18.75" thickBot="1" x14ac:dyDescent="0.3">
      <c r="A4" s="292"/>
      <c r="B4" s="292"/>
      <c r="C4" s="292"/>
      <c r="D4" s="2576" t="s">
        <v>51</v>
      </c>
      <c r="E4" s="2564"/>
      <c r="F4" s="2564"/>
      <c r="G4" s="2564"/>
      <c r="H4" s="2564"/>
      <c r="I4" s="2564"/>
      <c r="J4" s="2565"/>
      <c r="K4" s="292"/>
      <c r="L4" s="292"/>
    </row>
    <row r="5" spans="1:21" s="291" customFormat="1" ht="15.75" x14ac:dyDescent="0.25">
      <c r="A5" s="292"/>
      <c r="B5" s="292"/>
      <c r="C5" s="292"/>
      <c r="D5" s="226" t="str">
        <f>ServGrafico!D5</f>
        <v>FERROVIA:</v>
      </c>
      <c r="E5" s="167" t="str">
        <f>EMPREENDIMENTO!$B$5</f>
        <v>LUCAS DO RIO VERDE / MT - ITAITUBA / PA (FERROGRÃO)</v>
      </c>
      <c r="F5" s="256"/>
      <c r="G5" s="227"/>
      <c r="H5" s="227"/>
      <c r="I5" s="2566" t="s">
        <v>176</v>
      </c>
      <c r="J5" s="2567"/>
      <c r="K5" s="292"/>
      <c r="L5" s="292"/>
    </row>
    <row r="6" spans="1:21" s="291" customFormat="1" ht="36.75" customHeight="1" thickBot="1" x14ac:dyDescent="0.3">
      <c r="A6" s="292"/>
      <c r="B6" s="292"/>
      <c r="C6" s="292"/>
      <c r="D6" s="228" t="s">
        <v>211</v>
      </c>
      <c r="E6" s="2487" t="str">
        <f>ServGrafico!E6</f>
        <v>Pátio Ferroviário de Lucas do Rio Verde (MT) da Ferrovia EF – 354 e o Porto de Miritituba, no Distrito de Miritituba/PA</v>
      </c>
      <c r="F6" s="2488"/>
      <c r="G6" s="2488"/>
      <c r="H6" s="2539"/>
      <c r="I6" s="2568"/>
      <c r="J6" s="2569"/>
      <c r="K6" s="292"/>
      <c r="L6" s="292"/>
    </row>
    <row r="7" spans="1:21" s="291" customFormat="1" ht="15" x14ac:dyDescent="0.25">
      <c r="A7" s="292"/>
      <c r="B7" s="292"/>
      <c r="C7" s="292"/>
      <c r="D7" s="228" t="s">
        <v>212</v>
      </c>
      <c r="E7" s="2559" t="str">
        <f>IF('[9]1'!AB109="Adf","",
'[9]1'!AB109)</f>
        <v/>
      </c>
      <c r="F7" s="2560"/>
      <c r="G7" s="2560"/>
      <c r="H7" s="2561"/>
      <c r="I7" s="229"/>
      <c r="J7" s="230"/>
      <c r="K7" s="292"/>
      <c r="L7" s="292"/>
    </row>
    <row r="8" spans="1:21" s="291" customFormat="1" ht="15.75" x14ac:dyDescent="0.25">
      <c r="A8" s="294"/>
      <c r="B8" s="294"/>
      <c r="C8" s="294"/>
      <c r="D8" s="228" t="s">
        <v>213</v>
      </c>
      <c r="E8" s="176" t="str">
        <f>EMPREENDIMENTO!$B$11</f>
        <v>1.188,985 km</v>
      </c>
      <c r="F8" s="257"/>
      <c r="G8" s="257"/>
      <c r="H8" s="257"/>
      <c r="I8" s="2577" t="s">
        <v>214</v>
      </c>
      <c r="J8" s="2578"/>
      <c r="K8" s="294"/>
      <c r="L8" s="294"/>
    </row>
    <row r="9" spans="1:21" s="291" customFormat="1" ht="21" customHeight="1" x14ac:dyDescent="0.25">
      <c r="A9" s="294"/>
      <c r="B9" s="294"/>
      <c r="C9" s="294"/>
      <c r="D9" s="231" t="s">
        <v>215</v>
      </c>
      <c r="E9" s="181" t="s">
        <v>374</v>
      </c>
      <c r="F9" s="182"/>
      <c r="G9" s="257"/>
      <c r="H9" s="257"/>
      <c r="I9" s="2579" t="s">
        <v>314</v>
      </c>
      <c r="J9" s="2578"/>
      <c r="K9" s="294"/>
      <c r="L9" s="294"/>
    </row>
    <row r="10" spans="1:21" s="291" customFormat="1" ht="15" customHeight="1" thickBot="1" x14ac:dyDescent="0.3">
      <c r="A10" s="294"/>
      <c r="B10" s="294"/>
      <c r="C10" s="294"/>
      <c r="D10" s="183"/>
      <c r="E10" s="184"/>
      <c r="F10" s="184"/>
      <c r="G10" s="184"/>
      <c r="H10" s="184"/>
      <c r="I10" s="295"/>
      <c r="J10" s="297"/>
      <c r="K10" s="294"/>
      <c r="L10" s="294"/>
    </row>
    <row r="11" spans="1:21" s="291" customFormat="1" ht="25.5" x14ac:dyDescent="0.2">
      <c r="A11" s="298"/>
      <c r="B11" s="298"/>
      <c r="C11" s="298"/>
      <c r="D11" s="2545" t="s">
        <v>223</v>
      </c>
      <c r="E11" s="2580" t="s">
        <v>224</v>
      </c>
      <c r="F11" s="2582" t="s">
        <v>225</v>
      </c>
      <c r="G11" s="884" t="s">
        <v>226</v>
      </c>
      <c r="H11" s="259" t="s">
        <v>227</v>
      </c>
      <c r="I11" s="259" t="s">
        <v>228</v>
      </c>
      <c r="J11" s="260" t="s">
        <v>220</v>
      </c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</row>
    <row r="12" spans="1:21" s="299" customFormat="1" ht="15.75" thickBot="1" x14ac:dyDescent="0.3">
      <c r="A12" s="300"/>
      <c r="B12" s="300"/>
      <c r="C12" s="300"/>
      <c r="D12" s="2546"/>
      <c r="E12" s="2581"/>
      <c r="F12" s="2583"/>
      <c r="G12" s="885" t="s">
        <v>33</v>
      </c>
      <c r="H12" s="235" t="s">
        <v>34</v>
      </c>
      <c r="I12" s="235" t="s">
        <v>35</v>
      </c>
      <c r="J12" s="236" t="s">
        <v>221</v>
      </c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</row>
    <row r="13" spans="1:21" s="291" customFormat="1" ht="25.5" x14ac:dyDescent="0.2">
      <c r="A13" s="298"/>
      <c r="B13" s="298"/>
      <c r="C13" s="298"/>
      <c r="D13" s="261" t="s">
        <v>229</v>
      </c>
      <c r="E13" s="866" t="s">
        <v>232</v>
      </c>
      <c r="F13" s="886" t="s">
        <v>18</v>
      </c>
      <c r="G13" s="239">
        <v>3</v>
      </c>
      <c r="H13" s="240">
        <v>10</v>
      </c>
      <c r="I13" s="241"/>
      <c r="J13" s="242"/>
      <c r="K13" s="298"/>
      <c r="L13" s="298"/>
      <c r="M13" s="298"/>
      <c r="N13" s="298" t="s">
        <v>19</v>
      </c>
      <c r="O13" s="298">
        <v>0.24</v>
      </c>
      <c r="P13" s="298"/>
      <c r="Q13" s="298"/>
      <c r="R13" s="298"/>
      <c r="S13" s="298"/>
      <c r="T13" s="298"/>
      <c r="U13" s="298"/>
    </row>
    <row r="14" spans="1:21" s="291" customFormat="1" ht="15" x14ac:dyDescent="0.2">
      <c r="A14" s="298"/>
      <c r="B14" s="298"/>
      <c r="C14" s="298"/>
      <c r="D14" s="263" t="s">
        <v>179</v>
      </c>
      <c r="E14" s="262" t="s">
        <v>179</v>
      </c>
      <c r="F14" s="264" t="s">
        <v>19</v>
      </c>
      <c r="G14" s="239">
        <v>3</v>
      </c>
      <c r="H14" s="240">
        <v>50</v>
      </c>
      <c r="I14" s="241"/>
      <c r="J14" s="242"/>
      <c r="K14" s="298"/>
      <c r="L14" s="298"/>
      <c r="M14" s="298"/>
      <c r="N14" s="298" t="s">
        <v>18</v>
      </c>
      <c r="O14" s="298">
        <v>2.21</v>
      </c>
      <c r="P14" s="298"/>
      <c r="Q14" s="298"/>
      <c r="R14" s="298"/>
      <c r="S14" s="298"/>
      <c r="T14" s="298"/>
      <c r="U14" s="298"/>
    </row>
    <row r="15" spans="1:21" s="291" customFormat="1" ht="15" x14ac:dyDescent="0.2">
      <c r="A15" s="298"/>
      <c r="B15" s="298"/>
      <c r="C15" s="298"/>
      <c r="D15" s="469" t="s">
        <v>492</v>
      </c>
      <c r="E15" s="867" t="s">
        <v>315</v>
      </c>
      <c r="F15" s="264" t="s">
        <v>18</v>
      </c>
      <c r="G15" s="239">
        <v>3</v>
      </c>
      <c r="H15" s="240">
        <v>30</v>
      </c>
      <c r="I15" s="241"/>
      <c r="J15" s="242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</row>
    <row r="16" spans="1:21" s="291" customFormat="1" ht="15" x14ac:dyDescent="0.2">
      <c r="A16" s="298"/>
      <c r="B16" s="298"/>
      <c r="C16" s="298"/>
      <c r="D16" s="263" t="s">
        <v>179</v>
      </c>
      <c r="E16" s="262" t="s">
        <v>179</v>
      </c>
      <c r="F16" s="264" t="s">
        <v>19</v>
      </c>
      <c r="G16" s="239">
        <v>3</v>
      </c>
      <c r="H16" s="240">
        <v>150</v>
      </c>
      <c r="I16" s="241"/>
      <c r="J16" s="242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</row>
    <row r="17" spans="1:21" s="291" customFormat="1" ht="17.25" customHeight="1" x14ac:dyDescent="0.2">
      <c r="A17" s="298"/>
      <c r="B17" s="298"/>
      <c r="C17" s="298"/>
      <c r="D17" s="472" t="s">
        <v>491</v>
      </c>
      <c r="E17" s="477" t="s">
        <v>316</v>
      </c>
      <c r="F17" s="264" t="s">
        <v>18</v>
      </c>
      <c r="G17" s="239">
        <v>3</v>
      </c>
      <c r="H17" s="240">
        <v>30</v>
      </c>
      <c r="I17" s="241"/>
      <c r="J17" s="242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</row>
    <row r="18" spans="1:21" s="291" customFormat="1" ht="15.75" thickBot="1" x14ac:dyDescent="0.25">
      <c r="A18" s="298"/>
      <c r="B18" s="298"/>
      <c r="C18" s="298"/>
      <c r="D18" s="371" t="s">
        <v>179</v>
      </c>
      <c r="E18" s="868" t="s">
        <v>179</v>
      </c>
      <c r="F18" s="264" t="s">
        <v>19</v>
      </c>
      <c r="G18" s="239">
        <v>3</v>
      </c>
      <c r="H18" s="240">
        <v>150</v>
      </c>
      <c r="I18" s="241"/>
      <c r="J18" s="242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</row>
    <row r="19" spans="1:21" s="291" customFormat="1" ht="17.25" customHeight="1" x14ac:dyDescent="0.2">
      <c r="A19" s="298"/>
      <c r="B19" s="298"/>
      <c r="C19" s="298"/>
      <c r="D19" s="475" t="s">
        <v>329</v>
      </c>
      <c r="E19" s="867" t="s">
        <v>317</v>
      </c>
      <c r="F19" s="886" t="s">
        <v>18</v>
      </c>
      <c r="G19" s="239">
        <v>3</v>
      </c>
      <c r="H19" s="240">
        <v>10</v>
      </c>
      <c r="I19" s="241"/>
      <c r="J19" s="242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</row>
    <row r="20" spans="1:21" s="291" customFormat="1" ht="15" x14ac:dyDescent="0.2">
      <c r="A20" s="298"/>
      <c r="B20" s="298"/>
      <c r="C20" s="298"/>
      <c r="D20" s="263"/>
      <c r="E20" s="262"/>
      <c r="F20" s="264" t="s">
        <v>19</v>
      </c>
      <c r="G20" s="239">
        <v>3</v>
      </c>
      <c r="H20" s="240">
        <v>50</v>
      </c>
      <c r="I20" s="241"/>
      <c r="J20" s="242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</row>
    <row r="21" spans="1:21" s="291" customFormat="1" ht="15" x14ac:dyDescent="0.2">
      <c r="A21" s="298"/>
      <c r="B21" s="298"/>
      <c r="C21" s="298"/>
      <c r="D21" s="263" t="s">
        <v>265</v>
      </c>
      <c r="E21" s="262" t="s">
        <v>233</v>
      </c>
      <c r="F21" s="264" t="s">
        <v>18</v>
      </c>
      <c r="G21" s="239">
        <v>3</v>
      </c>
      <c r="H21" s="240">
        <v>75</v>
      </c>
      <c r="I21" s="241"/>
      <c r="J21" s="242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</row>
    <row r="22" spans="1:21" s="291" customFormat="1" ht="15.75" thickBot="1" x14ac:dyDescent="0.25">
      <c r="A22" s="298"/>
      <c r="B22" s="298"/>
      <c r="C22" s="298"/>
      <c r="D22" s="473" t="s">
        <v>179</v>
      </c>
      <c r="E22" s="869" t="s">
        <v>179</v>
      </c>
      <c r="F22" s="264" t="s">
        <v>19</v>
      </c>
      <c r="G22" s="239">
        <v>3</v>
      </c>
      <c r="H22" s="240">
        <v>400</v>
      </c>
      <c r="I22" s="241"/>
      <c r="J22" s="242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</row>
    <row r="23" spans="1:21" s="291" customFormat="1" ht="25.5" x14ac:dyDescent="0.2">
      <c r="A23" s="298"/>
      <c r="B23" s="298"/>
      <c r="C23" s="298"/>
      <c r="D23" s="263" t="s">
        <v>266</v>
      </c>
      <c r="E23" s="262" t="s">
        <v>257</v>
      </c>
      <c r="F23" s="264" t="s">
        <v>18</v>
      </c>
      <c r="G23" s="239">
        <v>2</v>
      </c>
      <c r="H23" s="240">
        <v>10</v>
      </c>
      <c r="I23" s="241"/>
      <c r="J23" s="242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</row>
    <row r="24" spans="1:21" s="291" customFormat="1" ht="15" x14ac:dyDescent="0.2">
      <c r="A24" s="298"/>
      <c r="B24" s="298"/>
      <c r="C24" s="298"/>
      <c r="D24" s="263" t="s">
        <v>179</v>
      </c>
      <c r="E24" s="262" t="s">
        <v>179</v>
      </c>
      <c r="F24" s="264" t="s">
        <v>19</v>
      </c>
      <c r="G24" s="239">
        <v>2</v>
      </c>
      <c r="H24" s="240">
        <v>50</v>
      </c>
      <c r="I24" s="241"/>
      <c r="J24" s="242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</row>
    <row r="25" spans="1:21" s="291" customFormat="1" ht="31.5" customHeight="1" x14ac:dyDescent="0.2">
      <c r="A25" s="298"/>
      <c r="B25" s="298"/>
      <c r="C25" s="298"/>
      <c r="D25" s="263" t="s">
        <v>318</v>
      </c>
      <c r="E25" s="262" t="s">
        <v>319</v>
      </c>
      <c r="F25" s="264" t="s">
        <v>18</v>
      </c>
      <c r="G25" s="239">
        <v>2</v>
      </c>
      <c r="H25" s="240">
        <v>20</v>
      </c>
      <c r="I25" s="241"/>
      <c r="J25" s="242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</row>
    <row r="26" spans="1:21" s="291" customFormat="1" ht="15" customHeight="1" x14ac:dyDescent="0.2">
      <c r="A26" s="298"/>
      <c r="B26" s="298"/>
      <c r="C26" s="298"/>
      <c r="D26" s="263"/>
      <c r="E26" s="262"/>
      <c r="F26" s="264" t="s">
        <v>19</v>
      </c>
      <c r="G26" s="239">
        <v>2</v>
      </c>
      <c r="H26" s="240">
        <v>150</v>
      </c>
      <c r="I26" s="241"/>
      <c r="J26" s="242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</row>
    <row r="27" spans="1:21" s="291" customFormat="1" ht="29.25" customHeight="1" x14ac:dyDescent="0.2">
      <c r="A27" s="298"/>
      <c r="B27" s="298"/>
      <c r="C27" s="298"/>
      <c r="D27" s="263" t="s">
        <v>355</v>
      </c>
      <c r="E27" s="262" t="s">
        <v>234</v>
      </c>
      <c r="F27" s="264" t="s">
        <v>18</v>
      </c>
      <c r="G27" s="239">
        <v>2</v>
      </c>
      <c r="H27" s="240">
        <v>20</v>
      </c>
      <c r="I27" s="241"/>
      <c r="J27" s="242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</row>
    <row r="28" spans="1:21" s="291" customFormat="1" ht="15" x14ac:dyDescent="0.2">
      <c r="A28" s="298"/>
      <c r="B28" s="298"/>
      <c r="C28" s="298"/>
      <c r="D28" s="263" t="s">
        <v>179</v>
      </c>
      <c r="E28" s="262" t="s">
        <v>179</v>
      </c>
      <c r="F28" s="264" t="s">
        <v>19</v>
      </c>
      <c r="G28" s="239">
        <v>2</v>
      </c>
      <c r="H28" s="240">
        <v>100</v>
      </c>
      <c r="I28" s="241"/>
      <c r="J28" s="242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</row>
    <row r="29" spans="1:21" s="291" customFormat="1" ht="25.5" x14ac:dyDescent="0.2">
      <c r="A29" s="298"/>
      <c r="B29" s="298"/>
      <c r="C29" s="298"/>
      <c r="D29" s="263" t="s">
        <v>267</v>
      </c>
      <c r="E29" s="262" t="s">
        <v>235</v>
      </c>
      <c r="F29" s="264" t="s">
        <v>18</v>
      </c>
      <c r="G29" s="239">
        <v>2</v>
      </c>
      <c r="H29" s="240">
        <v>20</v>
      </c>
      <c r="I29" s="241"/>
      <c r="J29" s="242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</row>
    <row r="30" spans="1:21" s="291" customFormat="1" ht="15" x14ac:dyDescent="0.2">
      <c r="A30" s="298"/>
      <c r="B30" s="298"/>
      <c r="C30" s="298"/>
      <c r="D30" s="263" t="s">
        <v>179</v>
      </c>
      <c r="E30" s="262" t="s">
        <v>179</v>
      </c>
      <c r="F30" s="264" t="s">
        <v>19</v>
      </c>
      <c r="G30" s="239">
        <v>2</v>
      </c>
      <c r="H30" s="240">
        <v>150</v>
      </c>
      <c r="I30" s="241"/>
      <c r="J30" s="242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</row>
    <row r="31" spans="1:21" s="291" customFormat="1" ht="15" x14ac:dyDescent="0.2">
      <c r="A31" s="298"/>
      <c r="B31" s="298"/>
      <c r="C31" s="298"/>
      <c r="D31" s="263" t="s">
        <v>268</v>
      </c>
      <c r="E31" s="262" t="s">
        <v>236</v>
      </c>
      <c r="F31" s="264" t="s">
        <v>18</v>
      </c>
      <c r="G31" s="239">
        <v>2</v>
      </c>
      <c r="H31" s="240">
        <v>50</v>
      </c>
      <c r="I31" s="241"/>
      <c r="J31" s="242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</row>
    <row r="32" spans="1:21" s="291" customFormat="1" ht="15.75" thickBot="1" x14ac:dyDescent="0.25">
      <c r="A32" s="298"/>
      <c r="B32" s="298"/>
      <c r="C32" s="298"/>
      <c r="D32" s="263"/>
      <c r="E32" s="262"/>
      <c r="F32" s="264" t="s">
        <v>19</v>
      </c>
      <c r="G32" s="239">
        <v>2</v>
      </c>
      <c r="H32" s="240">
        <v>350</v>
      </c>
      <c r="I32" s="241"/>
      <c r="J32" s="242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</row>
    <row r="33" spans="1:21" s="291" customFormat="1" ht="15" x14ac:dyDescent="0.2">
      <c r="A33" s="298"/>
      <c r="B33" s="298"/>
      <c r="C33" s="298"/>
      <c r="D33" s="261" t="s">
        <v>258</v>
      </c>
      <c r="E33" s="870" t="s">
        <v>237</v>
      </c>
      <c r="F33" s="264" t="s">
        <v>18</v>
      </c>
      <c r="G33" s="239">
        <v>2</v>
      </c>
      <c r="H33" s="240">
        <v>20</v>
      </c>
      <c r="I33" s="241"/>
      <c r="J33" s="242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</row>
    <row r="34" spans="1:21" s="291" customFormat="1" ht="15.75" thickBot="1" x14ac:dyDescent="0.25">
      <c r="A34" s="298"/>
      <c r="B34" s="298"/>
      <c r="C34" s="298"/>
      <c r="D34" s="756"/>
      <c r="E34" s="871"/>
      <c r="F34" s="264" t="s">
        <v>19</v>
      </c>
      <c r="G34" s="239">
        <v>2</v>
      </c>
      <c r="H34" s="240">
        <v>100</v>
      </c>
      <c r="I34" s="241"/>
      <c r="J34" s="242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</row>
    <row r="35" spans="1:21" s="291" customFormat="1" ht="28.5" customHeight="1" thickBot="1" x14ac:dyDescent="0.25">
      <c r="A35" s="298"/>
      <c r="B35" s="298"/>
      <c r="C35" s="298"/>
      <c r="D35" s="263" t="s">
        <v>356</v>
      </c>
      <c r="E35" s="262" t="s">
        <v>320</v>
      </c>
      <c r="F35" s="264" t="s">
        <v>18</v>
      </c>
      <c r="G35" s="239">
        <v>2</v>
      </c>
      <c r="H35" s="240">
        <v>30</v>
      </c>
      <c r="I35" s="241"/>
      <c r="J35" s="242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</row>
    <row r="36" spans="1:21" s="291" customFormat="1" ht="15.75" thickBot="1" x14ac:dyDescent="0.25">
      <c r="A36" s="298"/>
      <c r="B36" s="298"/>
      <c r="C36" s="298"/>
      <c r="D36" s="759" t="s">
        <v>179</v>
      </c>
      <c r="E36" s="872" t="s">
        <v>179</v>
      </c>
      <c r="F36" s="264" t="s">
        <v>19</v>
      </c>
      <c r="G36" s="239">
        <v>2</v>
      </c>
      <c r="H36" s="240">
        <v>300</v>
      </c>
      <c r="I36" s="241"/>
      <c r="J36" s="242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</row>
    <row r="37" spans="1:21" s="291" customFormat="1" ht="25.5" customHeight="1" x14ac:dyDescent="0.2">
      <c r="A37" s="298"/>
      <c r="B37" s="298"/>
      <c r="C37" s="298"/>
      <c r="D37" s="263" t="s">
        <v>451</v>
      </c>
      <c r="E37" s="873" t="s">
        <v>452</v>
      </c>
      <c r="F37" s="264" t="s">
        <v>18</v>
      </c>
      <c r="G37" s="239">
        <v>2</v>
      </c>
      <c r="H37" s="240">
        <v>100</v>
      </c>
      <c r="I37" s="241"/>
      <c r="J37" s="242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</row>
    <row r="38" spans="1:21" s="291" customFormat="1" ht="15.75" thickBot="1" x14ac:dyDescent="0.25">
      <c r="A38" s="298"/>
      <c r="B38" s="298"/>
      <c r="C38" s="298"/>
      <c r="D38" s="757"/>
      <c r="E38" s="874"/>
      <c r="F38" s="264" t="s">
        <v>19</v>
      </c>
      <c r="G38" s="239">
        <v>2</v>
      </c>
      <c r="H38" s="240">
        <v>100</v>
      </c>
      <c r="I38" s="241"/>
      <c r="J38" s="242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</row>
    <row r="39" spans="1:21" s="291" customFormat="1" ht="38.25" customHeight="1" thickBot="1" x14ac:dyDescent="0.25">
      <c r="A39" s="301"/>
      <c r="B39" s="301"/>
      <c r="C39" s="301"/>
      <c r="D39" s="263" t="s">
        <v>454</v>
      </c>
      <c r="E39" s="875" t="s">
        <v>453</v>
      </c>
      <c r="F39" s="264" t="s">
        <v>18</v>
      </c>
      <c r="G39" s="239">
        <v>2</v>
      </c>
      <c r="H39" s="240">
        <v>100</v>
      </c>
      <c r="I39" s="241"/>
      <c r="J39" s="242"/>
      <c r="K39" s="301"/>
      <c r="L39" s="301"/>
      <c r="M39" s="298"/>
      <c r="N39" s="298"/>
      <c r="O39" s="298"/>
      <c r="P39" s="298"/>
      <c r="Q39" s="298"/>
      <c r="R39" s="298"/>
      <c r="S39" s="298"/>
      <c r="T39" s="298"/>
      <c r="U39" s="298"/>
    </row>
    <row r="40" spans="1:21" s="291" customFormat="1" ht="18.75" customHeight="1" thickBot="1" x14ac:dyDescent="0.25">
      <c r="A40" s="301"/>
      <c r="B40" s="301"/>
      <c r="C40" s="301"/>
      <c r="D40" s="758"/>
      <c r="E40" s="876"/>
      <c r="F40" s="264" t="s">
        <v>19</v>
      </c>
      <c r="G40" s="239">
        <v>2</v>
      </c>
      <c r="H40" s="240">
        <v>100</v>
      </c>
      <c r="I40" s="241"/>
      <c r="J40" s="242"/>
      <c r="K40" s="301"/>
      <c r="L40" s="301"/>
      <c r="M40" s="298"/>
      <c r="N40" s="298"/>
      <c r="O40" s="298"/>
      <c r="P40" s="298"/>
      <c r="Q40" s="298"/>
      <c r="R40" s="298"/>
      <c r="S40" s="298"/>
      <c r="T40" s="298"/>
      <c r="U40" s="298"/>
    </row>
    <row r="41" spans="1:21" s="291" customFormat="1" ht="63.75" x14ac:dyDescent="0.2">
      <c r="A41" s="301"/>
      <c r="B41" s="301"/>
      <c r="C41" s="301"/>
      <c r="D41" s="261" t="s">
        <v>455</v>
      </c>
      <c r="E41" s="866" t="s">
        <v>321</v>
      </c>
      <c r="F41" s="264" t="s">
        <v>18</v>
      </c>
      <c r="G41" s="239">
        <v>2</v>
      </c>
      <c r="H41" s="240">
        <v>100</v>
      </c>
      <c r="I41" s="241"/>
      <c r="J41" s="242"/>
      <c r="K41" s="301"/>
      <c r="L41" s="301"/>
      <c r="M41" s="298"/>
      <c r="N41" s="298"/>
      <c r="O41" s="298"/>
      <c r="P41" s="298"/>
      <c r="Q41" s="298"/>
      <c r="R41" s="298"/>
      <c r="S41" s="298"/>
      <c r="T41" s="298"/>
      <c r="U41" s="298"/>
    </row>
    <row r="42" spans="1:21" s="291" customFormat="1" ht="15.75" thickBot="1" x14ac:dyDescent="0.25">
      <c r="A42" s="301"/>
      <c r="B42" s="301"/>
      <c r="C42" s="301"/>
      <c r="D42" s="473" t="s">
        <v>179</v>
      </c>
      <c r="E42" s="869" t="s">
        <v>179</v>
      </c>
      <c r="F42" s="264" t="s">
        <v>19</v>
      </c>
      <c r="G42" s="239">
        <v>2</v>
      </c>
      <c r="H42" s="240">
        <v>100</v>
      </c>
      <c r="I42" s="241"/>
      <c r="J42" s="242"/>
      <c r="K42" s="301"/>
      <c r="L42" s="301"/>
      <c r="M42" s="298"/>
      <c r="N42" s="298"/>
      <c r="O42" s="298"/>
      <c r="P42" s="298"/>
      <c r="Q42" s="298"/>
      <c r="R42" s="298"/>
      <c r="S42" s="298"/>
      <c r="T42" s="298"/>
      <c r="U42" s="298"/>
    </row>
    <row r="43" spans="1:21" s="291" customFormat="1" ht="15" x14ac:dyDescent="0.2">
      <c r="A43" s="301"/>
      <c r="B43" s="301"/>
      <c r="C43" s="301"/>
      <c r="D43" s="760" t="s">
        <v>456</v>
      </c>
      <c r="E43" s="877" t="s">
        <v>322</v>
      </c>
      <c r="F43" s="264" t="s">
        <v>18</v>
      </c>
      <c r="G43" s="239">
        <v>20</v>
      </c>
      <c r="H43" s="240">
        <v>20</v>
      </c>
      <c r="I43" s="241"/>
      <c r="J43" s="242"/>
      <c r="K43" s="301"/>
      <c r="L43" s="301"/>
      <c r="M43" s="298"/>
      <c r="N43" s="298"/>
      <c r="O43" s="298"/>
      <c r="P43" s="298"/>
      <c r="Q43" s="298"/>
      <c r="R43" s="298"/>
      <c r="S43" s="298"/>
      <c r="T43" s="298"/>
      <c r="U43" s="298"/>
    </row>
    <row r="44" spans="1:21" s="291" customFormat="1" ht="15.75" thickBot="1" x14ac:dyDescent="0.25">
      <c r="A44" s="301"/>
      <c r="B44" s="301"/>
      <c r="C44" s="301"/>
      <c r="D44" s="263"/>
      <c r="E44" s="476"/>
      <c r="F44" s="264" t="s">
        <v>19</v>
      </c>
      <c r="G44" s="239">
        <v>20</v>
      </c>
      <c r="H44" s="240">
        <v>1500</v>
      </c>
      <c r="I44" s="241"/>
      <c r="J44" s="242"/>
      <c r="K44" s="301"/>
      <c r="L44" s="301"/>
      <c r="M44" s="298"/>
      <c r="N44" s="298"/>
      <c r="O44" s="298"/>
      <c r="P44" s="298"/>
      <c r="Q44" s="298"/>
      <c r="R44" s="298"/>
      <c r="S44" s="298"/>
      <c r="T44" s="298"/>
      <c r="U44" s="298"/>
    </row>
    <row r="45" spans="1:21" s="291" customFormat="1" ht="33.75" customHeight="1" x14ac:dyDescent="0.2">
      <c r="A45" s="301"/>
      <c r="B45" s="301"/>
      <c r="C45" s="301"/>
      <c r="D45" s="760" t="s">
        <v>457</v>
      </c>
      <c r="E45" s="878" t="s">
        <v>458</v>
      </c>
      <c r="F45" s="264" t="s">
        <v>18</v>
      </c>
      <c r="G45" s="239">
        <v>2</v>
      </c>
      <c r="H45" s="240">
        <v>100</v>
      </c>
      <c r="I45" s="241"/>
      <c r="J45" s="242"/>
      <c r="K45" s="301"/>
      <c r="L45" s="301"/>
      <c r="M45" s="298"/>
      <c r="N45" s="298"/>
      <c r="O45" s="298"/>
      <c r="P45" s="298"/>
      <c r="Q45" s="298"/>
      <c r="R45" s="298"/>
      <c r="S45" s="298"/>
      <c r="T45" s="298"/>
      <c r="U45" s="298"/>
    </row>
    <row r="46" spans="1:21" s="291" customFormat="1" ht="15.75" thickBot="1" x14ac:dyDescent="0.25">
      <c r="A46" s="301"/>
      <c r="B46" s="301"/>
      <c r="C46" s="301"/>
      <c r="D46" s="263"/>
      <c r="E46" s="262"/>
      <c r="F46" s="264" t="s">
        <v>19</v>
      </c>
      <c r="G46" s="239">
        <v>2</v>
      </c>
      <c r="H46" s="240">
        <v>100</v>
      </c>
      <c r="I46" s="241"/>
      <c r="J46" s="242"/>
      <c r="K46" s="301"/>
      <c r="L46" s="301"/>
      <c r="M46" s="298"/>
      <c r="N46" s="298"/>
      <c r="O46" s="298"/>
      <c r="P46" s="298"/>
      <c r="Q46" s="298"/>
      <c r="R46" s="298"/>
      <c r="S46" s="298"/>
      <c r="T46" s="298"/>
      <c r="U46" s="298"/>
    </row>
    <row r="47" spans="1:21" s="291" customFormat="1" ht="25.5" x14ac:dyDescent="0.2">
      <c r="A47" s="301"/>
      <c r="B47" s="301"/>
      <c r="C47" s="301"/>
      <c r="D47" s="261" t="s">
        <v>459</v>
      </c>
      <c r="E47" s="866" t="s">
        <v>460</v>
      </c>
      <c r="F47" s="264" t="s">
        <v>18</v>
      </c>
      <c r="G47" s="239">
        <v>2</v>
      </c>
      <c r="H47" s="240">
        <v>100</v>
      </c>
      <c r="I47" s="241"/>
      <c r="J47" s="242"/>
      <c r="K47" s="301"/>
      <c r="L47" s="301"/>
      <c r="M47" s="298"/>
      <c r="N47" s="298"/>
      <c r="O47" s="298"/>
      <c r="P47" s="298"/>
      <c r="Q47" s="298"/>
      <c r="R47" s="298"/>
      <c r="S47" s="298"/>
      <c r="T47" s="298"/>
      <c r="U47" s="298"/>
    </row>
    <row r="48" spans="1:21" s="291" customFormat="1" ht="15" x14ac:dyDescent="0.2">
      <c r="A48" s="301"/>
      <c r="B48" s="301"/>
      <c r="C48" s="301"/>
      <c r="D48" s="263" t="s">
        <v>179</v>
      </c>
      <c r="E48" s="262"/>
      <c r="F48" s="264" t="s">
        <v>19</v>
      </c>
      <c r="G48" s="239">
        <v>2</v>
      </c>
      <c r="H48" s="240">
        <v>100</v>
      </c>
      <c r="I48" s="241"/>
      <c r="J48" s="242"/>
      <c r="K48" s="301"/>
      <c r="L48" s="301"/>
      <c r="M48" s="298"/>
      <c r="N48" s="298"/>
      <c r="O48" s="298"/>
      <c r="P48" s="298"/>
      <c r="Q48" s="298"/>
      <c r="R48" s="298"/>
      <c r="S48" s="298"/>
      <c r="T48" s="298"/>
      <c r="U48" s="298"/>
    </row>
    <row r="49" spans="1:21" s="291" customFormat="1" ht="15" x14ac:dyDescent="0.2">
      <c r="A49" s="301"/>
      <c r="B49" s="301"/>
      <c r="C49" s="301"/>
      <c r="D49" s="263" t="s">
        <v>462</v>
      </c>
      <c r="E49" s="262" t="s">
        <v>461</v>
      </c>
      <c r="F49" s="373" t="s">
        <v>18</v>
      </c>
      <c r="G49" s="239">
        <v>2</v>
      </c>
      <c r="H49" s="240">
        <v>100</v>
      </c>
      <c r="I49" s="241"/>
      <c r="J49" s="242"/>
      <c r="K49" s="301"/>
      <c r="L49" s="301"/>
      <c r="M49" s="298"/>
      <c r="N49" s="298"/>
      <c r="O49" s="298"/>
      <c r="P49" s="298"/>
      <c r="Q49" s="298"/>
      <c r="R49" s="298"/>
      <c r="S49" s="298"/>
      <c r="T49" s="298"/>
      <c r="U49" s="298"/>
    </row>
    <row r="50" spans="1:21" s="291" customFormat="1" ht="15" x14ac:dyDescent="0.2">
      <c r="A50" s="301"/>
      <c r="B50" s="301"/>
      <c r="C50" s="301"/>
      <c r="D50" s="263"/>
      <c r="E50" s="262"/>
      <c r="F50" s="264" t="s">
        <v>19</v>
      </c>
      <c r="G50" s="239">
        <v>2</v>
      </c>
      <c r="H50" s="240">
        <v>100</v>
      </c>
      <c r="I50" s="241"/>
      <c r="J50" s="242"/>
      <c r="K50" s="301"/>
      <c r="L50" s="301"/>
      <c r="M50" s="298"/>
      <c r="N50" s="298"/>
      <c r="O50" s="298"/>
      <c r="P50" s="298"/>
      <c r="Q50" s="298"/>
      <c r="R50" s="298"/>
      <c r="S50" s="298"/>
      <c r="T50" s="298"/>
      <c r="U50" s="298"/>
    </row>
    <row r="51" spans="1:21" s="291" customFormat="1" ht="15" x14ac:dyDescent="0.2">
      <c r="A51" s="301"/>
      <c r="B51" s="301"/>
      <c r="C51" s="301"/>
      <c r="D51" s="372" t="s">
        <v>463</v>
      </c>
      <c r="E51" s="879" t="s">
        <v>323</v>
      </c>
      <c r="F51" s="264" t="s">
        <v>18</v>
      </c>
      <c r="G51" s="239">
        <v>2</v>
      </c>
      <c r="H51" s="240">
        <v>100</v>
      </c>
      <c r="I51" s="241"/>
      <c r="J51" s="242"/>
      <c r="K51" s="301"/>
      <c r="L51" s="301"/>
      <c r="M51" s="298"/>
      <c r="N51" s="298"/>
      <c r="O51" s="298"/>
      <c r="P51" s="298"/>
      <c r="Q51" s="298"/>
      <c r="R51" s="298"/>
      <c r="S51" s="298"/>
      <c r="T51" s="298"/>
      <c r="U51" s="298"/>
    </row>
    <row r="52" spans="1:21" s="291" customFormat="1" ht="15" x14ac:dyDescent="0.2">
      <c r="A52" s="301"/>
      <c r="B52" s="301"/>
      <c r="C52" s="301"/>
      <c r="D52" s="263"/>
      <c r="E52" s="262"/>
      <c r="F52" s="373" t="s">
        <v>19</v>
      </c>
      <c r="G52" s="239">
        <v>2</v>
      </c>
      <c r="H52" s="240">
        <v>100</v>
      </c>
      <c r="I52" s="241"/>
      <c r="J52" s="242"/>
      <c r="K52" s="301"/>
      <c r="L52" s="301"/>
      <c r="M52" s="298"/>
      <c r="N52" s="298"/>
      <c r="O52" s="298"/>
      <c r="P52" s="298"/>
      <c r="Q52" s="298"/>
      <c r="R52" s="298"/>
      <c r="S52" s="298"/>
      <c r="T52" s="298"/>
      <c r="U52" s="298"/>
    </row>
    <row r="53" spans="1:21" s="291" customFormat="1" ht="15" x14ac:dyDescent="0.2">
      <c r="A53" s="301"/>
      <c r="B53" s="301"/>
      <c r="C53" s="301"/>
      <c r="D53" s="263" t="s">
        <v>464</v>
      </c>
      <c r="E53" s="262" t="s">
        <v>324</v>
      </c>
      <c r="F53" s="373" t="s">
        <v>18</v>
      </c>
      <c r="G53" s="239">
        <v>2</v>
      </c>
      <c r="H53" s="240">
        <v>20</v>
      </c>
      <c r="I53" s="241"/>
      <c r="J53" s="242"/>
      <c r="K53" s="301"/>
      <c r="L53" s="301"/>
      <c r="M53" s="298"/>
      <c r="N53" s="298"/>
      <c r="O53" s="298"/>
      <c r="P53" s="298"/>
      <c r="Q53" s="298"/>
      <c r="R53" s="298"/>
      <c r="S53" s="298"/>
      <c r="T53" s="298"/>
      <c r="U53" s="298"/>
    </row>
    <row r="54" spans="1:21" s="291" customFormat="1" ht="15" x14ac:dyDescent="0.2">
      <c r="A54" s="301"/>
      <c r="B54" s="301"/>
      <c r="C54" s="301"/>
      <c r="D54" s="263"/>
      <c r="E54" s="262"/>
      <c r="F54" s="264" t="s">
        <v>19</v>
      </c>
      <c r="G54" s="239">
        <v>2</v>
      </c>
      <c r="H54" s="240">
        <v>150</v>
      </c>
      <c r="I54" s="241"/>
      <c r="J54" s="242"/>
      <c r="K54" s="301"/>
      <c r="L54" s="301"/>
      <c r="M54" s="298"/>
      <c r="N54" s="298"/>
      <c r="O54" s="298"/>
      <c r="P54" s="298"/>
      <c r="Q54" s="298"/>
      <c r="R54" s="298"/>
      <c r="S54" s="298"/>
      <c r="T54" s="298"/>
      <c r="U54" s="298"/>
    </row>
    <row r="55" spans="1:21" s="291" customFormat="1" ht="15" x14ac:dyDescent="0.2">
      <c r="A55" s="301"/>
      <c r="B55" s="301"/>
      <c r="C55" s="301"/>
      <c r="D55" s="263" t="s">
        <v>465</v>
      </c>
      <c r="E55" s="262" t="s">
        <v>325</v>
      </c>
      <c r="F55" s="264" t="s">
        <v>18</v>
      </c>
      <c r="G55" s="239">
        <v>2</v>
      </c>
      <c r="H55" s="240">
        <v>100</v>
      </c>
      <c r="I55" s="241"/>
      <c r="J55" s="242"/>
      <c r="K55" s="301"/>
      <c r="L55" s="301"/>
      <c r="M55" s="298"/>
      <c r="N55" s="298"/>
      <c r="O55" s="298"/>
      <c r="P55" s="298"/>
      <c r="Q55" s="298"/>
      <c r="R55" s="298"/>
      <c r="S55" s="298"/>
      <c r="T55" s="298"/>
      <c r="U55" s="298"/>
    </row>
    <row r="56" spans="1:21" s="291" customFormat="1" ht="15" x14ac:dyDescent="0.2">
      <c r="A56" s="301"/>
      <c r="B56" s="301"/>
      <c r="C56" s="301"/>
      <c r="D56" s="263"/>
      <c r="E56" s="262"/>
      <c r="F56" s="264" t="s">
        <v>19</v>
      </c>
      <c r="G56" s="239">
        <v>2</v>
      </c>
      <c r="H56" s="240">
        <v>700</v>
      </c>
      <c r="I56" s="241"/>
      <c r="J56" s="242"/>
      <c r="K56" s="301"/>
      <c r="L56" s="301"/>
      <c r="M56" s="298"/>
      <c r="N56" s="298"/>
      <c r="O56" s="298"/>
      <c r="P56" s="298"/>
      <c r="Q56" s="298"/>
      <c r="R56" s="298"/>
      <c r="S56" s="298"/>
      <c r="T56" s="298"/>
      <c r="U56" s="298"/>
    </row>
    <row r="57" spans="1:21" s="291" customFormat="1" ht="18" customHeight="1" x14ac:dyDescent="0.2">
      <c r="A57" s="301"/>
      <c r="B57" s="301"/>
      <c r="C57" s="301"/>
      <c r="D57" s="263" t="s">
        <v>485</v>
      </c>
      <c r="E57" s="262" t="s">
        <v>238</v>
      </c>
      <c r="F57" s="264" t="s">
        <v>18</v>
      </c>
      <c r="G57" s="239">
        <v>2</v>
      </c>
      <c r="H57" s="240">
        <v>100</v>
      </c>
      <c r="I57" s="241"/>
      <c r="J57" s="242"/>
      <c r="K57" s="301"/>
      <c r="L57" s="301"/>
      <c r="M57" s="298"/>
      <c r="N57" s="298"/>
      <c r="O57" s="298"/>
      <c r="P57" s="298"/>
      <c r="Q57" s="298"/>
      <c r="R57" s="298"/>
      <c r="S57" s="298"/>
      <c r="T57" s="298"/>
      <c r="U57" s="298"/>
    </row>
    <row r="58" spans="1:21" s="291" customFormat="1" ht="15" x14ac:dyDescent="0.2">
      <c r="A58" s="301"/>
      <c r="B58" s="301"/>
      <c r="C58" s="301"/>
      <c r="D58" s="263"/>
      <c r="E58" s="262"/>
      <c r="F58" s="373" t="s">
        <v>19</v>
      </c>
      <c r="G58" s="239">
        <v>2</v>
      </c>
      <c r="H58" s="240">
        <v>100</v>
      </c>
      <c r="I58" s="241"/>
      <c r="J58" s="242"/>
      <c r="K58" s="301"/>
      <c r="L58" s="301"/>
      <c r="M58" s="298"/>
      <c r="N58" s="298"/>
      <c r="O58" s="298"/>
      <c r="P58" s="298"/>
      <c r="Q58" s="298"/>
      <c r="R58" s="298"/>
      <c r="S58" s="298"/>
      <c r="T58" s="298"/>
      <c r="U58" s="298"/>
    </row>
    <row r="59" spans="1:21" s="291" customFormat="1" ht="15" x14ac:dyDescent="0.2">
      <c r="A59" s="301"/>
      <c r="B59" s="301"/>
      <c r="C59" s="301"/>
      <c r="D59" s="263" t="s">
        <v>486</v>
      </c>
      <c r="E59" s="262" t="s">
        <v>327</v>
      </c>
      <c r="F59" s="373" t="s">
        <v>18</v>
      </c>
      <c r="G59" s="239">
        <v>2</v>
      </c>
      <c r="H59" s="240">
        <v>20</v>
      </c>
      <c r="I59" s="241"/>
      <c r="J59" s="242"/>
      <c r="K59" s="301"/>
      <c r="L59" s="301"/>
      <c r="M59" s="298"/>
      <c r="N59" s="298"/>
      <c r="O59" s="298"/>
      <c r="P59" s="298"/>
      <c r="Q59" s="298"/>
      <c r="R59" s="298"/>
      <c r="S59" s="298"/>
      <c r="T59" s="298"/>
      <c r="U59" s="298"/>
    </row>
    <row r="60" spans="1:21" s="291" customFormat="1" ht="15" x14ac:dyDescent="0.2">
      <c r="A60" s="301"/>
      <c r="B60" s="301"/>
      <c r="C60" s="301"/>
      <c r="D60" s="263" t="s">
        <v>179</v>
      </c>
      <c r="E60" s="262" t="s">
        <v>179</v>
      </c>
      <c r="F60" s="264" t="s">
        <v>19</v>
      </c>
      <c r="G60" s="239">
        <v>2</v>
      </c>
      <c r="H60" s="240">
        <v>150</v>
      </c>
      <c r="I60" s="241"/>
      <c r="J60" s="242"/>
      <c r="K60" s="301"/>
      <c r="L60" s="301"/>
      <c r="M60" s="298"/>
      <c r="N60" s="298"/>
      <c r="O60" s="298"/>
      <c r="P60" s="298"/>
      <c r="Q60" s="298"/>
      <c r="R60" s="298"/>
      <c r="S60" s="298"/>
      <c r="T60" s="298"/>
      <c r="U60" s="298"/>
    </row>
    <row r="61" spans="1:21" s="291" customFormat="1" ht="15" x14ac:dyDescent="0.2">
      <c r="A61" s="301"/>
      <c r="B61" s="301"/>
      <c r="C61" s="301"/>
      <c r="D61" s="263" t="s">
        <v>487</v>
      </c>
      <c r="E61" s="262" t="s">
        <v>326</v>
      </c>
      <c r="F61" s="264" t="s">
        <v>18</v>
      </c>
      <c r="G61" s="239">
        <v>2</v>
      </c>
      <c r="H61" s="240">
        <v>100</v>
      </c>
      <c r="I61" s="241"/>
      <c r="J61" s="242"/>
      <c r="K61" s="301"/>
      <c r="L61" s="301"/>
      <c r="M61" s="298"/>
      <c r="N61" s="298"/>
      <c r="O61" s="298"/>
      <c r="P61" s="298"/>
      <c r="Q61" s="298"/>
      <c r="R61" s="298"/>
      <c r="S61" s="298"/>
      <c r="T61" s="298"/>
      <c r="U61" s="298"/>
    </row>
    <row r="62" spans="1:21" s="291" customFormat="1" ht="15" x14ac:dyDescent="0.2">
      <c r="A62" s="301"/>
      <c r="B62" s="301"/>
      <c r="C62" s="301"/>
      <c r="D62" s="263" t="s">
        <v>179</v>
      </c>
      <c r="E62" s="262" t="s">
        <v>179</v>
      </c>
      <c r="F62" s="264" t="s">
        <v>19</v>
      </c>
      <c r="G62" s="239">
        <v>2</v>
      </c>
      <c r="H62" s="240">
        <v>700</v>
      </c>
      <c r="I62" s="241"/>
      <c r="J62" s="242"/>
      <c r="K62" s="301"/>
      <c r="L62" s="301"/>
      <c r="M62" s="298"/>
      <c r="N62" s="298"/>
      <c r="O62" s="298"/>
      <c r="P62" s="298"/>
      <c r="Q62" s="298"/>
      <c r="R62" s="298"/>
      <c r="S62" s="298"/>
      <c r="T62" s="298"/>
      <c r="U62" s="298"/>
    </row>
    <row r="63" spans="1:21" s="291" customFormat="1" ht="15" x14ac:dyDescent="0.2">
      <c r="A63" s="301"/>
      <c r="B63" s="301"/>
      <c r="C63" s="301"/>
      <c r="D63" s="263" t="s">
        <v>494</v>
      </c>
      <c r="E63" s="867" t="s">
        <v>315</v>
      </c>
      <c r="F63" s="887" t="s">
        <v>18</v>
      </c>
      <c r="G63" s="239">
        <v>3</v>
      </c>
      <c r="H63" s="240">
        <v>30</v>
      </c>
      <c r="I63" s="241"/>
      <c r="J63" s="242"/>
      <c r="K63" s="301"/>
      <c r="L63" s="301"/>
      <c r="M63" s="298"/>
      <c r="N63" s="298"/>
      <c r="O63" s="298"/>
      <c r="P63" s="298"/>
      <c r="Q63" s="298"/>
      <c r="R63" s="298"/>
      <c r="S63" s="298"/>
      <c r="T63" s="298"/>
      <c r="U63" s="298"/>
    </row>
    <row r="64" spans="1:21" s="291" customFormat="1" ht="15" x14ac:dyDescent="0.2">
      <c r="A64" s="301"/>
      <c r="B64" s="301"/>
      <c r="C64" s="301"/>
      <c r="D64" s="263"/>
      <c r="E64" s="262"/>
      <c r="F64" s="373" t="s">
        <v>19</v>
      </c>
      <c r="G64" s="239">
        <v>3</v>
      </c>
      <c r="H64" s="240">
        <v>150</v>
      </c>
      <c r="I64" s="241"/>
      <c r="J64" s="242"/>
      <c r="K64" s="301"/>
      <c r="L64" s="301"/>
      <c r="M64" s="298"/>
      <c r="N64" s="298"/>
      <c r="O64" s="298"/>
      <c r="P64" s="298"/>
      <c r="Q64" s="298"/>
      <c r="R64" s="298"/>
      <c r="S64" s="298"/>
      <c r="T64" s="298"/>
      <c r="U64" s="298"/>
    </row>
    <row r="65" spans="1:21" s="291" customFormat="1" ht="15" x14ac:dyDescent="0.2">
      <c r="A65" s="301"/>
      <c r="B65" s="301"/>
      <c r="C65" s="301"/>
      <c r="D65" s="475" t="s">
        <v>493</v>
      </c>
      <c r="E65" s="477" t="s">
        <v>369</v>
      </c>
      <c r="F65" s="264" t="s">
        <v>18</v>
      </c>
      <c r="G65" s="239">
        <v>2</v>
      </c>
      <c r="H65" s="240">
        <v>60</v>
      </c>
      <c r="I65" s="241"/>
      <c r="J65" s="242"/>
      <c r="K65" s="301"/>
      <c r="L65" s="301"/>
      <c r="M65" s="298"/>
      <c r="N65" s="298"/>
      <c r="O65" s="298"/>
      <c r="P65" s="298"/>
      <c r="Q65" s="298"/>
      <c r="R65" s="298"/>
      <c r="S65" s="298"/>
      <c r="T65" s="298"/>
      <c r="U65" s="298"/>
    </row>
    <row r="66" spans="1:21" s="291" customFormat="1" ht="15.75" thickBot="1" x14ac:dyDescent="0.25">
      <c r="A66" s="301"/>
      <c r="B66" s="301"/>
      <c r="C66" s="301"/>
      <c r="D66" s="263"/>
      <c r="E66" s="262"/>
      <c r="F66" s="264" t="s">
        <v>19</v>
      </c>
      <c r="G66" s="239">
        <v>2</v>
      </c>
      <c r="H66" s="240">
        <v>400</v>
      </c>
      <c r="I66" s="241"/>
      <c r="J66" s="242"/>
      <c r="K66" s="301"/>
      <c r="L66" s="301"/>
      <c r="M66" s="298"/>
      <c r="N66" s="298"/>
      <c r="O66" s="298"/>
      <c r="P66" s="298"/>
      <c r="Q66" s="298"/>
      <c r="R66" s="298"/>
      <c r="S66" s="298"/>
      <c r="T66" s="298"/>
      <c r="U66" s="298"/>
    </row>
    <row r="67" spans="1:21" s="291" customFormat="1" ht="30" customHeight="1" x14ac:dyDescent="0.2">
      <c r="A67" s="301"/>
      <c r="B67" s="301"/>
      <c r="C67" s="301"/>
      <c r="D67" s="760" t="s">
        <v>481</v>
      </c>
      <c r="E67" s="877" t="s">
        <v>370</v>
      </c>
      <c r="F67" s="264" t="s">
        <v>18</v>
      </c>
      <c r="G67" s="239">
        <v>3</v>
      </c>
      <c r="H67" s="240">
        <v>60</v>
      </c>
      <c r="I67" s="241"/>
      <c r="J67" s="242"/>
      <c r="K67" s="301"/>
      <c r="L67" s="301"/>
      <c r="M67" s="298"/>
      <c r="N67" s="298"/>
      <c r="O67" s="298"/>
      <c r="P67" s="298"/>
      <c r="Q67" s="298"/>
      <c r="R67" s="298"/>
      <c r="S67" s="298"/>
      <c r="T67" s="298"/>
      <c r="U67" s="298"/>
    </row>
    <row r="68" spans="1:21" s="291" customFormat="1" ht="18.75" customHeight="1" thickBot="1" x14ac:dyDescent="0.25">
      <c r="A68" s="301"/>
      <c r="B68" s="301"/>
      <c r="C68" s="301"/>
      <c r="D68" s="480" t="s">
        <v>179</v>
      </c>
      <c r="E68" s="880" t="s">
        <v>179</v>
      </c>
      <c r="F68" s="264" t="s">
        <v>19</v>
      </c>
      <c r="G68" s="239">
        <v>3</v>
      </c>
      <c r="H68" s="240">
        <v>400</v>
      </c>
      <c r="I68" s="241"/>
      <c r="J68" s="242"/>
      <c r="K68" s="301"/>
      <c r="L68" s="301"/>
      <c r="M68" s="298"/>
      <c r="N68" s="298"/>
      <c r="O68" s="298"/>
      <c r="P68" s="298"/>
      <c r="Q68" s="298"/>
      <c r="R68" s="298"/>
      <c r="S68" s="298"/>
      <c r="T68" s="298"/>
      <c r="U68" s="298"/>
    </row>
    <row r="69" spans="1:21" s="291" customFormat="1" ht="25.5" x14ac:dyDescent="0.2">
      <c r="A69" s="301"/>
      <c r="B69" s="301"/>
      <c r="C69" s="301"/>
      <c r="D69" s="371" t="s">
        <v>482</v>
      </c>
      <c r="E69" s="868" t="s">
        <v>328</v>
      </c>
      <c r="F69" s="264" t="s">
        <v>18</v>
      </c>
      <c r="G69" s="239">
        <v>4</v>
      </c>
      <c r="H69" s="240">
        <v>120</v>
      </c>
      <c r="I69" s="241"/>
      <c r="J69" s="242"/>
      <c r="K69" s="301"/>
      <c r="L69" s="301"/>
      <c r="M69" s="298"/>
      <c r="N69" s="298"/>
      <c r="O69" s="298"/>
      <c r="P69" s="298"/>
      <c r="Q69" s="298"/>
      <c r="R69" s="298"/>
      <c r="S69" s="298"/>
      <c r="T69" s="298"/>
      <c r="U69" s="298"/>
    </row>
    <row r="70" spans="1:21" s="291" customFormat="1" ht="15.75" thickBot="1" x14ac:dyDescent="0.25">
      <c r="A70" s="298"/>
      <c r="B70" s="298"/>
      <c r="C70" s="298"/>
      <c r="D70" s="757"/>
      <c r="E70" s="874"/>
      <c r="F70" s="264" t="s">
        <v>19</v>
      </c>
      <c r="G70" s="239">
        <v>4</v>
      </c>
      <c r="H70" s="240">
        <v>800</v>
      </c>
      <c r="I70" s="241"/>
      <c r="J70" s="242"/>
      <c r="K70" s="298"/>
      <c r="L70" s="298"/>
    </row>
    <row r="71" spans="1:21" s="291" customFormat="1" ht="25.5" x14ac:dyDescent="0.2">
      <c r="A71" s="298"/>
      <c r="B71" s="298"/>
      <c r="C71" s="298"/>
      <c r="D71" s="762" t="s">
        <v>483</v>
      </c>
      <c r="E71" s="881" t="s">
        <v>371</v>
      </c>
      <c r="F71" s="264" t="s">
        <v>18</v>
      </c>
      <c r="G71" s="239">
        <v>4</v>
      </c>
      <c r="H71" s="240">
        <v>120</v>
      </c>
      <c r="I71" s="241"/>
      <c r="J71" s="242"/>
      <c r="K71" s="298"/>
      <c r="L71" s="298"/>
    </row>
    <row r="72" spans="1:21" s="291" customFormat="1" ht="15" customHeight="1" thickBot="1" x14ac:dyDescent="0.25">
      <c r="A72" s="298"/>
      <c r="B72" s="298"/>
      <c r="C72" s="298"/>
      <c r="D72" s="763"/>
      <c r="E72" s="882"/>
      <c r="F72" s="264" t="s">
        <v>19</v>
      </c>
      <c r="G72" s="239">
        <v>4</v>
      </c>
      <c r="H72" s="240">
        <v>800</v>
      </c>
      <c r="I72" s="241"/>
      <c r="J72" s="242"/>
      <c r="K72" s="298"/>
      <c r="L72" s="298"/>
    </row>
    <row r="73" spans="1:21" s="291" customFormat="1" ht="30" customHeight="1" thickBot="1" x14ac:dyDescent="0.25">
      <c r="A73" s="298"/>
      <c r="B73" s="298"/>
      <c r="C73" s="298"/>
      <c r="D73" s="761" t="s">
        <v>484</v>
      </c>
      <c r="E73" s="883" t="s">
        <v>466</v>
      </c>
      <c r="F73" s="888"/>
      <c r="G73" s="239"/>
      <c r="H73" s="240"/>
      <c r="I73" s="241"/>
      <c r="J73" s="242"/>
      <c r="K73" s="298"/>
      <c r="L73" s="298"/>
    </row>
    <row r="74" spans="1:21" s="291" customFormat="1" ht="15" customHeight="1" thickBot="1" x14ac:dyDescent="0.25">
      <c r="A74" s="298"/>
      <c r="B74" s="298"/>
      <c r="C74" s="298"/>
      <c r="D74" s="473"/>
      <c r="E74" s="474"/>
      <c r="F74" s="470"/>
      <c r="G74" s="239"/>
      <c r="H74" s="240"/>
      <c r="I74" s="241"/>
      <c r="J74" s="242"/>
      <c r="K74" s="298"/>
      <c r="L74" s="298"/>
    </row>
    <row r="75" spans="1:21" s="291" customFormat="1" ht="15" customHeight="1" thickBot="1" x14ac:dyDescent="0.25">
      <c r="A75" s="298"/>
      <c r="B75" s="298"/>
      <c r="C75" s="298"/>
      <c r="D75" s="478"/>
      <c r="E75" s="479"/>
      <c r="F75" s="253"/>
      <c r="G75" s="253"/>
      <c r="H75" s="253"/>
      <c r="I75" s="265" t="s">
        <v>230</v>
      </c>
      <c r="J75" s="481">
        <f>SUM(J13:J74)</f>
        <v>0</v>
      </c>
      <c r="K75" s="298"/>
      <c r="L75" s="298"/>
    </row>
    <row r="76" spans="1:21" s="291" customFormat="1" ht="15" customHeight="1" x14ac:dyDescent="0.2">
      <c r="A76" s="298"/>
      <c r="B76" s="298"/>
      <c r="C76" s="298"/>
      <c r="D76" s="303"/>
      <c r="E76" s="303"/>
      <c r="F76" s="303"/>
      <c r="G76" s="303"/>
      <c r="H76" s="302"/>
      <c r="I76" s="302"/>
      <c r="J76" s="302"/>
      <c r="K76" s="298"/>
      <c r="L76" s="298"/>
    </row>
    <row r="77" spans="1:21" s="291" customFormat="1" ht="15" customHeight="1" x14ac:dyDescent="0.2">
      <c r="A77" s="298"/>
      <c r="B77" s="298"/>
      <c r="C77" s="298"/>
      <c r="D77" s="303"/>
      <c r="E77" s="303"/>
      <c r="F77" s="303"/>
      <c r="G77" s="303"/>
      <c r="H77" s="302"/>
      <c r="I77" s="482"/>
      <c r="J77" s="302"/>
      <c r="K77" s="298"/>
      <c r="L77" s="298"/>
    </row>
    <row r="78" spans="1:21" s="291" customFormat="1" ht="15" customHeight="1" x14ac:dyDescent="0.2">
      <c r="A78" s="298"/>
      <c r="B78" s="298"/>
      <c r="C78" s="298"/>
      <c r="D78" s="303"/>
      <c r="E78" s="303"/>
      <c r="F78" s="303"/>
      <c r="G78" s="303"/>
      <c r="H78" s="302"/>
      <c r="I78" s="302"/>
      <c r="J78" s="302"/>
      <c r="K78" s="298"/>
      <c r="L78" s="298"/>
    </row>
    <row r="79" spans="1:21" s="291" customFormat="1" ht="15" customHeight="1" x14ac:dyDescent="0.2">
      <c r="A79" s="298"/>
      <c r="B79" s="298"/>
      <c r="C79" s="298"/>
      <c r="D79" s="303"/>
      <c r="E79" s="303"/>
      <c r="F79" s="303"/>
      <c r="G79" s="303"/>
      <c r="H79" s="302"/>
      <c r="I79" s="302"/>
      <c r="J79" s="302"/>
      <c r="K79" s="298"/>
      <c r="L79" s="298"/>
    </row>
    <row r="80" spans="1:21" s="291" customFormat="1" ht="15" customHeight="1" x14ac:dyDescent="0.2">
      <c r="A80" s="298"/>
      <c r="B80" s="298"/>
      <c r="C80" s="298"/>
      <c r="D80" s="293"/>
      <c r="E80" s="293"/>
      <c r="F80" s="293"/>
      <c r="G80" s="292"/>
      <c r="H80" s="292"/>
      <c r="I80" s="292"/>
      <c r="J80" s="292"/>
      <c r="K80" s="298"/>
      <c r="L80" s="298"/>
    </row>
    <row r="81" spans="1:12" s="291" customFormat="1" ht="15" customHeight="1" x14ac:dyDescent="0.2">
      <c r="A81" s="298"/>
      <c r="B81" s="298"/>
      <c r="C81" s="298"/>
      <c r="D81" s="293"/>
      <c r="E81" s="293"/>
      <c r="F81" s="293"/>
      <c r="G81" s="292"/>
      <c r="H81" s="292"/>
      <c r="I81" s="292"/>
      <c r="J81" s="292"/>
      <c r="K81" s="298"/>
      <c r="L81" s="298"/>
    </row>
    <row r="82" spans="1:12" s="291" customFormat="1" ht="15" customHeight="1" x14ac:dyDescent="0.2">
      <c r="A82" s="298"/>
      <c r="B82" s="298"/>
      <c r="C82" s="298"/>
      <c r="D82" s="293"/>
      <c r="E82" s="293"/>
      <c r="F82" s="293"/>
      <c r="G82" s="292"/>
      <c r="H82" s="292"/>
      <c r="I82" s="292"/>
      <c r="J82" s="292"/>
      <c r="K82" s="298"/>
      <c r="L82" s="298"/>
    </row>
    <row r="83" spans="1:12" s="291" customFormat="1" ht="15" customHeight="1" x14ac:dyDescent="0.2">
      <c r="A83" s="298"/>
      <c r="B83" s="298"/>
      <c r="C83" s="298"/>
      <c r="D83" s="293"/>
      <c r="E83" s="293"/>
      <c r="F83" s="293"/>
      <c r="G83" s="292"/>
      <c r="H83" s="292"/>
      <c r="I83" s="292"/>
      <c r="J83" s="292"/>
      <c r="K83" s="298"/>
      <c r="L83" s="298"/>
    </row>
    <row r="84" spans="1:12" s="291" customFormat="1" ht="15" customHeight="1" x14ac:dyDescent="0.2">
      <c r="A84" s="298"/>
      <c r="B84" s="298"/>
      <c r="C84" s="298"/>
      <c r="D84" s="293"/>
      <c r="E84" s="293"/>
      <c r="F84" s="293"/>
      <c r="G84" s="292"/>
      <c r="H84" s="292"/>
      <c r="I84" s="292"/>
      <c r="J84" s="292"/>
      <c r="K84" s="298"/>
      <c r="L84" s="298"/>
    </row>
    <row r="85" spans="1:12" s="291" customFormat="1" ht="15" customHeight="1" x14ac:dyDescent="0.2">
      <c r="A85" s="298"/>
      <c r="B85" s="298"/>
      <c r="C85" s="298"/>
      <c r="D85" s="293"/>
      <c r="E85" s="293"/>
      <c r="F85" s="293"/>
      <c r="G85" s="292"/>
      <c r="H85" s="292"/>
      <c r="I85" s="292"/>
      <c r="J85" s="292"/>
      <c r="K85" s="298"/>
      <c r="L85" s="298"/>
    </row>
    <row r="86" spans="1:12" s="291" customFormat="1" ht="15" customHeight="1" x14ac:dyDescent="0.2">
      <c r="A86" s="298"/>
      <c r="B86" s="298"/>
      <c r="C86" s="298"/>
      <c r="D86" s="293"/>
      <c r="E86" s="293"/>
      <c r="F86" s="293"/>
      <c r="G86" s="292"/>
      <c r="H86" s="292"/>
      <c r="I86" s="292"/>
      <c r="J86" s="292"/>
      <c r="K86" s="298"/>
      <c r="L86" s="298"/>
    </row>
    <row r="87" spans="1:12" s="291" customFormat="1" ht="15" customHeight="1" x14ac:dyDescent="0.2">
      <c r="A87" s="298"/>
      <c r="B87" s="298"/>
      <c r="C87" s="298"/>
      <c r="D87" s="293"/>
      <c r="E87" s="293"/>
      <c r="F87" s="293"/>
      <c r="G87" s="292"/>
      <c r="H87" s="292"/>
      <c r="I87" s="292"/>
      <c r="J87" s="292"/>
      <c r="K87" s="298"/>
      <c r="L87" s="298"/>
    </row>
    <row r="88" spans="1:12" s="291" customFormat="1" ht="15" customHeight="1" x14ac:dyDescent="0.2">
      <c r="A88" s="298"/>
      <c r="B88" s="298"/>
      <c r="C88" s="298"/>
      <c r="D88" s="293"/>
      <c r="E88" s="293"/>
      <c r="F88" s="293"/>
      <c r="G88" s="292"/>
      <c r="H88" s="292"/>
      <c r="I88" s="292"/>
      <c r="J88" s="292"/>
      <c r="K88" s="298"/>
      <c r="L88" s="298"/>
    </row>
    <row r="89" spans="1:12" s="291" customFormat="1" ht="15" customHeight="1" x14ac:dyDescent="0.2">
      <c r="A89" s="298"/>
      <c r="B89" s="298"/>
      <c r="C89" s="298"/>
      <c r="D89" s="293"/>
      <c r="E89" s="293"/>
      <c r="F89" s="293"/>
      <c r="G89" s="292"/>
      <c r="H89" s="292"/>
      <c r="I89" s="292"/>
      <c r="J89" s="292"/>
      <c r="K89" s="298"/>
      <c r="L89" s="298"/>
    </row>
    <row r="90" spans="1:12" s="291" customFormat="1" ht="15" customHeight="1" x14ac:dyDescent="0.2">
      <c r="A90" s="298"/>
      <c r="B90" s="298"/>
      <c r="C90" s="298"/>
      <c r="D90" s="293"/>
      <c r="E90" s="293"/>
      <c r="F90" s="293"/>
      <c r="G90" s="292"/>
      <c r="H90" s="292"/>
      <c r="I90" s="292"/>
      <c r="J90" s="292"/>
      <c r="K90" s="298"/>
      <c r="L90" s="298"/>
    </row>
    <row r="91" spans="1:12" s="291" customFormat="1" ht="15" customHeight="1" x14ac:dyDescent="0.2">
      <c r="A91" s="298"/>
      <c r="B91" s="298"/>
      <c r="C91" s="298"/>
      <c r="D91" s="293"/>
      <c r="E91" s="293"/>
      <c r="F91" s="293"/>
      <c r="G91" s="292"/>
      <c r="H91" s="292"/>
      <c r="I91" s="292"/>
      <c r="J91" s="292"/>
      <c r="K91" s="298"/>
      <c r="L91" s="298"/>
    </row>
    <row r="92" spans="1:12" s="291" customFormat="1" ht="15" customHeight="1" x14ac:dyDescent="0.2">
      <c r="A92" s="298"/>
      <c r="B92" s="298"/>
      <c r="C92" s="298"/>
      <c r="D92" s="293"/>
      <c r="E92" s="293"/>
      <c r="F92" s="293"/>
      <c r="G92" s="292"/>
      <c r="H92" s="292"/>
      <c r="I92" s="292"/>
      <c r="J92" s="292"/>
      <c r="K92" s="298"/>
      <c r="L92" s="298"/>
    </row>
    <row r="93" spans="1:12" s="291" customFormat="1" ht="21" customHeight="1" x14ac:dyDescent="0.2">
      <c r="A93" s="298"/>
      <c r="B93" s="298"/>
      <c r="C93" s="298"/>
      <c r="D93" s="293"/>
      <c r="E93" s="293"/>
      <c r="F93" s="293"/>
      <c r="G93" s="292"/>
      <c r="H93" s="292"/>
      <c r="I93" s="292"/>
      <c r="J93" s="292"/>
      <c r="K93" s="298"/>
      <c r="L93" s="298"/>
    </row>
    <row r="94" spans="1:12" s="291" customFormat="1" ht="32.25" customHeight="1" x14ac:dyDescent="0.2">
      <c r="A94" s="298"/>
      <c r="B94" s="298"/>
      <c r="C94" s="298"/>
      <c r="D94" s="293"/>
      <c r="E94" s="293"/>
      <c r="F94" s="293"/>
      <c r="G94" s="292"/>
      <c r="H94" s="292"/>
      <c r="I94" s="292"/>
      <c r="J94" s="292"/>
      <c r="K94" s="298"/>
      <c r="L94" s="298"/>
    </row>
    <row r="95" spans="1:12" s="291" customFormat="1" ht="21" customHeight="1" x14ac:dyDescent="0.2">
      <c r="A95" s="298"/>
      <c r="B95" s="298"/>
      <c r="C95" s="298"/>
      <c r="D95" s="293"/>
      <c r="E95" s="293"/>
      <c r="F95" s="293"/>
      <c r="G95" s="292"/>
      <c r="H95" s="292"/>
      <c r="I95" s="292"/>
      <c r="J95" s="292"/>
      <c r="K95" s="298"/>
      <c r="L95" s="298"/>
    </row>
    <row r="96" spans="1:12" s="291" customFormat="1" ht="29.25" customHeight="1" x14ac:dyDescent="0.2">
      <c r="A96" s="298"/>
      <c r="B96" s="298"/>
      <c r="C96" s="298"/>
      <c r="D96" s="293"/>
      <c r="E96" s="293"/>
      <c r="F96" s="293"/>
      <c r="G96" s="292"/>
      <c r="H96" s="292"/>
      <c r="I96" s="292"/>
      <c r="J96" s="292"/>
      <c r="K96" s="298"/>
      <c r="L96" s="298"/>
    </row>
    <row r="97" spans="1:12" s="291" customFormat="1" ht="24" customHeight="1" x14ac:dyDescent="0.2">
      <c r="A97" s="298"/>
      <c r="B97" s="298"/>
      <c r="C97" s="298"/>
      <c r="D97" s="293"/>
      <c r="E97" s="293"/>
      <c r="F97" s="293"/>
      <c r="G97" s="292"/>
      <c r="H97" s="292"/>
      <c r="I97" s="292"/>
      <c r="J97" s="292"/>
      <c r="K97" s="298"/>
      <c r="L97" s="298"/>
    </row>
    <row r="98" spans="1:12" s="291" customFormat="1" ht="43.5" customHeight="1" x14ac:dyDescent="0.2">
      <c r="A98" s="298"/>
      <c r="B98" s="298"/>
      <c r="C98" s="298"/>
      <c r="D98" s="293"/>
      <c r="E98" s="293"/>
      <c r="F98" s="293"/>
      <c r="G98" s="292"/>
      <c r="H98" s="292"/>
      <c r="I98" s="292"/>
      <c r="J98" s="292"/>
      <c r="K98" s="298"/>
      <c r="L98" s="298"/>
    </row>
    <row r="99" spans="1:12" s="291" customFormat="1" ht="14.25" x14ac:dyDescent="0.2">
      <c r="A99" s="298"/>
      <c r="B99" s="298"/>
      <c r="C99" s="298"/>
      <c r="D99" s="293"/>
      <c r="E99" s="293"/>
      <c r="F99" s="293"/>
      <c r="G99" s="292"/>
      <c r="H99" s="292"/>
      <c r="I99" s="292"/>
      <c r="J99" s="292"/>
      <c r="K99" s="298"/>
      <c r="L99" s="298"/>
    </row>
    <row r="100" spans="1:12" s="291" customFormat="1" ht="14.25" x14ac:dyDescent="0.2">
      <c r="A100" s="298"/>
      <c r="B100" s="298"/>
      <c r="C100" s="298"/>
      <c r="D100" s="293"/>
      <c r="E100" s="293"/>
      <c r="F100" s="293"/>
      <c r="G100" s="292"/>
      <c r="H100" s="292"/>
      <c r="I100" s="292"/>
      <c r="J100" s="292"/>
      <c r="K100" s="298"/>
      <c r="L100" s="298"/>
    </row>
    <row r="101" spans="1:12" s="291" customFormat="1" ht="14.25" x14ac:dyDescent="0.2">
      <c r="A101" s="298"/>
      <c r="B101" s="298"/>
      <c r="C101" s="298"/>
      <c r="D101" s="293"/>
      <c r="E101" s="293"/>
      <c r="F101" s="293"/>
      <c r="G101" s="292"/>
      <c r="H101" s="292"/>
      <c r="I101" s="292"/>
      <c r="J101" s="292"/>
      <c r="K101" s="298"/>
      <c r="L101" s="298"/>
    </row>
    <row r="102" spans="1:12" s="291" customFormat="1" ht="14.25" x14ac:dyDescent="0.2">
      <c r="A102" s="298"/>
      <c r="B102" s="298"/>
      <c r="C102" s="298"/>
      <c r="D102" s="293"/>
      <c r="E102" s="293"/>
      <c r="F102" s="293"/>
      <c r="G102" s="292"/>
      <c r="H102" s="292"/>
      <c r="I102" s="292"/>
      <c r="J102" s="292"/>
      <c r="K102" s="298"/>
      <c r="L102" s="298"/>
    </row>
  </sheetData>
  <mergeCells count="11">
    <mergeCell ref="I8:J8"/>
    <mergeCell ref="I9:J9"/>
    <mergeCell ref="D11:D12"/>
    <mergeCell ref="E11:E12"/>
    <mergeCell ref="F11:F12"/>
    <mergeCell ref="E7:H7"/>
    <mergeCell ref="D3:J3"/>
    <mergeCell ref="D4:J4"/>
    <mergeCell ref="I5:J5"/>
    <mergeCell ref="E6:H6"/>
    <mergeCell ref="I6:J6"/>
  </mergeCells>
  <conditionalFormatting sqref="D14:E18 E19 D20:E33 E65 D66:E70 D74:E74 E73 D35:E56">
    <cfRule type="notContainsBlanks" dxfId="4" priority="5">
      <formula>LEN(TRIM(D14))&gt;0</formula>
    </cfRule>
  </conditionalFormatting>
  <conditionalFormatting sqref="E14:E17">
    <cfRule type="notContainsBlanks" dxfId="3" priority="4">
      <formula>LEN(TRIM(E14))&gt;0</formula>
    </cfRule>
  </conditionalFormatting>
  <conditionalFormatting sqref="D59 D60:E64 D57:E58">
    <cfRule type="notContainsBlanks" dxfId="2" priority="3">
      <formula>LEN(TRIM(D57))&gt;0</formula>
    </cfRule>
  </conditionalFormatting>
  <conditionalFormatting sqref="E59">
    <cfRule type="notContainsBlanks" dxfId="1" priority="2">
      <formula>LEN(TRIM(E59))&gt;0</formula>
    </cfRule>
  </conditionalFormatting>
  <conditionalFormatting sqref="E63">
    <cfRule type="notContainsBlanks" dxfId="0" priority="1">
      <formula>LEN(TRIM(E63))&gt;0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62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A40" zoomScale="60" zoomScaleNormal="60" zoomScaleSheetLayoutView="80" workbookViewId="0">
      <selection activeCell="B51" sqref="B51"/>
    </sheetView>
  </sheetViews>
  <sheetFormatPr defaultRowHeight="15.75" x14ac:dyDescent="0.25"/>
  <cols>
    <col min="1" max="1" width="19.28515625" style="616" customWidth="1"/>
    <col min="2" max="2" width="99.5703125" style="616" customWidth="1"/>
    <col min="3" max="3" width="12.5703125" style="616" customWidth="1"/>
    <col min="4" max="4" width="11.85546875" style="616" customWidth="1"/>
    <col min="5" max="5" width="24.28515625" style="616" customWidth="1"/>
    <col min="6" max="6" width="21.5703125" style="2096" customWidth="1"/>
    <col min="7" max="7" width="26.28515625" style="2096" customWidth="1"/>
    <col min="8" max="8" width="16.85546875" style="616" customWidth="1"/>
    <col min="9" max="9" width="20.28515625" style="616" bestFit="1" customWidth="1"/>
    <col min="10" max="10" width="9.140625" style="616"/>
    <col min="11" max="11" width="20" style="616" customWidth="1"/>
    <col min="12" max="12" width="9.140625" style="616"/>
    <col min="13" max="13" width="20.42578125" style="616" customWidth="1"/>
    <col min="14" max="14" width="9.140625" style="616"/>
    <col min="15" max="15" width="20.5703125" style="616" customWidth="1"/>
    <col min="16" max="257" width="9.140625" style="616"/>
    <col min="258" max="258" width="21.85546875" style="616" customWidth="1"/>
    <col min="259" max="259" width="98.140625" style="616" bestFit="1" customWidth="1"/>
    <col min="260" max="260" width="11.42578125" style="616" customWidth="1"/>
    <col min="261" max="261" width="11" style="616" customWidth="1"/>
    <col min="262" max="263" width="20.7109375" style="616" customWidth="1"/>
    <col min="264" max="264" width="11.140625" style="616" bestFit="1" customWidth="1"/>
    <col min="265" max="265" width="20.28515625" style="616" bestFit="1" customWidth="1"/>
    <col min="266" max="266" width="9.140625" style="616"/>
    <col min="267" max="267" width="20" style="616" customWidth="1"/>
    <col min="268" max="268" width="9.140625" style="616"/>
    <col min="269" max="269" width="20.42578125" style="616" customWidth="1"/>
    <col min="270" max="270" width="9.140625" style="616"/>
    <col min="271" max="271" width="20.5703125" style="616" customWidth="1"/>
    <col min="272" max="513" width="9.140625" style="616"/>
    <col min="514" max="514" width="21.85546875" style="616" customWidth="1"/>
    <col min="515" max="515" width="98.140625" style="616" bestFit="1" customWidth="1"/>
    <col min="516" max="516" width="11.42578125" style="616" customWidth="1"/>
    <col min="517" max="517" width="11" style="616" customWidth="1"/>
    <col min="518" max="519" width="20.7109375" style="616" customWidth="1"/>
    <col min="520" max="520" width="11.140625" style="616" bestFit="1" customWidth="1"/>
    <col min="521" max="521" width="20.28515625" style="616" bestFit="1" customWidth="1"/>
    <col min="522" max="522" width="9.140625" style="616"/>
    <col min="523" max="523" width="20" style="616" customWidth="1"/>
    <col min="524" max="524" width="9.140625" style="616"/>
    <col min="525" max="525" width="20.42578125" style="616" customWidth="1"/>
    <col min="526" max="526" width="9.140625" style="616"/>
    <col min="527" max="527" width="20.5703125" style="616" customWidth="1"/>
    <col min="528" max="769" width="9.140625" style="616"/>
    <col min="770" max="770" width="21.85546875" style="616" customWidth="1"/>
    <col min="771" max="771" width="98.140625" style="616" bestFit="1" customWidth="1"/>
    <col min="772" max="772" width="11.42578125" style="616" customWidth="1"/>
    <col min="773" max="773" width="11" style="616" customWidth="1"/>
    <col min="774" max="775" width="20.7109375" style="616" customWidth="1"/>
    <col min="776" max="776" width="11.140625" style="616" bestFit="1" customWidth="1"/>
    <col min="777" max="777" width="20.28515625" style="616" bestFit="1" customWidth="1"/>
    <col min="778" max="778" width="9.140625" style="616"/>
    <col min="779" max="779" width="20" style="616" customWidth="1"/>
    <col min="780" max="780" width="9.140625" style="616"/>
    <col min="781" max="781" width="20.42578125" style="616" customWidth="1"/>
    <col min="782" max="782" width="9.140625" style="616"/>
    <col min="783" max="783" width="20.5703125" style="616" customWidth="1"/>
    <col min="784" max="1025" width="9.140625" style="616"/>
    <col min="1026" max="1026" width="21.85546875" style="616" customWidth="1"/>
    <col min="1027" max="1027" width="98.140625" style="616" bestFit="1" customWidth="1"/>
    <col min="1028" max="1028" width="11.42578125" style="616" customWidth="1"/>
    <col min="1029" max="1029" width="11" style="616" customWidth="1"/>
    <col min="1030" max="1031" width="20.7109375" style="616" customWidth="1"/>
    <col min="1032" max="1032" width="11.140625" style="616" bestFit="1" customWidth="1"/>
    <col min="1033" max="1033" width="20.28515625" style="616" bestFit="1" customWidth="1"/>
    <col min="1034" max="1034" width="9.140625" style="616"/>
    <col min="1035" max="1035" width="20" style="616" customWidth="1"/>
    <col min="1036" max="1036" width="9.140625" style="616"/>
    <col min="1037" max="1037" width="20.42578125" style="616" customWidth="1"/>
    <col min="1038" max="1038" width="9.140625" style="616"/>
    <col min="1039" max="1039" width="20.5703125" style="616" customWidth="1"/>
    <col min="1040" max="1281" width="9.140625" style="616"/>
    <col min="1282" max="1282" width="21.85546875" style="616" customWidth="1"/>
    <col min="1283" max="1283" width="98.140625" style="616" bestFit="1" customWidth="1"/>
    <col min="1284" max="1284" width="11.42578125" style="616" customWidth="1"/>
    <col min="1285" max="1285" width="11" style="616" customWidth="1"/>
    <col min="1286" max="1287" width="20.7109375" style="616" customWidth="1"/>
    <col min="1288" max="1288" width="11.140625" style="616" bestFit="1" customWidth="1"/>
    <col min="1289" max="1289" width="20.28515625" style="616" bestFit="1" customWidth="1"/>
    <col min="1290" max="1290" width="9.140625" style="616"/>
    <col min="1291" max="1291" width="20" style="616" customWidth="1"/>
    <col min="1292" max="1292" width="9.140625" style="616"/>
    <col min="1293" max="1293" width="20.42578125" style="616" customWidth="1"/>
    <col min="1294" max="1294" width="9.140625" style="616"/>
    <col min="1295" max="1295" width="20.5703125" style="616" customWidth="1"/>
    <col min="1296" max="1537" width="9.140625" style="616"/>
    <col min="1538" max="1538" width="21.85546875" style="616" customWidth="1"/>
    <col min="1539" max="1539" width="98.140625" style="616" bestFit="1" customWidth="1"/>
    <col min="1540" max="1540" width="11.42578125" style="616" customWidth="1"/>
    <col min="1541" max="1541" width="11" style="616" customWidth="1"/>
    <col min="1542" max="1543" width="20.7109375" style="616" customWidth="1"/>
    <col min="1544" max="1544" width="11.140625" style="616" bestFit="1" customWidth="1"/>
    <col min="1545" max="1545" width="20.28515625" style="616" bestFit="1" customWidth="1"/>
    <col min="1546" max="1546" width="9.140625" style="616"/>
    <col min="1547" max="1547" width="20" style="616" customWidth="1"/>
    <col min="1548" max="1548" width="9.140625" style="616"/>
    <col min="1549" max="1549" width="20.42578125" style="616" customWidth="1"/>
    <col min="1550" max="1550" width="9.140625" style="616"/>
    <col min="1551" max="1551" width="20.5703125" style="616" customWidth="1"/>
    <col min="1552" max="1793" width="9.140625" style="616"/>
    <col min="1794" max="1794" width="21.85546875" style="616" customWidth="1"/>
    <col min="1795" max="1795" width="98.140625" style="616" bestFit="1" customWidth="1"/>
    <col min="1796" max="1796" width="11.42578125" style="616" customWidth="1"/>
    <col min="1797" max="1797" width="11" style="616" customWidth="1"/>
    <col min="1798" max="1799" width="20.7109375" style="616" customWidth="1"/>
    <col min="1800" max="1800" width="11.140625" style="616" bestFit="1" customWidth="1"/>
    <col min="1801" max="1801" width="20.28515625" style="616" bestFit="1" customWidth="1"/>
    <col min="1802" max="1802" width="9.140625" style="616"/>
    <col min="1803" max="1803" width="20" style="616" customWidth="1"/>
    <col min="1804" max="1804" width="9.140625" style="616"/>
    <col min="1805" max="1805" width="20.42578125" style="616" customWidth="1"/>
    <col min="1806" max="1806" width="9.140625" style="616"/>
    <col min="1807" max="1807" width="20.5703125" style="616" customWidth="1"/>
    <col min="1808" max="2049" width="9.140625" style="616"/>
    <col min="2050" max="2050" width="21.85546875" style="616" customWidth="1"/>
    <col min="2051" max="2051" width="98.140625" style="616" bestFit="1" customWidth="1"/>
    <col min="2052" max="2052" width="11.42578125" style="616" customWidth="1"/>
    <col min="2053" max="2053" width="11" style="616" customWidth="1"/>
    <col min="2054" max="2055" width="20.7109375" style="616" customWidth="1"/>
    <col min="2056" max="2056" width="11.140625" style="616" bestFit="1" customWidth="1"/>
    <col min="2057" max="2057" width="20.28515625" style="616" bestFit="1" customWidth="1"/>
    <col min="2058" max="2058" width="9.140625" style="616"/>
    <col min="2059" max="2059" width="20" style="616" customWidth="1"/>
    <col min="2060" max="2060" width="9.140625" style="616"/>
    <col min="2061" max="2061" width="20.42578125" style="616" customWidth="1"/>
    <col min="2062" max="2062" width="9.140625" style="616"/>
    <col min="2063" max="2063" width="20.5703125" style="616" customWidth="1"/>
    <col min="2064" max="2305" width="9.140625" style="616"/>
    <col min="2306" max="2306" width="21.85546875" style="616" customWidth="1"/>
    <col min="2307" max="2307" width="98.140625" style="616" bestFit="1" customWidth="1"/>
    <col min="2308" max="2308" width="11.42578125" style="616" customWidth="1"/>
    <col min="2309" max="2309" width="11" style="616" customWidth="1"/>
    <col min="2310" max="2311" width="20.7109375" style="616" customWidth="1"/>
    <col min="2312" max="2312" width="11.140625" style="616" bestFit="1" customWidth="1"/>
    <col min="2313" max="2313" width="20.28515625" style="616" bestFit="1" customWidth="1"/>
    <col min="2314" max="2314" width="9.140625" style="616"/>
    <col min="2315" max="2315" width="20" style="616" customWidth="1"/>
    <col min="2316" max="2316" width="9.140625" style="616"/>
    <col min="2317" max="2317" width="20.42578125" style="616" customWidth="1"/>
    <col min="2318" max="2318" width="9.140625" style="616"/>
    <col min="2319" max="2319" width="20.5703125" style="616" customWidth="1"/>
    <col min="2320" max="2561" width="9.140625" style="616"/>
    <col min="2562" max="2562" width="21.85546875" style="616" customWidth="1"/>
    <col min="2563" max="2563" width="98.140625" style="616" bestFit="1" customWidth="1"/>
    <col min="2564" max="2564" width="11.42578125" style="616" customWidth="1"/>
    <col min="2565" max="2565" width="11" style="616" customWidth="1"/>
    <col min="2566" max="2567" width="20.7109375" style="616" customWidth="1"/>
    <col min="2568" max="2568" width="11.140625" style="616" bestFit="1" customWidth="1"/>
    <col min="2569" max="2569" width="20.28515625" style="616" bestFit="1" customWidth="1"/>
    <col min="2570" max="2570" width="9.140625" style="616"/>
    <col min="2571" max="2571" width="20" style="616" customWidth="1"/>
    <col min="2572" max="2572" width="9.140625" style="616"/>
    <col min="2573" max="2573" width="20.42578125" style="616" customWidth="1"/>
    <col min="2574" max="2574" width="9.140625" style="616"/>
    <col min="2575" max="2575" width="20.5703125" style="616" customWidth="1"/>
    <col min="2576" max="2817" width="9.140625" style="616"/>
    <col min="2818" max="2818" width="21.85546875" style="616" customWidth="1"/>
    <col min="2819" max="2819" width="98.140625" style="616" bestFit="1" customWidth="1"/>
    <col min="2820" max="2820" width="11.42578125" style="616" customWidth="1"/>
    <col min="2821" max="2821" width="11" style="616" customWidth="1"/>
    <col min="2822" max="2823" width="20.7109375" style="616" customWidth="1"/>
    <col min="2824" max="2824" width="11.140625" style="616" bestFit="1" customWidth="1"/>
    <col min="2825" max="2825" width="20.28515625" style="616" bestFit="1" customWidth="1"/>
    <col min="2826" max="2826" width="9.140625" style="616"/>
    <col min="2827" max="2827" width="20" style="616" customWidth="1"/>
    <col min="2828" max="2828" width="9.140625" style="616"/>
    <col min="2829" max="2829" width="20.42578125" style="616" customWidth="1"/>
    <col min="2830" max="2830" width="9.140625" style="616"/>
    <col min="2831" max="2831" width="20.5703125" style="616" customWidth="1"/>
    <col min="2832" max="3073" width="9.140625" style="616"/>
    <col min="3074" max="3074" width="21.85546875" style="616" customWidth="1"/>
    <col min="3075" max="3075" width="98.140625" style="616" bestFit="1" customWidth="1"/>
    <col min="3076" max="3076" width="11.42578125" style="616" customWidth="1"/>
    <col min="3077" max="3077" width="11" style="616" customWidth="1"/>
    <col min="3078" max="3079" width="20.7109375" style="616" customWidth="1"/>
    <col min="3080" max="3080" width="11.140625" style="616" bestFit="1" customWidth="1"/>
    <col min="3081" max="3081" width="20.28515625" style="616" bestFit="1" customWidth="1"/>
    <col min="3082" max="3082" width="9.140625" style="616"/>
    <col min="3083" max="3083" width="20" style="616" customWidth="1"/>
    <col min="3084" max="3084" width="9.140625" style="616"/>
    <col min="3085" max="3085" width="20.42578125" style="616" customWidth="1"/>
    <col min="3086" max="3086" width="9.140625" style="616"/>
    <col min="3087" max="3087" width="20.5703125" style="616" customWidth="1"/>
    <col min="3088" max="3329" width="9.140625" style="616"/>
    <col min="3330" max="3330" width="21.85546875" style="616" customWidth="1"/>
    <col min="3331" max="3331" width="98.140625" style="616" bestFit="1" customWidth="1"/>
    <col min="3332" max="3332" width="11.42578125" style="616" customWidth="1"/>
    <col min="3333" max="3333" width="11" style="616" customWidth="1"/>
    <col min="3334" max="3335" width="20.7109375" style="616" customWidth="1"/>
    <col min="3336" max="3336" width="11.140625" style="616" bestFit="1" customWidth="1"/>
    <col min="3337" max="3337" width="20.28515625" style="616" bestFit="1" customWidth="1"/>
    <col min="3338" max="3338" width="9.140625" style="616"/>
    <col min="3339" max="3339" width="20" style="616" customWidth="1"/>
    <col min="3340" max="3340" width="9.140625" style="616"/>
    <col min="3341" max="3341" width="20.42578125" style="616" customWidth="1"/>
    <col min="3342" max="3342" width="9.140625" style="616"/>
    <col min="3343" max="3343" width="20.5703125" style="616" customWidth="1"/>
    <col min="3344" max="3585" width="9.140625" style="616"/>
    <col min="3586" max="3586" width="21.85546875" style="616" customWidth="1"/>
    <col min="3587" max="3587" width="98.140625" style="616" bestFit="1" customWidth="1"/>
    <col min="3588" max="3588" width="11.42578125" style="616" customWidth="1"/>
    <col min="3589" max="3589" width="11" style="616" customWidth="1"/>
    <col min="3590" max="3591" width="20.7109375" style="616" customWidth="1"/>
    <col min="3592" max="3592" width="11.140625" style="616" bestFit="1" customWidth="1"/>
    <col min="3593" max="3593" width="20.28515625" style="616" bestFit="1" customWidth="1"/>
    <col min="3594" max="3594" width="9.140625" style="616"/>
    <col min="3595" max="3595" width="20" style="616" customWidth="1"/>
    <col min="3596" max="3596" width="9.140625" style="616"/>
    <col min="3597" max="3597" width="20.42578125" style="616" customWidth="1"/>
    <col min="3598" max="3598" width="9.140625" style="616"/>
    <col min="3599" max="3599" width="20.5703125" style="616" customWidth="1"/>
    <col min="3600" max="3841" width="9.140625" style="616"/>
    <col min="3842" max="3842" width="21.85546875" style="616" customWidth="1"/>
    <col min="3843" max="3843" width="98.140625" style="616" bestFit="1" customWidth="1"/>
    <col min="3844" max="3844" width="11.42578125" style="616" customWidth="1"/>
    <col min="3845" max="3845" width="11" style="616" customWidth="1"/>
    <col min="3846" max="3847" width="20.7109375" style="616" customWidth="1"/>
    <col min="3848" max="3848" width="11.140625" style="616" bestFit="1" customWidth="1"/>
    <col min="3849" max="3849" width="20.28515625" style="616" bestFit="1" customWidth="1"/>
    <col min="3850" max="3850" width="9.140625" style="616"/>
    <col min="3851" max="3851" width="20" style="616" customWidth="1"/>
    <col min="3852" max="3852" width="9.140625" style="616"/>
    <col min="3853" max="3853" width="20.42578125" style="616" customWidth="1"/>
    <col min="3854" max="3854" width="9.140625" style="616"/>
    <col min="3855" max="3855" width="20.5703125" style="616" customWidth="1"/>
    <col min="3856" max="4097" width="9.140625" style="616"/>
    <col min="4098" max="4098" width="21.85546875" style="616" customWidth="1"/>
    <col min="4099" max="4099" width="98.140625" style="616" bestFit="1" customWidth="1"/>
    <col min="4100" max="4100" width="11.42578125" style="616" customWidth="1"/>
    <col min="4101" max="4101" width="11" style="616" customWidth="1"/>
    <col min="4102" max="4103" width="20.7109375" style="616" customWidth="1"/>
    <col min="4104" max="4104" width="11.140625" style="616" bestFit="1" customWidth="1"/>
    <col min="4105" max="4105" width="20.28515625" style="616" bestFit="1" customWidth="1"/>
    <col min="4106" max="4106" width="9.140625" style="616"/>
    <col min="4107" max="4107" width="20" style="616" customWidth="1"/>
    <col min="4108" max="4108" width="9.140625" style="616"/>
    <col min="4109" max="4109" width="20.42578125" style="616" customWidth="1"/>
    <col min="4110" max="4110" width="9.140625" style="616"/>
    <col min="4111" max="4111" width="20.5703125" style="616" customWidth="1"/>
    <col min="4112" max="4353" width="9.140625" style="616"/>
    <col min="4354" max="4354" width="21.85546875" style="616" customWidth="1"/>
    <col min="4355" max="4355" width="98.140625" style="616" bestFit="1" customWidth="1"/>
    <col min="4356" max="4356" width="11.42578125" style="616" customWidth="1"/>
    <col min="4357" max="4357" width="11" style="616" customWidth="1"/>
    <col min="4358" max="4359" width="20.7109375" style="616" customWidth="1"/>
    <col min="4360" max="4360" width="11.140625" style="616" bestFit="1" customWidth="1"/>
    <col min="4361" max="4361" width="20.28515625" style="616" bestFit="1" customWidth="1"/>
    <col min="4362" max="4362" width="9.140625" style="616"/>
    <col min="4363" max="4363" width="20" style="616" customWidth="1"/>
    <col min="4364" max="4364" width="9.140625" style="616"/>
    <col min="4365" max="4365" width="20.42578125" style="616" customWidth="1"/>
    <col min="4366" max="4366" width="9.140625" style="616"/>
    <col min="4367" max="4367" width="20.5703125" style="616" customWidth="1"/>
    <col min="4368" max="4609" width="9.140625" style="616"/>
    <col min="4610" max="4610" width="21.85546875" style="616" customWidth="1"/>
    <col min="4611" max="4611" width="98.140625" style="616" bestFit="1" customWidth="1"/>
    <col min="4612" max="4612" width="11.42578125" style="616" customWidth="1"/>
    <col min="4613" max="4613" width="11" style="616" customWidth="1"/>
    <col min="4614" max="4615" width="20.7109375" style="616" customWidth="1"/>
    <col min="4616" max="4616" width="11.140625" style="616" bestFit="1" customWidth="1"/>
    <col min="4617" max="4617" width="20.28515625" style="616" bestFit="1" customWidth="1"/>
    <col min="4618" max="4618" width="9.140625" style="616"/>
    <col min="4619" max="4619" width="20" style="616" customWidth="1"/>
    <col min="4620" max="4620" width="9.140625" style="616"/>
    <col min="4621" max="4621" width="20.42578125" style="616" customWidth="1"/>
    <col min="4622" max="4622" width="9.140625" style="616"/>
    <col min="4623" max="4623" width="20.5703125" style="616" customWidth="1"/>
    <col min="4624" max="4865" width="9.140625" style="616"/>
    <col min="4866" max="4866" width="21.85546875" style="616" customWidth="1"/>
    <col min="4867" max="4867" width="98.140625" style="616" bestFit="1" customWidth="1"/>
    <col min="4868" max="4868" width="11.42578125" style="616" customWidth="1"/>
    <col min="4869" max="4869" width="11" style="616" customWidth="1"/>
    <col min="4870" max="4871" width="20.7109375" style="616" customWidth="1"/>
    <col min="4872" max="4872" width="11.140625" style="616" bestFit="1" customWidth="1"/>
    <col min="4873" max="4873" width="20.28515625" style="616" bestFit="1" customWidth="1"/>
    <col min="4874" max="4874" width="9.140625" style="616"/>
    <col min="4875" max="4875" width="20" style="616" customWidth="1"/>
    <col min="4876" max="4876" width="9.140625" style="616"/>
    <col min="4877" max="4877" width="20.42578125" style="616" customWidth="1"/>
    <col min="4878" max="4878" width="9.140625" style="616"/>
    <col min="4879" max="4879" width="20.5703125" style="616" customWidth="1"/>
    <col min="4880" max="5121" width="9.140625" style="616"/>
    <col min="5122" max="5122" width="21.85546875" style="616" customWidth="1"/>
    <col min="5123" max="5123" width="98.140625" style="616" bestFit="1" customWidth="1"/>
    <col min="5124" max="5124" width="11.42578125" style="616" customWidth="1"/>
    <col min="5125" max="5125" width="11" style="616" customWidth="1"/>
    <col min="5126" max="5127" width="20.7109375" style="616" customWidth="1"/>
    <col min="5128" max="5128" width="11.140625" style="616" bestFit="1" customWidth="1"/>
    <col min="5129" max="5129" width="20.28515625" style="616" bestFit="1" customWidth="1"/>
    <col min="5130" max="5130" width="9.140625" style="616"/>
    <col min="5131" max="5131" width="20" style="616" customWidth="1"/>
    <col min="5132" max="5132" width="9.140625" style="616"/>
    <col min="5133" max="5133" width="20.42578125" style="616" customWidth="1"/>
    <col min="5134" max="5134" width="9.140625" style="616"/>
    <col min="5135" max="5135" width="20.5703125" style="616" customWidth="1"/>
    <col min="5136" max="5377" width="9.140625" style="616"/>
    <col min="5378" max="5378" width="21.85546875" style="616" customWidth="1"/>
    <col min="5379" max="5379" width="98.140625" style="616" bestFit="1" customWidth="1"/>
    <col min="5380" max="5380" width="11.42578125" style="616" customWidth="1"/>
    <col min="5381" max="5381" width="11" style="616" customWidth="1"/>
    <col min="5382" max="5383" width="20.7109375" style="616" customWidth="1"/>
    <col min="5384" max="5384" width="11.140625" style="616" bestFit="1" customWidth="1"/>
    <col min="5385" max="5385" width="20.28515625" style="616" bestFit="1" customWidth="1"/>
    <col min="5386" max="5386" width="9.140625" style="616"/>
    <col min="5387" max="5387" width="20" style="616" customWidth="1"/>
    <col min="5388" max="5388" width="9.140625" style="616"/>
    <col min="5389" max="5389" width="20.42578125" style="616" customWidth="1"/>
    <col min="5390" max="5390" width="9.140625" style="616"/>
    <col min="5391" max="5391" width="20.5703125" style="616" customWidth="1"/>
    <col min="5392" max="5633" width="9.140625" style="616"/>
    <col min="5634" max="5634" width="21.85546875" style="616" customWidth="1"/>
    <col min="5635" max="5635" width="98.140625" style="616" bestFit="1" customWidth="1"/>
    <col min="5636" max="5636" width="11.42578125" style="616" customWidth="1"/>
    <col min="5637" max="5637" width="11" style="616" customWidth="1"/>
    <col min="5638" max="5639" width="20.7109375" style="616" customWidth="1"/>
    <col min="5640" max="5640" width="11.140625" style="616" bestFit="1" customWidth="1"/>
    <col min="5641" max="5641" width="20.28515625" style="616" bestFit="1" customWidth="1"/>
    <col min="5642" max="5642" width="9.140625" style="616"/>
    <col min="5643" max="5643" width="20" style="616" customWidth="1"/>
    <col min="5644" max="5644" width="9.140625" style="616"/>
    <col min="5645" max="5645" width="20.42578125" style="616" customWidth="1"/>
    <col min="5646" max="5646" width="9.140625" style="616"/>
    <col min="5647" max="5647" width="20.5703125" style="616" customWidth="1"/>
    <col min="5648" max="5889" width="9.140625" style="616"/>
    <col min="5890" max="5890" width="21.85546875" style="616" customWidth="1"/>
    <col min="5891" max="5891" width="98.140625" style="616" bestFit="1" customWidth="1"/>
    <col min="5892" max="5892" width="11.42578125" style="616" customWidth="1"/>
    <col min="5893" max="5893" width="11" style="616" customWidth="1"/>
    <col min="5894" max="5895" width="20.7109375" style="616" customWidth="1"/>
    <col min="5896" max="5896" width="11.140625" style="616" bestFit="1" customWidth="1"/>
    <col min="5897" max="5897" width="20.28515625" style="616" bestFit="1" customWidth="1"/>
    <col min="5898" max="5898" width="9.140625" style="616"/>
    <col min="5899" max="5899" width="20" style="616" customWidth="1"/>
    <col min="5900" max="5900" width="9.140625" style="616"/>
    <col min="5901" max="5901" width="20.42578125" style="616" customWidth="1"/>
    <col min="5902" max="5902" width="9.140625" style="616"/>
    <col min="5903" max="5903" width="20.5703125" style="616" customWidth="1"/>
    <col min="5904" max="6145" width="9.140625" style="616"/>
    <col min="6146" max="6146" width="21.85546875" style="616" customWidth="1"/>
    <col min="6147" max="6147" width="98.140625" style="616" bestFit="1" customWidth="1"/>
    <col min="6148" max="6148" width="11.42578125" style="616" customWidth="1"/>
    <col min="6149" max="6149" width="11" style="616" customWidth="1"/>
    <col min="6150" max="6151" width="20.7109375" style="616" customWidth="1"/>
    <col min="6152" max="6152" width="11.140625" style="616" bestFit="1" customWidth="1"/>
    <col min="6153" max="6153" width="20.28515625" style="616" bestFit="1" customWidth="1"/>
    <col min="6154" max="6154" width="9.140625" style="616"/>
    <col min="6155" max="6155" width="20" style="616" customWidth="1"/>
    <col min="6156" max="6156" width="9.140625" style="616"/>
    <col min="6157" max="6157" width="20.42578125" style="616" customWidth="1"/>
    <col min="6158" max="6158" width="9.140625" style="616"/>
    <col min="6159" max="6159" width="20.5703125" style="616" customWidth="1"/>
    <col min="6160" max="6401" width="9.140625" style="616"/>
    <col min="6402" max="6402" width="21.85546875" style="616" customWidth="1"/>
    <col min="6403" max="6403" width="98.140625" style="616" bestFit="1" customWidth="1"/>
    <col min="6404" max="6404" width="11.42578125" style="616" customWidth="1"/>
    <col min="6405" max="6405" width="11" style="616" customWidth="1"/>
    <col min="6406" max="6407" width="20.7109375" style="616" customWidth="1"/>
    <col min="6408" max="6408" width="11.140625" style="616" bestFit="1" customWidth="1"/>
    <col min="6409" max="6409" width="20.28515625" style="616" bestFit="1" customWidth="1"/>
    <col min="6410" max="6410" width="9.140625" style="616"/>
    <col min="6411" max="6411" width="20" style="616" customWidth="1"/>
    <col min="6412" max="6412" width="9.140625" style="616"/>
    <col min="6413" max="6413" width="20.42578125" style="616" customWidth="1"/>
    <col min="6414" max="6414" width="9.140625" style="616"/>
    <col min="6415" max="6415" width="20.5703125" style="616" customWidth="1"/>
    <col min="6416" max="6657" width="9.140625" style="616"/>
    <col min="6658" max="6658" width="21.85546875" style="616" customWidth="1"/>
    <col min="6659" max="6659" width="98.140625" style="616" bestFit="1" customWidth="1"/>
    <col min="6660" max="6660" width="11.42578125" style="616" customWidth="1"/>
    <col min="6661" max="6661" width="11" style="616" customWidth="1"/>
    <col min="6662" max="6663" width="20.7109375" style="616" customWidth="1"/>
    <col min="6664" max="6664" width="11.140625" style="616" bestFit="1" customWidth="1"/>
    <col min="6665" max="6665" width="20.28515625" style="616" bestFit="1" customWidth="1"/>
    <col min="6666" max="6666" width="9.140625" style="616"/>
    <col min="6667" max="6667" width="20" style="616" customWidth="1"/>
    <col min="6668" max="6668" width="9.140625" style="616"/>
    <col min="6669" max="6669" width="20.42578125" style="616" customWidth="1"/>
    <col min="6670" max="6670" width="9.140625" style="616"/>
    <col min="6671" max="6671" width="20.5703125" style="616" customWidth="1"/>
    <col min="6672" max="6913" width="9.140625" style="616"/>
    <col min="6914" max="6914" width="21.85546875" style="616" customWidth="1"/>
    <col min="6915" max="6915" width="98.140625" style="616" bestFit="1" customWidth="1"/>
    <col min="6916" max="6916" width="11.42578125" style="616" customWidth="1"/>
    <col min="6917" max="6917" width="11" style="616" customWidth="1"/>
    <col min="6918" max="6919" width="20.7109375" style="616" customWidth="1"/>
    <col min="6920" max="6920" width="11.140625" style="616" bestFit="1" customWidth="1"/>
    <col min="6921" max="6921" width="20.28515625" style="616" bestFit="1" customWidth="1"/>
    <col min="6922" max="6922" width="9.140625" style="616"/>
    <col min="6923" max="6923" width="20" style="616" customWidth="1"/>
    <col min="6924" max="6924" width="9.140625" style="616"/>
    <col min="6925" max="6925" width="20.42578125" style="616" customWidth="1"/>
    <col min="6926" max="6926" width="9.140625" style="616"/>
    <col min="6927" max="6927" width="20.5703125" style="616" customWidth="1"/>
    <col min="6928" max="7169" width="9.140625" style="616"/>
    <col min="7170" max="7170" width="21.85546875" style="616" customWidth="1"/>
    <col min="7171" max="7171" width="98.140625" style="616" bestFit="1" customWidth="1"/>
    <col min="7172" max="7172" width="11.42578125" style="616" customWidth="1"/>
    <col min="7173" max="7173" width="11" style="616" customWidth="1"/>
    <col min="7174" max="7175" width="20.7109375" style="616" customWidth="1"/>
    <col min="7176" max="7176" width="11.140625" style="616" bestFit="1" customWidth="1"/>
    <col min="7177" max="7177" width="20.28515625" style="616" bestFit="1" customWidth="1"/>
    <col min="7178" max="7178" width="9.140625" style="616"/>
    <col min="7179" max="7179" width="20" style="616" customWidth="1"/>
    <col min="7180" max="7180" width="9.140625" style="616"/>
    <col min="7181" max="7181" width="20.42578125" style="616" customWidth="1"/>
    <col min="7182" max="7182" width="9.140625" style="616"/>
    <col min="7183" max="7183" width="20.5703125" style="616" customWidth="1"/>
    <col min="7184" max="7425" width="9.140625" style="616"/>
    <col min="7426" max="7426" width="21.85546875" style="616" customWidth="1"/>
    <col min="7427" max="7427" width="98.140625" style="616" bestFit="1" customWidth="1"/>
    <col min="7428" max="7428" width="11.42578125" style="616" customWidth="1"/>
    <col min="7429" max="7429" width="11" style="616" customWidth="1"/>
    <col min="7430" max="7431" width="20.7109375" style="616" customWidth="1"/>
    <col min="7432" max="7432" width="11.140625" style="616" bestFit="1" customWidth="1"/>
    <col min="7433" max="7433" width="20.28515625" style="616" bestFit="1" customWidth="1"/>
    <col min="7434" max="7434" width="9.140625" style="616"/>
    <col min="7435" max="7435" width="20" style="616" customWidth="1"/>
    <col min="7436" max="7436" width="9.140625" style="616"/>
    <col min="7437" max="7437" width="20.42578125" style="616" customWidth="1"/>
    <col min="7438" max="7438" width="9.140625" style="616"/>
    <col min="7439" max="7439" width="20.5703125" style="616" customWidth="1"/>
    <col min="7440" max="7681" width="9.140625" style="616"/>
    <col min="7682" max="7682" width="21.85546875" style="616" customWidth="1"/>
    <col min="7683" max="7683" width="98.140625" style="616" bestFit="1" customWidth="1"/>
    <col min="7684" max="7684" width="11.42578125" style="616" customWidth="1"/>
    <col min="7685" max="7685" width="11" style="616" customWidth="1"/>
    <col min="7686" max="7687" width="20.7109375" style="616" customWidth="1"/>
    <col min="7688" max="7688" width="11.140625" style="616" bestFit="1" customWidth="1"/>
    <col min="7689" max="7689" width="20.28515625" style="616" bestFit="1" customWidth="1"/>
    <col min="7690" max="7690" width="9.140625" style="616"/>
    <col min="7691" max="7691" width="20" style="616" customWidth="1"/>
    <col min="7692" max="7692" width="9.140625" style="616"/>
    <col min="7693" max="7693" width="20.42578125" style="616" customWidth="1"/>
    <col min="7694" max="7694" width="9.140625" style="616"/>
    <col min="7695" max="7695" width="20.5703125" style="616" customWidth="1"/>
    <col min="7696" max="7937" width="9.140625" style="616"/>
    <col min="7938" max="7938" width="21.85546875" style="616" customWidth="1"/>
    <col min="7939" max="7939" width="98.140625" style="616" bestFit="1" customWidth="1"/>
    <col min="7940" max="7940" width="11.42578125" style="616" customWidth="1"/>
    <col min="7941" max="7941" width="11" style="616" customWidth="1"/>
    <col min="7942" max="7943" width="20.7109375" style="616" customWidth="1"/>
    <col min="7944" max="7944" width="11.140625" style="616" bestFit="1" customWidth="1"/>
    <col min="7945" max="7945" width="20.28515625" style="616" bestFit="1" customWidth="1"/>
    <col min="7946" max="7946" width="9.140625" style="616"/>
    <col min="7947" max="7947" width="20" style="616" customWidth="1"/>
    <col min="7948" max="7948" width="9.140625" style="616"/>
    <col min="7949" max="7949" width="20.42578125" style="616" customWidth="1"/>
    <col min="7950" max="7950" width="9.140625" style="616"/>
    <col min="7951" max="7951" width="20.5703125" style="616" customWidth="1"/>
    <col min="7952" max="8193" width="9.140625" style="616"/>
    <col min="8194" max="8194" width="21.85546875" style="616" customWidth="1"/>
    <col min="8195" max="8195" width="98.140625" style="616" bestFit="1" customWidth="1"/>
    <col min="8196" max="8196" width="11.42578125" style="616" customWidth="1"/>
    <col min="8197" max="8197" width="11" style="616" customWidth="1"/>
    <col min="8198" max="8199" width="20.7109375" style="616" customWidth="1"/>
    <col min="8200" max="8200" width="11.140625" style="616" bestFit="1" customWidth="1"/>
    <col min="8201" max="8201" width="20.28515625" style="616" bestFit="1" customWidth="1"/>
    <col min="8202" max="8202" width="9.140625" style="616"/>
    <col min="8203" max="8203" width="20" style="616" customWidth="1"/>
    <col min="8204" max="8204" width="9.140625" style="616"/>
    <col min="8205" max="8205" width="20.42578125" style="616" customWidth="1"/>
    <col min="8206" max="8206" width="9.140625" style="616"/>
    <col min="8207" max="8207" width="20.5703125" style="616" customWidth="1"/>
    <col min="8208" max="8449" width="9.140625" style="616"/>
    <col min="8450" max="8450" width="21.85546875" style="616" customWidth="1"/>
    <col min="8451" max="8451" width="98.140625" style="616" bestFit="1" customWidth="1"/>
    <col min="8452" max="8452" width="11.42578125" style="616" customWidth="1"/>
    <col min="8453" max="8453" width="11" style="616" customWidth="1"/>
    <col min="8454" max="8455" width="20.7109375" style="616" customWidth="1"/>
    <col min="8456" max="8456" width="11.140625" style="616" bestFit="1" customWidth="1"/>
    <col min="8457" max="8457" width="20.28515625" style="616" bestFit="1" customWidth="1"/>
    <col min="8458" max="8458" width="9.140625" style="616"/>
    <col min="8459" max="8459" width="20" style="616" customWidth="1"/>
    <col min="8460" max="8460" width="9.140625" style="616"/>
    <col min="8461" max="8461" width="20.42578125" style="616" customWidth="1"/>
    <col min="8462" max="8462" width="9.140625" style="616"/>
    <col min="8463" max="8463" width="20.5703125" style="616" customWidth="1"/>
    <col min="8464" max="8705" width="9.140625" style="616"/>
    <col min="8706" max="8706" width="21.85546875" style="616" customWidth="1"/>
    <col min="8707" max="8707" width="98.140625" style="616" bestFit="1" customWidth="1"/>
    <col min="8708" max="8708" width="11.42578125" style="616" customWidth="1"/>
    <col min="8709" max="8709" width="11" style="616" customWidth="1"/>
    <col min="8710" max="8711" width="20.7109375" style="616" customWidth="1"/>
    <col min="8712" max="8712" width="11.140625" style="616" bestFit="1" customWidth="1"/>
    <col min="8713" max="8713" width="20.28515625" style="616" bestFit="1" customWidth="1"/>
    <col min="8714" max="8714" width="9.140625" style="616"/>
    <col min="8715" max="8715" width="20" style="616" customWidth="1"/>
    <col min="8716" max="8716" width="9.140625" style="616"/>
    <col min="8717" max="8717" width="20.42578125" style="616" customWidth="1"/>
    <col min="8718" max="8718" width="9.140625" style="616"/>
    <col min="8719" max="8719" width="20.5703125" style="616" customWidth="1"/>
    <col min="8720" max="8961" width="9.140625" style="616"/>
    <col min="8962" max="8962" width="21.85546875" style="616" customWidth="1"/>
    <col min="8963" max="8963" width="98.140625" style="616" bestFit="1" customWidth="1"/>
    <col min="8964" max="8964" width="11.42578125" style="616" customWidth="1"/>
    <col min="8965" max="8965" width="11" style="616" customWidth="1"/>
    <col min="8966" max="8967" width="20.7109375" style="616" customWidth="1"/>
    <col min="8968" max="8968" width="11.140625" style="616" bestFit="1" customWidth="1"/>
    <col min="8969" max="8969" width="20.28515625" style="616" bestFit="1" customWidth="1"/>
    <col min="8970" max="8970" width="9.140625" style="616"/>
    <col min="8971" max="8971" width="20" style="616" customWidth="1"/>
    <col min="8972" max="8972" width="9.140625" style="616"/>
    <col min="8973" max="8973" width="20.42578125" style="616" customWidth="1"/>
    <col min="8974" max="8974" width="9.140625" style="616"/>
    <col min="8975" max="8975" width="20.5703125" style="616" customWidth="1"/>
    <col min="8976" max="9217" width="9.140625" style="616"/>
    <col min="9218" max="9218" width="21.85546875" style="616" customWidth="1"/>
    <col min="9219" max="9219" width="98.140625" style="616" bestFit="1" customWidth="1"/>
    <col min="9220" max="9220" width="11.42578125" style="616" customWidth="1"/>
    <col min="9221" max="9221" width="11" style="616" customWidth="1"/>
    <col min="9222" max="9223" width="20.7109375" style="616" customWidth="1"/>
    <col min="9224" max="9224" width="11.140625" style="616" bestFit="1" customWidth="1"/>
    <col min="9225" max="9225" width="20.28515625" style="616" bestFit="1" customWidth="1"/>
    <col min="9226" max="9226" width="9.140625" style="616"/>
    <col min="9227" max="9227" width="20" style="616" customWidth="1"/>
    <col min="9228" max="9228" width="9.140625" style="616"/>
    <col min="9229" max="9229" width="20.42578125" style="616" customWidth="1"/>
    <col min="9230" max="9230" width="9.140625" style="616"/>
    <col min="9231" max="9231" width="20.5703125" style="616" customWidth="1"/>
    <col min="9232" max="9473" width="9.140625" style="616"/>
    <col min="9474" max="9474" width="21.85546875" style="616" customWidth="1"/>
    <col min="9475" max="9475" width="98.140625" style="616" bestFit="1" customWidth="1"/>
    <col min="9476" max="9476" width="11.42578125" style="616" customWidth="1"/>
    <col min="9477" max="9477" width="11" style="616" customWidth="1"/>
    <col min="9478" max="9479" width="20.7109375" style="616" customWidth="1"/>
    <col min="9480" max="9480" width="11.140625" style="616" bestFit="1" customWidth="1"/>
    <col min="9481" max="9481" width="20.28515625" style="616" bestFit="1" customWidth="1"/>
    <col min="9482" max="9482" width="9.140625" style="616"/>
    <col min="9483" max="9483" width="20" style="616" customWidth="1"/>
    <col min="9484" max="9484" width="9.140625" style="616"/>
    <col min="9485" max="9485" width="20.42578125" style="616" customWidth="1"/>
    <col min="9486" max="9486" width="9.140625" style="616"/>
    <col min="9487" max="9487" width="20.5703125" style="616" customWidth="1"/>
    <col min="9488" max="9729" width="9.140625" style="616"/>
    <col min="9730" max="9730" width="21.85546875" style="616" customWidth="1"/>
    <col min="9731" max="9731" width="98.140625" style="616" bestFit="1" customWidth="1"/>
    <col min="9732" max="9732" width="11.42578125" style="616" customWidth="1"/>
    <col min="9733" max="9733" width="11" style="616" customWidth="1"/>
    <col min="9734" max="9735" width="20.7109375" style="616" customWidth="1"/>
    <col min="9736" max="9736" width="11.140625" style="616" bestFit="1" customWidth="1"/>
    <col min="9737" max="9737" width="20.28515625" style="616" bestFit="1" customWidth="1"/>
    <col min="9738" max="9738" width="9.140625" style="616"/>
    <col min="9739" max="9739" width="20" style="616" customWidth="1"/>
    <col min="9740" max="9740" width="9.140625" style="616"/>
    <col min="9741" max="9741" width="20.42578125" style="616" customWidth="1"/>
    <col min="9742" max="9742" width="9.140625" style="616"/>
    <col min="9743" max="9743" width="20.5703125" style="616" customWidth="1"/>
    <col min="9744" max="9985" width="9.140625" style="616"/>
    <col min="9986" max="9986" width="21.85546875" style="616" customWidth="1"/>
    <col min="9987" max="9987" width="98.140625" style="616" bestFit="1" customWidth="1"/>
    <col min="9988" max="9988" width="11.42578125" style="616" customWidth="1"/>
    <col min="9989" max="9989" width="11" style="616" customWidth="1"/>
    <col min="9990" max="9991" width="20.7109375" style="616" customWidth="1"/>
    <col min="9992" max="9992" width="11.140625" style="616" bestFit="1" customWidth="1"/>
    <col min="9993" max="9993" width="20.28515625" style="616" bestFit="1" customWidth="1"/>
    <col min="9994" max="9994" width="9.140625" style="616"/>
    <col min="9995" max="9995" width="20" style="616" customWidth="1"/>
    <col min="9996" max="9996" width="9.140625" style="616"/>
    <col min="9997" max="9997" width="20.42578125" style="616" customWidth="1"/>
    <col min="9998" max="9998" width="9.140625" style="616"/>
    <col min="9999" max="9999" width="20.5703125" style="616" customWidth="1"/>
    <col min="10000" max="10241" width="9.140625" style="616"/>
    <col min="10242" max="10242" width="21.85546875" style="616" customWidth="1"/>
    <col min="10243" max="10243" width="98.140625" style="616" bestFit="1" customWidth="1"/>
    <col min="10244" max="10244" width="11.42578125" style="616" customWidth="1"/>
    <col min="10245" max="10245" width="11" style="616" customWidth="1"/>
    <col min="10246" max="10247" width="20.7109375" style="616" customWidth="1"/>
    <col min="10248" max="10248" width="11.140625" style="616" bestFit="1" customWidth="1"/>
    <col min="10249" max="10249" width="20.28515625" style="616" bestFit="1" customWidth="1"/>
    <col min="10250" max="10250" width="9.140625" style="616"/>
    <col min="10251" max="10251" width="20" style="616" customWidth="1"/>
    <col min="10252" max="10252" width="9.140625" style="616"/>
    <col min="10253" max="10253" width="20.42578125" style="616" customWidth="1"/>
    <col min="10254" max="10254" width="9.140625" style="616"/>
    <col min="10255" max="10255" width="20.5703125" style="616" customWidth="1"/>
    <col min="10256" max="10497" width="9.140625" style="616"/>
    <col min="10498" max="10498" width="21.85546875" style="616" customWidth="1"/>
    <col min="10499" max="10499" width="98.140625" style="616" bestFit="1" customWidth="1"/>
    <col min="10500" max="10500" width="11.42578125" style="616" customWidth="1"/>
    <col min="10501" max="10501" width="11" style="616" customWidth="1"/>
    <col min="10502" max="10503" width="20.7109375" style="616" customWidth="1"/>
    <col min="10504" max="10504" width="11.140625" style="616" bestFit="1" customWidth="1"/>
    <col min="10505" max="10505" width="20.28515625" style="616" bestFit="1" customWidth="1"/>
    <col min="10506" max="10506" width="9.140625" style="616"/>
    <col min="10507" max="10507" width="20" style="616" customWidth="1"/>
    <col min="10508" max="10508" width="9.140625" style="616"/>
    <col min="10509" max="10509" width="20.42578125" style="616" customWidth="1"/>
    <col min="10510" max="10510" width="9.140625" style="616"/>
    <col min="10511" max="10511" width="20.5703125" style="616" customWidth="1"/>
    <col min="10512" max="10753" width="9.140625" style="616"/>
    <col min="10754" max="10754" width="21.85546875" style="616" customWidth="1"/>
    <col min="10755" max="10755" width="98.140625" style="616" bestFit="1" customWidth="1"/>
    <col min="10756" max="10756" width="11.42578125" style="616" customWidth="1"/>
    <col min="10757" max="10757" width="11" style="616" customWidth="1"/>
    <col min="10758" max="10759" width="20.7109375" style="616" customWidth="1"/>
    <col min="10760" max="10760" width="11.140625" style="616" bestFit="1" customWidth="1"/>
    <col min="10761" max="10761" width="20.28515625" style="616" bestFit="1" customWidth="1"/>
    <col min="10762" max="10762" width="9.140625" style="616"/>
    <col min="10763" max="10763" width="20" style="616" customWidth="1"/>
    <col min="10764" max="10764" width="9.140625" style="616"/>
    <col min="10765" max="10765" width="20.42578125" style="616" customWidth="1"/>
    <col min="10766" max="10766" width="9.140625" style="616"/>
    <col min="10767" max="10767" width="20.5703125" style="616" customWidth="1"/>
    <col min="10768" max="11009" width="9.140625" style="616"/>
    <col min="11010" max="11010" width="21.85546875" style="616" customWidth="1"/>
    <col min="11011" max="11011" width="98.140625" style="616" bestFit="1" customWidth="1"/>
    <col min="11012" max="11012" width="11.42578125" style="616" customWidth="1"/>
    <col min="11013" max="11013" width="11" style="616" customWidth="1"/>
    <col min="11014" max="11015" width="20.7109375" style="616" customWidth="1"/>
    <col min="11016" max="11016" width="11.140625" style="616" bestFit="1" customWidth="1"/>
    <col min="11017" max="11017" width="20.28515625" style="616" bestFit="1" customWidth="1"/>
    <col min="11018" max="11018" width="9.140625" style="616"/>
    <col min="11019" max="11019" width="20" style="616" customWidth="1"/>
    <col min="11020" max="11020" width="9.140625" style="616"/>
    <col min="11021" max="11021" width="20.42578125" style="616" customWidth="1"/>
    <col min="11022" max="11022" width="9.140625" style="616"/>
    <col min="11023" max="11023" width="20.5703125" style="616" customWidth="1"/>
    <col min="11024" max="11265" width="9.140625" style="616"/>
    <col min="11266" max="11266" width="21.85546875" style="616" customWidth="1"/>
    <col min="11267" max="11267" width="98.140625" style="616" bestFit="1" customWidth="1"/>
    <col min="11268" max="11268" width="11.42578125" style="616" customWidth="1"/>
    <col min="11269" max="11269" width="11" style="616" customWidth="1"/>
    <col min="11270" max="11271" width="20.7109375" style="616" customWidth="1"/>
    <col min="11272" max="11272" width="11.140625" style="616" bestFit="1" customWidth="1"/>
    <col min="11273" max="11273" width="20.28515625" style="616" bestFit="1" customWidth="1"/>
    <col min="11274" max="11274" width="9.140625" style="616"/>
    <col min="11275" max="11275" width="20" style="616" customWidth="1"/>
    <col min="11276" max="11276" width="9.140625" style="616"/>
    <col min="11277" max="11277" width="20.42578125" style="616" customWidth="1"/>
    <col min="11278" max="11278" width="9.140625" style="616"/>
    <col min="11279" max="11279" width="20.5703125" style="616" customWidth="1"/>
    <col min="11280" max="11521" width="9.140625" style="616"/>
    <col min="11522" max="11522" width="21.85546875" style="616" customWidth="1"/>
    <col min="11523" max="11523" width="98.140625" style="616" bestFit="1" customWidth="1"/>
    <col min="11524" max="11524" width="11.42578125" style="616" customWidth="1"/>
    <col min="11525" max="11525" width="11" style="616" customWidth="1"/>
    <col min="11526" max="11527" width="20.7109375" style="616" customWidth="1"/>
    <col min="11528" max="11528" width="11.140625" style="616" bestFit="1" customWidth="1"/>
    <col min="11529" max="11529" width="20.28515625" style="616" bestFit="1" customWidth="1"/>
    <col min="11530" max="11530" width="9.140625" style="616"/>
    <col min="11531" max="11531" width="20" style="616" customWidth="1"/>
    <col min="11532" max="11532" width="9.140625" style="616"/>
    <col min="11533" max="11533" width="20.42578125" style="616" customWidth="1"/>
    <col min="11534" max="11534" width="9.140625" style="616"/>
    <col min="11535" max="11535" width="20.5703125" style="616" customWidth="1"/>
    <col min="11536" max="11777" width="9.140625" style="616"/>
    <col min="11778" max="11778" width="21.85546875" style="616" customWidth="1"/>
    <col min="11779" max="11779" width="98.140625" style="616" bestFit="1" customWidth="1"/>
    <col min="11780" max="11780" width="11.42578125" style="616" customWidth="1"/>
    <col min="11781" max="11781" width="11" style="616" customWidth="1"/>
    <col min="11782" max="11783" width="20.7109375" style="616" customWidth="1"/>
    <col min="11784" max="11784" width="11.140625" style="616" bestFit="1" customWidth="1"/>
    <col min="11785" max="11785" width="20.28515625" style="616" bestFit="1" customWidth="1"/>
    <col min="11786" max="11786" width="9.140625" style="616"/>
    <col min="11787" max="11787" width="20" style="616" customWidth="1"/>
    <col min="11788" max="11788" width="9.140625" style="616"/>
    <col min="11789" max="11789" width="20.42578125" style="616" customWidth="1"/>
    <col min="11790" max="11790" width="9.140625" style="616"/>
    <col min="11791" max="11791" width="20.5703125" style="616" customWidth="1"/>
    <col min="11792" max="12033" width="9.140625" style="616"/>
    <col min="12034" max="12034" width="21.85546875" style="616" customWidth="1"/>
    <col min="12035" max="12035" width="98.140625" style="616" bestFit="1" customWidth="1"/>
    <col min="12036" max="12036" width="11.42578125" style="616" customWidth="1"/>
    <col min="12037" max="12037" width="11" style="616" customWidth="1"/>
    <col min="12038" max="12039" width="20.7109375" style="616" customWidth="1"/>
    <col min="12040" max="12040" width="11.140625" style="616" bestFit="1" customWidth="1"/>
    <col min="12041" max="12041" width="20.28515625" style="616" bestFit="1" customWidth="1"/>
    <col min="12042" max="12042" width="9.140625" style="616"/>
    <col min="12043" max="12043" width="20" style="616" customWidth="1"/>
    <col min="12044" max="12044" width="9.140625" style="616"/>
    <col min="12045" max="12045" width="20.42578125" style="616" customWidth="1"/>
    <col min="12046" max="12046" width="9.140625" style="616"/>
    <col min="12047" max="12047" width="20.5703125" style="616" customWidth="1"/>
    <col min="12048" max="12289" width="9.140625" style="616"/>
    <col min="12290" max="12290" width="21.85546875" style="616" customWidth="1"/>
    <col min="12291" max="12291" width="98.140625" style="616" bestFit="1" customWidth="1"/>
    <col min="12292" max="12292" width="11.42578125" style="616" customWidth="1"/>
    <col min="12293" max="12293" width="11" style="616" customWidth="1"/>
    <col min="12294" max="12295" width="20.7109375" style="616" customWidth="1"/>
    <col min="12296" max="12296" width="11.140625" style="616" bestFit="1" customWidth="1"/>
    <col min="12297" max="12297" width="20.28515625" style="616" bestFit="1" customWidth="1"/>
    <col min="12298" max="12298" width="9.140625" style="616"/>
    <col min="12299" max="12299" width="20" style="616" customWidth="1"/>
    <col min="12300" max="12300" width="9.140625" style="616"/>
    <col min="12301" max="12301" width="20.42578125" style="616" customWidth="1"/>
    <col min="12302" max="12302" width="9.140625" style="616"/>
    <col min="12303" max="12303" width="20.5703125" style="616" customWidth="1"/>
    <col min="12304" max="12545" width="9.140625" style="616"/>
    <col min="12546" max="12546" width="21.85546875" style="616" customWidth="1"/>
    <col min="12547" max="12547" width="98.140625" style="616" bestFit="1" customWidth="1"/>
    <col min="12548" max="12548" width="11.42578125" style="616" customWidth="1"/>
    <col min="12549" max="12549" width="11" style="616" customWidth="1"/>
    <col min="12550" max="12551" width="20.7109375" style="616" customWidth="1"/>
    <col min="12552" max="12552" width="11.140625" style="616" bestFit="1" customWidth="1"/>
    <col min="12553" max="12553" width="20.28515625" style="616" bestFit="1" customWidth="1"/>
    <col min="12554" max="12554" width="9.140625" style="616"/>
    <col min="12555" max="12555" width="20" style="616" customWidth="1"/>
    <col min="12556" max="12556" width="9.140625" style="616"/>
    <col min="12557" max="12557" width="20.42578125" style="616" customWidth="1"/>
    <col min="12558" max="12558" width="9.140625" style="616"/>
    <col min="12559" max="12559" width="20.5703125" style="616" customWidth="1"/>
    <col min="12560" max="12801" width="9.140625" style="616"/>
    <col min="12802" max="12802" width="21.85546875" style="616" customWidth="1"/>
    <col min="12803" max="12803" width="98.140625" style="616" bestFit="1" customWidth="1"/>
    <col min="12804" max="12804" width="11.42578125" style="616" customWidth="1"/>
    <col min="12805" max="12805" width="11" style="616" customWidth="1"/>
    <col min="12806" max="12807" width="20.7109375" style="616" customWidth="1"/>
    <col min="12808" max="12808" width="11.140625" style="616" bestFit="1" customWidth="1"/>
    <col min="12809" max="12809" width="20.28515625" style="616" bestFit="1" customWidth="1"/>
    <col min="12810" max="12810" width="9.140625" style="616"/>
    <col min="12811" max="12811" width="20" style="616" customWidth="1"/>
    <col min="12812" max="12812" width="9.140625" style="616"/>
    <col min="12813" max="12813" width="20.42578125" style="616" customWidth="1"/>
    <col min="12814" max="12814" width="9.140625" style="616"/>
    <col min="12815" max="12815" width="20.5703125" style="616" customWidth="1"/>
    <col min="12816" max="13057" width="9.140625" style="616"/>
    <col min="13058" max="13058" width="21.85546875" style="616" customWidth="1"/>
    <col min="13059" max="13059" width="98.140625" style="616" bestFit="1" customWidth="1"/>
    <col min="13060" max="13060" width="11.42578125" style="616" customWidth="1"/>
    <col min="13061" max="13061" width="11" style="616" customWidth="1"/>
    <col min="13062" max="13063" width="20.7109375" style="616" customWidth="1"/>
    <col min="13064" max="13064" width="11.140625" style="616" bestFit="1" customWidth="1"/>
    <col min="13065" max="13065" width="20.28515625" style="616" bestFit="1" customWidth="1"/>
    <col min="13066" max="13066" width="9.140625" style="616"/>
    <col min="13067" max="13067" width="20" style="616" customWidth="1"/>
    <col min="13068" max="13068" width="9.140625" style="616"/>
    <col min="13069" max="13069" width="20.42578125" style="616" customWidth="1"/>
    <col min="13070" max="13070" width="9.140625" style="616"/>
    <col min="13071" max="13071" width="20.5703125" style="616" customWidth="1"/>
    <col min="13072" max="13313" width="9.140625" style="616"/>
    <col min="13314" max="13314" width="21.85546875" style="616" customWidth="1"/>
    <col min="13315" max="13315" width="98.140625" style="616" bestFit="1" customWidth="1"/>
    <col min="13316" max="13316" width="11.42578125" style="616" customWidth="1"/>
    <col min="13317" max="13317" width="11" style="616" customWidth="1"/>
    <col min="13318" max="13319" width="20.7109375" style="616" customWidth="1"/>
    <col min="13320" max="13320" width="11.140625" style="616" bestFit="1" customWidth="1"/>
    <col min="13321" max="13321" width="20.28515625" style="616" bestFit="1" customWidth="1"/>
    <col min="13322" max="13322" width="9.140625" style="616"/>
    <col min="13323" max="13323" width="20" style="616" customWidth="1"/>
    <col min="13324" max="13324" width="9.140625" style="616"/>
    <col min="13325" max="13325" width="20.42578125" style="616" customWidth="1"/>
    <col min="13326" max="13326" width="9.140625" style="616"/>
    <col min="13327" max="13327" width="20.5703125" style="616" customWidth="1"/>
    <col min="13328" max="13569" width="9.140625" style="616"/>
    <col min="13570" max="13570" width="21.85546875" style="616" customWidth="1"/>
    <col min="13571" max="13571" width="98.140625" style="616" bestFit="1" customWidth="1"/>
    <col min="13572" max="13572" width="11.42578125" style="616" customWidth="1"/>
    <col min="13573" max="13573" width="11" style="616" customWidth="1"/>
    <col min="13574" max="13575" width="20.7109375" style="616" customWidth="1"/>
    <col min="13576" max="13576" width="11.140625" style="616" bestFit="1" customWidth="1"/>
    <col min="13577" max="13577" width="20.28515625" style="616" bestFit="1" customWidth="1"/>
    <col min="13578" max="13578" width="9.140625" style="616"/>
    <col min="13579" max="13579" width="20" style="616" customWidth="1"/>
    <col min="13580" max="13580" width="9.140625" style="616"/>
    <col min="13581" max="13581" width="20.42578125" style="616" customWidth="1"/>
    <col min="13582" max="13582" width="9.140625" style="616"/>
    <col min="13583" max="13583" width="20.5703125" style="616" customWidth="1"/>
    <col min="13584" max="13825" width="9.140625" style="616"/>
    <col min="13826" max="13826" width="21.85546875" style="616" customWidth="1"/>
    <col min="13827" max="13827" width="98.140625" style="616" bestFit="1" customWidth="1"/>
    <col min="13828" max="13828" width="11.42578125" style="616" customWidth="1"/>
    <col min="13829" max="13829" width="11" style="616" customWidth="1"/>
    <col min="13830" max="13831" width="20.7109375" style="616" customWidth="1"/>
    <col min="13832" max="13832" width="11.140625" style="616" bestFit="1" customWidth="1"/>
    <col min="13833" max="13833" width="20.28515625" style="616" bestFit="1" customWidth="1"/>
    <col min="13834" max="13834" width="9.140625" style="616"/>
    <col min="13835" max="13835" width="20" style="616" customWidth="1"/>
    <col min="13836" max="13836" width="9.140625" style="616"/>
    <col min="13837" max="13837" width="20.42578125" style="616" customWidth="1"/>
    <col min="13838" max="13838" width="9.140625" style="616"/>
    <col min="13839" max="13839" width="20.5703125" style="616" customWidth="1"/>
    <col min="13840" max="14081" width="9.140625" style="616"/>
    <col min="14082" max="14082" width="21.85546875" style="616" customWidth="1"/>
    <col min="14083" max="14083" width="98.140625" style="616" bestFit="1" customWidth="1"/>
    <col min="14084" max="14084" width="11.42578125" style="616" customWidth="1"/>
    <col min="14085" max="14085" width="11" style="616" customWidth="1"/>
    <col min="14086" max="14087" width="20.7109375" style="616" customWidth="1"/>
    <col min="14088" max="14088" width="11.140625" style="616" bestFit="1" customWidth="1"/>
    <col min="14089" max="14089" width="20.28515625" style="616" bestFit="1" customWidth="1"/>
    <col min="14090" max="14090" width="9.140625" style="616"/>
    <col min="14091" max="14091" width="20" style="616" customWidth="1"/>
    <col min="14092" max="14092" width="9.140625" style="616"/>
    <col min="14093" max="14093" width="20.42578125" style="616" customWidth="1"/>
    <col min="14094" max="14094" width="9.140625" style="616"/>
    <col min="14095" max="14095" width="20.5703125" style="616" customWidth="1"/>
    <col min="14096" max="14337" width="9.140625" style="616"/>
    <col min="14338" max="14338" width="21.85546875" style="616" customWidth="1"/>
    <col min="14339" max="14339" width="98.140625" style="616" bestFit="1" customWidth="1"/>
    <col min="14340" max="14340" width="11.42578125" style="616" customWidth="1"/>
    <col min="14341" max="14341" width="11" style="616" customWidth="1"/>
    <col min="14342" max="14343" width="20.7109375" style="616" customWidth="1"/>
    <col min="14344" max="14344" width="11.140625" style="616" bestFit="1" customWidth="1"/>
    <col min="14345" max="14345" width="20.28515625" style="616" bestFit="1" customWidth="1"/>
    <col min="14346" max="14346" width="9.140625" style="616"/>
    <col min="14347" max="14347" width="20" style="616" customWidth="1"/>
    <col min="14348" max="14348" width="9.140625" style="616"/>
    <col min="14349" max="14349" width="20.42578125" style="616" customWidth="1"/>
    <col min="14350" max="14350" width="9.140625" style="616"/>
    <col min="14351" max="14351" width="20.5703125" style="616" customWidth="1"/>
    <col min="14352" max="14593" width="9.140625" style="616"/>
    <col min="14594" max="14594" width="21.85546875" style="616" customWidth="1"/>
    <col min="14595" max="14595" width="98.140625" style="616" bestFit="1" customWidth="1"/>
    <col min="14596" max="14596" width="11.42578125" style="616" customWidth="1"/>
    <col min="14597" max="14597" width="11" style="616" customWidth="1"/>
    <col min="14598" max="14599" width="20.7109375" style="616" customWidth="1"/>
    <col min="14600" max="14600" width="11.140625" style="616" bestFit="1" customWidth="1"/>
    <col min="14601" max="14601" width="20.28515625" style="616" bestFit="1" customWidth="1"/>
    <col min="14602" max="14602" width="9.140625" style="616"/>
    <col min="14603" max="14603" width="20" style="616" customWidth="1"/>
    <col min="14604" max="14604" width="9.140625" style="616"/>
    <col min="14605" max="14605" width="20.42578125" style="616" customWidth="1"/>
    <col min="14606" max="14606" width="9.140625" style="616"/>
    <col min="14607" max="14607" width="20.5703125" style="616" customWidth="1"/>
    <col min="14608" max="14849" width="9.140625" style="616"/>
    <col min="14850" max="14850" width="21.85546875" style="616" customWidth="1"/>
    <col min="14851" max="14851" width="98.140625" style="616" bestFit="1" customWidth="1"/>
    <col min="14852" max="14852" width="11.42578125" style="616" customWidth="1"/>
    <col min="14853" max="14853" width="11" style="616" customWidth="1"/>
    <col min="14854" max="14855" width="20.7109375" style="616" customWidth="1"/>
    <col min="14856" max="14856" width="11.140625" style="616" bestFit="1" customWidth="1"/>
    <col min="14857" max="14857" width="20.28515625" style="616" bestFit="1" customWidth="1"/>
    <col min="14858" max="14858" width="9.140625" style="616"/>
    <col min="14859" max="14859" width="20" style="616" customWidth="1"/>
    <col min="14860" max="14860" width="9.140625" style="616"/>
    <col min="14861" max="14861" width="20.42578125" style="616" customWidth="1"/>
    <col min="14862" max="14862" width="9.140625" style="616"/>
    <col min="14863" max="14863" width="20.5703125" style="616" customWidth="1"/>
    <col min="14864" max="15105" width="9.140625" style="616"/>
    <col min="15106" max="15106" width="21.85546875" style="616" customWidth="1"/>
    <col min="15107" max="15107" width="98.140625" style="616" bestFit="1" customWidth="1"/>
    <col min="15108" max="15108" width="11.42578125" style="616" customWidth="1"/>
    <col min="15109" max="15109" width="11" style="616" customWidth="1"/>
    <col min="15110" max="15111" width="20.7109375" style="616" customWidth="1"/>
    <col min="15112" max="15112" width="11.140625" style="616" bestFit="1" customWidth="1"/>
    <col min="15113" max="15113" width="20.28515625" style="616" bestFit="1" customWidth="1"/>
    <col min="15114" max="15114" width="9.140625" style="616"/>
    <col min="15115" max="15115" width="20" style="616" customWidth="1"/>
    <col min="15116" max="15116" width="9.140625" style="616"/>
    <col min="15117" max="15117" width="20.42578125" style="616" customWidth="1"/>
    <col min="15118" max="15118" width="9.140625" style="616"/>
    <col min="15119" max="15119" width="20.5703125" style="616" customWidth="1"/>
    <col min="15120" max="15361" width="9.140625" style="616"/>
    <col min="15362" max="15362" width="21.85546875" style="616" customWidth="1"/>
    <col min="15363" max="15363" width="98.140625" style="616" bestFit="1" customWidth="1"/>
    <col min="15364" max="15364" width="11.42578125" style="616" customWidth="1"/>
    <col min="15365" max="15365" width="11" style="616" customWidth="1"/>
    <col min="15366" max="15367" width="20.7109375" style="616" customWidth="1"/>
    <col min="15368" max="15368" width="11.140625" style="616" bestFit="1" customWidth="1"/>
    <col min="15369" max="15369" width="20.28515625" style="616" bestFit="1" customWidth="1"/>
    <col min="15370" max="15370" width="9.140625" style="616"/>
    <col min="15371" max="15371" width="20" style="616" customWidth="1"/>
    <col min="15372" max="15372" width="9.140625" style="616"/>
    <col min="15373" max="15373" width="20.42578125" style="616" customWidth="1"/>
    <col min="15374" max="15374" width="9.140625" style="616"/>
    <col min="15375" max="15375" width="20.5703125" style="616" customWidth="1"/>
    <col min="15376" max="15617" width="9.140625" style="616"/>
    <col min="15618" max="15618" width="21.85546875" style="616" customWidth="1"/>
    <col min="15619" max="15619" width="98.140625" style="616" bestFit="1" customWidth="1"/>
    <col min="15620" max="15620" width="11.42578125" style="616" customWidth="1"/>
    <col min="15621" max="15621" width="11" style="616" customWidth="1"/>
    <col min="15622" max="15623" width="20.7109375" style="616" customWidth="1"/>
    <col min="15624" max="15624" width="11.140625" style="616" bestFit="1" customWidth="1"/>
    <col min="15625" max="15625" width="20.28515625" style="616" bestFit="1" customWidth="1"/>
    <col min="15626" max="15626" width="9.140625" style="616"/>
    <col min="15627" max="15627" width="20" style="616" customWidth="1"/>
    <col min="15628" max="15628" width="9.140625" style="616"/>
    <col min="15629" max="15629" width="20.42578125" style="616" customWidth="1"/>
    <col min="15630" max="15630" width="9.140625" style="616"/>
    <col min="15631" max="15631" width="20.5703125" style="616" customWidth="1"/>
    <col min="15632" max="15873" width="9.140625" style="616"/>
    <col min="15874" max="15874" width="21.85546875" style="616" customWidth="1"/>
    <col min="15875" max="15875" width="98.140625" style="616" bestFit="1" customWidth="1"/>
    <col min="15876" max="15876" width="11.42578125" style="616" customWidth="1"/>
    <col min="15877" max="15877" width="11" style="616" customWidth="1"/>
    <col min="15878" max="15879" width="20.7109375" style="616" customWidth="1"/>
    <col min="15880" max="15880" width="11.140625" style="616" bestFit="1" customWidth="1"/>
    <col min="15881" max="15881" width="20.28515625" style="616" bestFit="1" customWidth="1"/>
    <col min="15882" max="15882" width="9.140625" style="616"/>
    <col min="15883" max="15883" width="20" style="616" customWidth="1"/>
    <col min="15884" max="15884" width="9.140625" style="616"/>
    <col min="15885" max="15885" width="20.42578125" style="616" customWidth="1"/>
    <col min="15886" max="15886" width="9.140625" style="616"/>
    <col min="15887" max="15887" width="20.5703125" style="616" customWidth="1"/>
    <col min="15888" max="16129" width="9.140625" style="616"/>
    <col min="16130" max="16130" width="21.85546875" style="616" customWidth="1"/>
    <col min="16131" max="16131" width="98.140625" style="616" bestFit="1" customWidth="1"/>
    <col min="16132" max="16132" width="11.42578125" style="616" customWidth="1"/>
    <col min="16133" max="16133" width="11" style="616" customWidth="1"/>
    <col min="16134" max="16135" width="20.7109375" style="616" customWidth="1"/>
    <col min="16136" max="16136" width="11.140625" style="616" bestFit="1" customWidth="1"/>
    <col min="16137" max="16137" width="20.28515625" style="616" bestFit="1" customWidth="1"/>
    <col min="16138" max="16138" width="9.140625" style="616"/>
    <col min="16139" max="16139" width="20" style="616" customWidth="1"/>
    <col min="16140" max="16140" width="9.140625" style="616"/>
    <col min="16141" max="16141" width="20.42578125" style="616" customWidth="1"/>
    <col min="16142" max="16142" width="9.140625" style="616"/>
    <col min="16143" max="16143" width="20.5703125" style="616" customWidth="1"/>
    <col min="16144" max="16384" width="9.140625" style="616"/>
  </cols>
  <sheetData>
    <row r="1" spans="1:11" x14ac:dyDescent="0.25">
      <c r="A1" s="615"/>
      <c r="B1" s="615"/>
      <c r="C1" s="615"/>
      <c r="D1" s="615"/>
      <c r="E1" s="615"/>
      <c r="F1" s="2090"/>
      <c r="G1" s="2090"/>
    </row>
    <row r="2" spans="1:11" x14ac:dyDescent="0.25">
      <c r="A2" s="615"/>
      <c r="B2" s="615"/>
      <c r="C2" s="615"/>
      <c r="D2" s="615"/>
      <c r="E2" s="615"/>
      <c r="F2" s="2090"/>
      <c r="G2" s="2090"/>
    </row>
    <row r="3" spans="1:11" x14ac:dyDescent="0.25">
      <c r="A3" s="615"/>
      <c r="B3" s="615"/>
      <c r="C3" s="615"/>
      <c r="D3" s="615"/>
      <c r="E3" s="615"/>
      <c r="F3" s="2090"/>
      <c r="G3" s="2090"/>
    </row>
    <row r="4" spans="1:11" x14ac:dyDescent="0.25">
      <c r="A4" s="617"/>
      <c r="B4" s="615"/>
      <c r="C4" s="615"/>
      <c r="D4" s="615"/>
      <c r="E4" s="615"/>
      <c r="F4" s="2091"/>
      <c r="G4" s="2090"/>
    </row>
    <row r="5" spans="1:11" x14ac:dyDescent="0.25">
      <c r="A5" s="617"/>
      <c r="B5" s="615"/>
      <c r="C5" s="615"/>
      <c r="D5" s="615"/>
      <c r="E5" s="615"/>
      <c r="F5" s="2090"/>
      <c r="G5" s="2090"/>
    </row>
    <row r="6" spans="1:11" ht="16.5" thickBot="1" x14ac:dyDescent="0.3">
      <c r="A6" s="617"/>
      <c r="B6" s="615"/>
      <c r="C6" s="615"/>
      <c r="D6" s="615"/>
      <c r="E6" s="615"/>
      <c r="F6" s="2090"/>
      <c r="G6" s="2090"/>
    </row>
    <row r="7" spans="1:11" ht="30" customHeight="1" x14ac:dyDescent="0.25">
      <c r="A7" s="2584" t="s">
        <v>496</v>
      </c>
      <c r="B7" s="2585"/>
      <c r="C7" s="2585"/>
      <c r="D7" s="2585"/>
      <c r="E7" s="2585"/>
      <c r="F7" s="2586"/>
      <c r="G7" s="2587"/>
    </row>
    <row r="8" spans="1:11" x14ac:dyDescent="0.25">
      <c r="A8" s="1886"/>
      <c r="B8" s="620"/>
      <c r="C8" s="620"/>
      <c r="D8" s="620"/>
      <c r="E8" s="620"/>
      <c r="F8" s="2092"/>
      <c r="G8" s="2097"/>
    </row>
    <row r="9" spans="1:11" ht="20.25" customHeight="1" x14ac:dyDescent="0.25">
      <c r="A9" s="1887" t="s">
        <v>379</v>
      </c>
      <c r="B9" s="2588" t="str">
        <f>EMPREENDIMENTO!B4</f>
        <v>LICENCIAMENTO AMBIENTAL DE LUCAS DO RIO VERDE / MT a ITAITUBA / PA</v>
      </c>
      <c r="C9" s="2588"/>
      <c r="D9" s="2588"/>
      <c r="E9" s="2588"/>
      <c r="F9" s="2588"/>
      <c r="G9" s="2097"/>
    </row>
    <row r="10" spans="1:11" x14ac:dyDescent="0.25">
      <c r="A10" s="1888" t="s">
        <v>380</v>
      </c>
      <c r="B10" s="625" t="s">
        <v>381</v>
      </c>
      <c r="C10" s="626"/>
      <c r="D10" s="626"/>
      <c r="E10" s="626"/>
      <c r="F10" s="626"/>
      <c r="G10" s="2097"/>
    </row>
    <row r="11" spans="1:11" x14ac:dyDescent="0.25">
      <c r="A11" s="1888" t="s">
        <v>467</v>
      </c>
      <c r="B11" s="627" t="str">
        <f>EMPREENDIMENTO!B5</f>
        <v>LUCAS DO RIO VERDE / MT - ITAITUBA / PA (FERROGRÃO)</v>
      </c>
      <c r="C11" s="628"/>
      <c r="D11" s="629"/>
      <c r="E11" s="629"/>
      <c r="F11" s="2093"/>
      <c r="G11" s="2097"/>
    </row>
    <row r="12" spans="1:11" x14ac:dyDescent="0.25">
      <c r="A12" s="1888" t="s">
        <v>382</v>
      </c>
      <c r="B12" s="627" t="str">
        <f>RESUMO!C4</f>
        <v>Pátio Ferroviário de Lucas do Rio Verde (MT) da Ferrovia EF – 354 e o Porto de Miritituba, no Distrito de Miritituba/PA</v>
      </c>
      <c r="C12" s="627"/>
      <c r="D12" s="630"/>
      <c r="E12" s="630"/>
      <c r="F12" s="2093"/>
      <c r="G12" s="2097"/>
    </row>
    <row r="13" spans="1:11" x14ac:dyDescent="0.25">
      <c r="A13" s="1888" t="s">
        <v>213</v>
      </c>
      <c r="B13" s="631" t="str">
        <f>EMPREENDIMENTO!B11</f>
        <v>1.188,985 km</v>
      </c>
      <c r="C13" s="627"/>
      <c r="D13" s="630"/>
      <c r="E13" s="630"/>
      <c r="F13" s="2094"/>
      <c r="G13" s="2097"/>
      <c r="J13" s="1900"/>
      <c r="K13" s="1900"/>
    </row>
    <row r="14" spans="1:11" x14ac:dyDescent="0.25">
      <c r="A14" s="1888" t="s">
        <v>383</v>
      </c>
      <c r="B14" s="627"/>
      <c r="C14" s="627"/>
      <c r="D14" s="630"/>
      <c r="E14" s="630"/>
      <c r="F14" s="2094"/>
      <c r="G14" s="2097"/>
      <c r="J14" s="1900"/>
    </row>
    <row r="15" spans="1:11" x14ac:dyDescent="0.25">
      <c r="A15" s="1889" t="s">
        <v>384</v>
      </c>
      <c r="B15" s="633" t="s">
        <v>385</v>
      </c>
      <c r="C15" s="634"/>
      <c r="D15" s="635"/>
      <c r="E15" s="635"/>
      <c r="F15" s="2094"/>
      <c r="G15" s="2097"/>
    </row>
    <row r="16" spans="1:11" x14ac:dyDescent="0.25">
      <c r="A16" s="1890" t="s">
        <v>429</v>
      </c>
      <c r="B16" s="637" t="str">
        <f>EMPREENDIMENTO!B12</f>
        <v>660 dias</v>
      </c>
      <c r="C16" s="638"/>
      <c r="D16" s="638"/>
      <c r="E16" s="638"/>
      <c r="F16" s="2094"/>
      <c r="G16" s="2097"/>
    </row>
    <row r="17" spans="1:10" ht="6.75" customHeight="1" thickBot="1" x14ac:dyDescent="0.3">
      <c r="A17" s="1886"/>
      <c r="B17" s="620"/>
      <c r="C17" s="620"/>
      <c r="D17" s="620"/>
      <c r="E17" s="620"/>
      <c r="F17" s="2092"/>
      <c r="G17" s="2097"/>
    </row>
    <row r="18" spans="1:10" ht="23.25" customHeight="1" thickBot="1" x14ac:dyDescent="0.3">
      <c r="A18" s="2114"/>
      <c r="B18" s="2115"/>
      <c r="C18" s="2116"/>
      <c r="D18" s="2589" t="str">
        <f>EMPREENDIMENTO!B15</f>
        <v>junho/2019</v>
      </c>
      <c r="E18" s="2590"/>
      <c r="F18" s="2117"/>
      <c r="G18" s="2118"/>
    </row>
    <row r="19" spans="1:10" ht="32.25" thickBot="1" x14ac:dyDescent="0.3">
      <c r="A19" s="2110" t="s">
        <v>624</v>
      </c>
      <c r="B19" s="2111" t="s">
        <v>625</v>
      </c>
      <c r="C19" s="2112" t="s">
        <v>626</v>
      </c>
      <c r="D19" s="2112" t="s">
        <v>627</v>
      </c>
      <c r="E19" s="2112" t="s">
        <v>628</v>
      </c>
      <c r="F19" s="2112" t="s">
        <v>656</v>
      </c>
      <c r="G19" s="2113" t="s">
        <v>657</v>
      </c>
    </row>
    <row r="20" spans="1:10" ht="27.75" customHeight="1" x14ac:dyDescent="0.25">
      <c r="A20" s="2130">
        <v>1</v>
      </c>
      <c r="B20" s="2105" t="str">
        <f>Cronograma!G18</f>
        <v>RELATÓRIO DE PLANEJAMENTO DAS ATIVIDADES</v>
      </c>
      <c r="C20" s="2106">
        <v>1</v>
      </c>
      <c r="D20" s="2107" t="s">
        <v>394</v>
      </c>
      <c r="E20" s="2108">
        <f>Cronograma!J18</f>
        <v>0.01</v>
      </c>
      <c r="F20" s="2109">
        <f t="shared" ref="F20:F52" ca="1" si="0">E20*$G$56</f>
        <v>113579.0901</v>
      </c>
      <c r="G20" s="2109">
        <f ca="1">F20*C20</f>
        <v>113579.0901</v>
      </c>
      <c r="H20" s="651"/>
      <c r="J20" s="1900"/>
    </row>
    <row r="21" spans="1:10" ht="30" customHeight="1" x14ac:dyDescent="0.25">
      <c r="A21" s="2131">
        <v>2</v>
      </c>
      <c r="B21" s="1894" t="str">
        <f>Cronograma!G19</f>
        <v>RELATÓRIO DE RECONHECIMENTO DE CAMPO PARA ESTUDOS DA FAUNA</v>
      </c>
      <c r="C21" s="1892">
        <v>1</v>
      </c>
      <c r="D21" s="1893" t="s">
        <v>394</v>
      </c>
      <c r="E21" s="753">
        <f>Cronograma!J19</f>
        <v>0.01</v>
      </c>
      <c r="F21" s="2095">
        <f t="shared" ca="1" si="0"/>
        <v>113579.0901</v>
      </c>
      <c r="G21" s="2095">
        <f t="shared" ref="G21:G52" ca="1" si="1">F21*C21</f>
        <v>113579.0901</v>
      </c>
      <c r="H21" s="651"/>
    </row>
    <row r="22" spans="1:10" ht="28.5" customHeight="1" x14ac:dyDescent="0.25">
      <c r="A22" s="2131">
        <v>3</v>
      </c>
      <c r="B22" s="1891" t="str">
        <f>Cronograma!G20</f>
        <v>PLANO DE TRABALHO DE FAUNA PARA ACCTMB DO IBAMA</v>
      </c>
      <c r="C22" s="1892">
        <v>1</v>
      </c>
      <c r="D22" s="1893" t="s">
        <v>394</v>
      </c>
      <c r="E22" s="753">
        <f>Cronograma!J20</f>
        <v>0.01</v>
      </c>
      <c r="F22" s="2095">
        <f t="shared" ca="1" si="0"/>
        <v>113579.0901</v>
      </c>
      <c r="G22" s="2095">
        <f t="shared" ca="1" si="1"/>
        <v>113579.0901</v>
      </c>
      <c r="H22" s="651"/>
    </row>
    <row r="23" spans="1:10" ht="27.75" customHeight="1" x14ac:dyDescent="0.25">
      <c r="A23" s="2131">
        <v>4</v>
      </c>
      <c r="B23" s="1894" t="str">
        <f>Cronograma!G21</f>
        <v xml:space="preserve">PROJETO DE PESQUISA ARQUEOLÓGICA PRA PORTARIA DO IPHAN </v>
      </c>
      <c r="C23" s="1892">
        <v>1</v>
      </c>
      <c r="D23" s="1893" t="s">
        <v>394</v>
      </c>
      <c r="E23" s="753">
        <f>Cronograma!J21</f>
        <v>0.01</v>
      </c>
      <c r="F23" s="2095">
        <f t="shared" ca="1" si="0"/>
        <v>113579.0901</v>
      </c>
      <c r="G23" s="2095">
        <f t="shared" ca="1" si="1"/>
        <v>113579.0901</v>
      </c>
      <c r="H23" s="651"/>
    </row>
    <row r="24" spans="1:10" ht="26.25" customHeight="1" x14ac:dyDescent="0.25">
      <c r="A24" s="2131">
        <v>5</v>
      </c>
      <c r="B24" s="1891" t="str">
        <f>Cronograma!G22</f>
        <v>PLANO DE TRABALHO INDÍGENA PARA ELABORAÇÃO DOS ESTUDOS INDÍGENAS</v>
      </c>
      <c r="C24" s="1892">
        <v>1</v>
      </c>
      <c r="D24" s="1893" t="s">
        <v>394</v>
      </c>
      <c r="E24" s="753">
        <f>Cronograma!J22</f>
        <v>0.01</v>
      </c>
      <c r="F24" s="2095">
        <f t="shared" ca="1" si="0"/>
        <v>113579.0901</v>
      </c>
      <c r="G24" s="2095">
        <f t="shared" ca="1" si="1"/>
        <v>113579.0901</v>
      </c>
      <c r="H24" s="651"/>
    </row>
    <row r="25" spans="1:10" ht="27.75" customHeight="1" x14ac:dyDescent="0.25">
      <c r="A25" s="2131">
        <v>6</v>
      </c>
      <c r="B25" s="1894" t="str">
        <f>Cronograma!G23</f>
        <v>CARACTERIZAÇÃO DO EMPREENDIMENTO</v>
      </c>
      <c r="C25" s="1892">
        <v>1</v>
      </c>
      <c r="D25" s="1893" t="s">
        <v>394</v>
      </c>
      <c r="E25" s="753">
        <f>Cronograma!K23</f>
        <v>0.02</v>
      </c>
      <c r="F25" s="2095">
        <f t="shared" ca="1" si="0"/>
        <v>227158.1802</v>
      </c>
      <c r="G25" s="2095">
        <f t="shared" ca="1" si="1"/>
        <v>227158.1802</v>
      </c>
      <c r="H25" s="651"/>
    </row>
    <row r="26" spans="1:10" ht="28.5" customHeight="1" x14ac:dyDescent="0.25">
      <c r="A26" s="2131">
        <v>7</v>
      </c>
      <c r="B26" s="1891" t="str">
        <f>Cronograma!G24</f>
        <v>DIAGNÓSTICO DO MEIO FÍSICO</v>
      </c>
      <c r="C26" s="1892">
        <v>1</v>
      </c>
      <c r="D26" s="1893" t="s">
        <v>394</v>
      </c>
      <c r="E26" s="753">
        <f>Cronograma!M24</f>
        <v>0.06</v>
      </c>
      <c r="F26" s="2095">
        <f t="shared" ca="1" si="0"/>
        <v>681474.54059999995</v>
      </c>
      <c r="G26" s="2095">
        <f t="shared" ca="1" si="1"/>
        <v>681474.54059999995</v>
      </c>
      <c r="H26" s="651"/>
    </row>
    <row r="27" spans="1:10" ht="26.25" customHeight="1" x14ac:dyDescent="0.25">
      <c r="A27" s="2131">
        <v>8</v>
      </c>
      <c r="B27" s="1894" t="str">
        <f>Cronograma!G25</f>
        <v>DIAGNÓSTICO DO MEIO BIÓTICO - CARACTERIZAÇÃO DO ECOSSISTEMA</v>
      </c>
      <c r="C27" s="1892">
        <v>1</v>
      </c>
      <c r="D27" s="1893" t="s">
        <v>394</v>
      </c>
      <c r="E27" s="753">
        <f>Cronograma!N25</f>
        <v>0.03</v>
      </c>
      <c r="F27" s="2095">
        <f t="shared" ca="1" si="0"/>
        <v>340737.27029999997</v>
      </c>
      <c r="G27" s="2095">
        <f t="shared" ca="1" si="1"/>
        <v>340737.27029999997</v>
      </c>
      <c r="H27" s="651"/>
    </row>
    <row r="28" spans="1:10" ht="24.75" customHeight="1" x14ac:dyDescent="0.25">
      <c r="A28" s="2131">
        <v>9</v>
      </c>
      <c r="B28" s="1891" t="str">
        <f>Cronograma!G26</f>
        <v>DIAGNÓSTICO DO MEIO BIÓTICO - CARACTERIZAÇÃO DA FLORA</v>
      </c>
      <c r="C28" s="1892">
        <v>1</v>
      </c>
      <c r="D28" s="1893" t="s">
        <v>394</v>
      </c>
      <c r="E28" s="753">
        <f>Cronograma!N26</f>
        <v>7.0000000000000007E-2</v>
      </c>
      <c r="F28" s="2095">
        <f t="shared" ca="1" si="0"/>
        <v>795053.6307000001</v>
      </c>
      <c r="G28" s="2095">
        <f t="shared" ca="1" si="1"/>
        <v>795053.6307000001</v>
      </c>
      <c r="H28" s="651"/>
    </row>
    <row r="29" spans="1:10" ht="26.25" customHeight="1" x14ac:dyDescent="0.25">
      <c r="A29" s="2131">
        <v>10</v>
      </c>
      <c r="B29" s="1894" t="str">
        <f>Cronograma!G27</f>
        <v>DIAGNÓSTICO DO MEIO BIÓTICO - PRIMEIRA CAMPANHA DE FAUNA</v>
      </c>
      <c r="C29" s="1892">
        <v>1</v>
      </c>
      <c r="D29" s="1893" t="s">
        <v>394</v>
      </c>
      <c r="E29" s="753">
        <f>Cronograma!N27</f>
        <v>0.08</v>
      </c>
      <c r="F29" s="2095">
        <f t="shared" ca="1" si="0"/>
        <v>908632.72080000001</v>
      </c>
      <c r="G29" s="2095">
        <f t="shared" ca="1" si="1"/>
        <v>908632.72080000001</v>
      </c>
      <c r="H29" s="651"/>
    </row>
    <row r="30" spans="1:10" ht="28.5" customHeight="1" x14ac:dyDescent="0.25">
      <c r="A30" s="2131">
        <v>11</v>
      </c>
      <c r="B30" s="1891" t="str">
        <f>Cronograma!G28</f>
        <v>DIAGNÓSTICO DO MEIO BIÓTICO - SEGUNDA CAMPANHA DE FAUNA</v>
      </c>
      <c r="C30" s="1892">
        <v>1</v>
      </c>
      <c r="D30" s="1893" t="s">
        <v>394</v>
      </c>
      <c r="E30" s="753">
        <f>Cronograma!Q28</f>
        <v>0.06</v>
      </c>
      <c r="F30" s="2095">
        <f t="shared" ca="1" si="0"/>
        <v>681474.54059999995</v>
      </c>
      <c r="G30" s="2095">
        <f t="shared" ca="1" si="1"/>
        <v>681474.54059999995</v>
      </c>
      <c r="H30" s="651"/>
    </row>
    <row r="31" spans="1:10" ht="28.5" customHeight="1" x14ac:dyDescent="0.25">
      <c r="A31" s="2131">
        <v>12</v>
      </c>
      <c r="B31" s="1894" t="str">
        <f>Cronograma!G29</f>
        <v>DIAGNÓSTICO DO MEIO BIÓTICO - TERCEIRA CAMPANHA DE FAUNA</v>
      </c>
      <c r="C31" s="1892">
        <v>1</v>
      </c>
      <c r="D31" s="1893" t="s">
        <v>394</v>
      </c>
      <c r="E31" s="753">
        <f>Cronograma!T29</f>
        <v>0.06</v>
      </c>
      <c r="F31" s="2095">
        <f t="shared" ca="1" si="0"/>
        <v>681474.54059999995</v>
      </c>
      <c r="G31" s="2095">
        <f t="shared" ca="1" si="1"/>
        <v>681474.54059999995</v>
      </c>
      <c r="H31" s="651"/>
    </row>
    <row r="32" spans="1:10" ht="28.5" customHeight="1" x14ac:dyDescent="0.25">
      <c r="A32" s="2131">
        <v>13</v>
      </c>
      <c r="B32" s="1891" t="str">
        <f>Cronograma!G30</f>
        <v>DIAGNÓSTICO DO MEIO BIÓTICO - QUARTA CAMPANHA DE FAUNA</v>
      </c>
      <c r="C32" s="1892">
        <v>1</v>
      </c>
      <c r="D32" s="1893" t="s">
        <v>394</v>
      </c>
      <c r="E32" s="753">
        <f>Cronograma!W30</f>
        <v>0.06</v>
      </c>
      <c r="F32" s="2095">
        <f t="shared" ca="1" si="0"/>
        <v>681474.54059999995</v>
      </c>
      <c r="G32" s="2095">
        <f t="shared" ca="1" si="1"/>
        <v>681474.54059999995</v>
      </c>
      <c r="H32" s="651"/>
    </row>
    <row r="33" spans="1:8" ht="26.25" customHeight="1" x14ac:dyDescent="0.25">
      <c r="A33" s="2131">
        <v>14</v>
      </c>
      <c r="B33" s="1894" t="str">
        <f>Cronograma!G31</f>
        <v>DIAGNÓSTICO DO MEIO SOCIOECONÔMICO</v>
      </c>
      <c r="C33" s="1892">
        <v>1</v>
      </c>
      <c r="D33" s="1893" t="s">
        <v>394</v>
      </c>
      <c r="E33" s="753">
        <f>Cronograma!N31</f>
        <v>0.06</v>
      </c>
      <c r="F33" s="2095">
        <f t="shared" ca="1" si="0"/>
        <v>681474.54059999995</v>
      </c>
      <c r="G33" s="2095">
        <f t="shared" ca="1" si="1"/>
        <v>681474.54059999995</v>
      </c>
      <c r="H33" s="651"/>
    </row>
    <row r="34" spans="1:8" ht="27" customHeight="1" x14ac:dyDescent="0.25">
      <c r="A34" s="2131">
        <v>15</v>
      </c>
      <c r="B34" s="1891" t="str">
        <f>Cronograma!G32</f>
        <v>PASSIVOS AMBIENTAIS</v>
      </c>
      <c r="C34" s="1892">
        <v>1</v>
      </c>
      <c r="D34" s="1893" t="s">
        <v>394</v>
      </c>
      <c r="E34" s="753">
        <f>Cronograma!P32</f>
        <v>0.02</v>
      </c>
      <c r="F34" s="2095">
        <f t="shared" ca="1" si="0"/>
        <v>227158.1802</v>
      </c>
      <c r="G34" s="2095">
        <f t="shared" ca="1" si="1"/>
        <v>227158.1802</v>
      </c>
      <c r="H34" s="651"/>
    </row>
    <row r="35" spans="1:8" ht="58.5" customHeight="1" x14ac:dyDescent="0.25">
      <c r="A35" s="2131">
        <v>16</v>
      </c>
      <c r="B35" s="1894" t="str">
        <f>Cronograma!G33</f>
        <v>SINTESE DA SITUAÇÃO AMBIENTAL DA REGIÃO, ANÁLISE DOS IMPACTOS AMBIENTAIS E DEFINIÇÃO DAS ÁREAS DE INFLUÊNCIA DO EMPREENDIMENTO;  MEDIDAS MITIGADORAS, COMPENSATÓRIAS E PROGRAMAS AMBIENTAIS</v>
      </c>
      <c r="C35" s="1892">
        <v>1</v>
      </c>
      <c r="D35" s="1893" t="s">
        <v>394</v>
      </c>
      <c r="E35" s="753">
        <f>Cronograma!Q33</f>
        <v>0.06</v>
      </c>
      <c r="F35" s="2095">
        <f t="shared" ca="1" si="0"/>
        <v>681474.54059999995</v>
      </c>
      <c r="G35" s="2095">
        <f t="shared" ca="1" si="1"/>
        <v>681474.54059999995</v>
      </c>
      <c r="H35" s="651"/>
    </row>
    <row r="36" spans="1:8" ht="34.5" customHeight="1" x14ac:dyDescent="0.25">
      <c r="A36" s="2131">
        <v>17</v>
      </c>
      <c r="B36" s="1891" t="str">
        <f>Cronograma!G34</f>
        <v>ALTERNATIVAS TECNOLÓGICAS E LOCACIONAIS</v>
      </c>
      <c r="C36" s="1892">
        <v>1</v>
      </c>
      <c r="D36" s="1893" t="s">
        <v>394</v>
      </c>
      <c r="E36" s="753">
        <f>Cronograma!R34</f>
        <v>0.04</v>
      </c>
      <c r="F36" s="2095">
        <f t="shared" ca="1" si="0"/>
        <v>454316.36040000001</v>
      </c>
      <c r="G36" s="2095">
        <f t="shared" ca="1" si="1"/>
        <v>454316.36040000001</v>
      </c>
      <c r="H36" s="651"/>
    </row>
    <row r="37" spans="1:8" ht="36" customHeight="1" x14ac:dyDescent="0.25">
      <c r="A37" s="2131">
        <v>18</v>
      </c>
      <c r="B37" s="1894" t="str">
        <f>Cronograma!G35</f>
        <v>PROGNÓSTICO AMBIENTAL, CONCLUSÃO, BIBLIOGRAFIA E GLOSSÁRIO.</v>
      </c>
      <c r="C37" s="1892">
        <v>1</v>
      </c>
      <c r="D37" s="1893" t="s">
        <v>394</v>
      </c>
      <c r="E37" s="753">
        <f>Cronograma!R35</f>
        <v>0.01</v>
      </c>
      <c r="F37" s="2095">
        <f t="shared" ca="1" si="0"/>
        <v>113579.0901</v>
      </c>
      <c r="G37" s="2095">
        <f t="shared" ca="1" si="1"/>
        <v>113579.0901</v>
      </c>
      <c r="H37" s="651"/>
    </row>
    <row r="38" spans="1:8" ht="34.5" customHeight="1" x14ac:dyDescent="0.25">
      <c r="A38" s="2131">
        <v>19</v>
      </c>
      <c r="B38" s="1896" t="str">
        <f>Cronograma!G36</f>
        <v xml:space="preserve">ESTUDO DE IMPACTO AMBIENTAL - EIA/ RELATÓRIO DE IMPACTO AMBIENTAL - RIMA </v>
      </c>
      <c r="C38" s="1892">
        <v>1</v>
      </c>
      <c r="D38" s="1893" t="s">
        <v>394</v>
      </c>
      <c r="E38" s="753">
        <f>Cronograma!T36</f>
        <v>0.06</v>
      </c>
      <c r="F38" s="2095">
        <f t="shared" ca="1" si="0"/>
        <v>681474.54059999995</v>
      </c>
      <c r="G38" s="2095">
        <f t="shared" ca="1" si="1"/>
        <v>681474.54059999995</v>
      </c>
      <c r="H38" s="651"/>
    </row>
    <row r="39" spans="1:8" ht="34.5" customHeight="1" x14ac:dyDescent="0.25">
      <c r="A39" s="2131">
        <v>20</v>
      </c>
      <c r="B39" s="1895" t="str">
        <f>Cronograma!G37</f>
        <v>REALIZAÇÃO DE 1ª AUDIÊNCIA PÚBLICA</v>
      </c>
      <c r="C39" s="1892">
        <v>1</v>
      </c>
      <c r="D39" s="1893" t="s">
        <v>394</v>
      </c>
      <c r="E39" s="753">
        <f>Cronograma!S37</f>
        <v>5.0000000000000001E-3</v>
      </c>
      <c r="F39" s="2095">
        <f t="shared" ca="1" si="0"/>
        <v>56789.545050000001</v>
      </c>
      <c r="G39" s="2095">
        <f t="shared" ca="1" si="1"/>
        <v>56789.545050000001</v>
      </c>
      <c r="H39" s="651"/>
    </row>
    <row r="40" spans="1:8" ht="34.5" customHeight="1" x14ac:dyDescent="0.25">
      <c r="A40" s="2131">
        <v>21</v>
      </c>
      <c r="B40" s="1896" t="str">
        <f>Cronograma!G38</f>
        <v>REALIZAÇÃO DE 2ª AUDIÊNCIA PÚBLICA</v>
      </c>
      <c r="C40" s="1892">
        <v>1</v>
      </c>
      <c r="D40" s="1893" t="s">
        <v>394</v>
      </c>
      <c r="E40" s="753">
        <f>Cronograma!S38</f>
        <v>5.0000000000000001E-3</v>
      </c>
      <c r="F40" s="2095">
        <f t="shared" ca="1" si="0"/>
        <v>56789.545050000001</v>
      </c>
      <c r="G40" s="2095">
        <f t="shared" ca="1" si="1"/>
        <v>56789.545050000001</v>
      </c>
      <c r="H40" s="651"/>
    </row>
    <row r="41" spans="1:8" ht="34.5" customHeight="1" x14ac:dyDescent="0.25">
      <c r="A41" s="2131">
        <v>22</v>
      </c>
      <c r="B41" s="1895" t="str">
        <f>Cronograma!G39</f>
        <v>REALIZAÇÃO DE 3ª AUDIÊNCIA PÚBLICA</v>
      </c>
      <c r="C41" s="1892">
        <v>1</v>
      </c>
      <c r="D41" s="1893" t="s">
        <v>394</v>
      </c>
      <c r="E41" s="753">
        <f>Cronograma!S39</f>
        <v>5.0000000000000001E-3</v>
      </c>
      <c r="F41" s="2095">
        <f t="shared" ca="1" si="0"/>
        <v>56789.545050000001</v>
      </c>
      <c r="G41" s="2095">
        <f t="shared" ca="1" si="1"/>
        <v>56789.545050000001</v>
      </c>
      <c r="H41" s="651"/>
    </row>
    <row r="42" spans="1:8" ht="34.5" customHeight="1" x14ac:dyDescent="0.25">
      <c r="A42" s="2131">
        <v>23</v>
      </c>
      <c r="B42" s="1896" t="str">
        <f>Cronograma!G40</f>
        <v>REALIZAÇÃO DE 4ª AUDIÊNCIA PÚBLICA</v>
      </c>
      <c r="C42" s="1892">
        <v>1</v>
      </c>
      <c r="D42" s="1893" t="s">
        <v>394</v>
      </c>
      <c r="E42" s="753">
        <f>Cronograma!S40</f>
        <v>5.0000000000000001E-3</v>
      </c>
      <c r="F42" s="2095">
        <f t="shared" ca="1" si="0"/>
        <v>56789.545050000001</v>
      </c>
      <c r="G42" s="2095">
        <f t="shared" ca="1" si="1"/>
        <v>56789.545050000001</v>
      </c>
      <c r="H42" s="651"/>
    </row>
    <row r="43" spans="1:8" ht="34.5" customHeight="1" x14ac:dyDescent="0.25">
      <c r="A43" s="2131">
        <v>24</v>
      </c>
      <c r="B43" s="1895" t="str">
        <f>Cronograma!G41</f>
        <v>REALIZAÇÃO DE 5ª AUDIÊNCIA PÚBLICA</v>
      </c>
      <c r="C43" s="1892">
        <v>1</v>
      </c>
      <c r="D43" s="1893" t="s">
        <v>394</v>
      </c>
      <c r="E43" s="753">
        <f>Cronograma!S41</f>
        <v>5.0000000000000001E-3</v>
      </c>
      <c r="F43" s="2095">
        <f t="shared" ca="1" si="0"/>
        <v>56789.545050000001</v>
      </c>
      <c r="G43" s="2095">
        <f t="shared" ca="1" si="1"/>
        <v>56789.545050000001</v>
      </c>
      <c r="H43" s="651"/>
    </row>
    <row r="44" spans="1:8" ht="34.5" customHeight="1" x14ac:dyDescent="0.25">
      <c r="A44" s="2131">
        <v>25</v>
      </c>
      <c r="B44" s="1896" t="str">
        <f>Cronograma!G42</f>
        <v>REALIZAÇÃO DE 6ª AUDIÊNCIA PÚBLICA</v>
      </c>
      <c r="C44" s="1892">
        <v>1</v>
      </c>
      <c r="D44" s="1893" t="s">
        <v>394</v>
      </c>
      <c r="E44" s="753">
        <f>Cronograma!S42</f>
        <v>5.0000000000000001E-3</v>
      </c>
      <c r="F44" s="2095">
        <f t="shared" ca="1" si="0"/>
        <v>56789.545050000001</v>
      </c>
      <c r="G44" s="2095">
        <f t="shared" ca="1" si="1"/>
        <v>56789.545050000001</v>
      </c>
      <c r="H44" s="651"/>
    </row>
    <row r="45" spans="1:8" ht="34.5" customHeight="1" x14ac:dyDescent="0.25">
      <c r="A45" s="2131">
        <v>26</v>
      </c>
      <c r="B45" s="1895" t="str">
        <f>Cronograma!G43</f>
        <v>REALIZAÇÃO DE 7ª AUDIÊNCIA PÚBLICA</v>
      </c>
      <c r="C45" s="1892">
        <v>1</v>
      </c>
      <c r="D45" s="1893" t="s">
        <v>394</v>
      </c>
      <c r="E45" s="753">
        <f>Cronograma!S43</f>
        <v>5.0000000000000001E-3</v>
      </c>
      <c r="F45" s="2095">
        <f t="shared" ca="1" si="0"/>
        <v>56789.545050000001</v>
      </c>
      <c r="G45" s="2095">
        <f t="shared" ca="1" si="1"/>
        <v>56789.545050000001</v>
      </c>
      <c r="H45" s="651"/>
    </row>
    <row r="46" spans="1:8" ht="34.5" customHeight="1" x14ac:dyDescent="0.25">
      <c r="A46" s="2131">
        <v>27</v>
      </c>
      <c r="B46" s="1896" t="str">
        <f>Cronograma!G44</f>
        <v>REALIZAÇÃO DE 8ª AUDIÊNCIA PÚBLICA</v>
      </c>
      <c r="C46" s="1892">
        <v>1</v>
      </c>
      <c r="D46" s="1893" t="s">
        <v>394</v>
      </c>
      <c r="E46" s="753">
        <f>Cronograma!S44</f>
        <v>5.0000000000000001E-3</v>
      </c>
      <c r="F46" s="2095">
        <f t="shared" ca="1" si="0"/>
        <v>56789.545050000001</v>
      </c>
      <c r="G46" s="2095">
        <f t="shared" ca="1" si="1"/>
        <v>56789.545050000001</v>
      </c>
      <c r="H46" s="651"/>
    </row>
    <row r="47" spans="1:8" ht="34.5" customHeight="1" x14ac:dyDescent="0.25">
      <c r="A47" s="2131">
        <v>28</v>
      </c>
      <c r="B47" s="1895" t="str">
        <f>Cronograma!G45</f>
        <v>REALIZAÇÃO DE 9ª AUDIÊNCIA PÚBLICA</v>
      </c>
      <c r="C47" s="1892">
        <v>1</v>
      </c>
      <c r="D47" s="1893" t="s">
        <v>394</v>
      </c>
      <c r="E47" s="753">
        <f>Cronograma!S45</f>
        <v>5.0000000000000001E-3</v>
      </c>
      <c r="F47" s="2095">
        <f t="shared" ca="1" si="0"/>
        <v>56789.545050000001</v>
      </c>
      <c r="G47" s="2095">
        <f t="shared" ca="1" si="1"/>
        <v>56789.545050000001</v>
      </c>
      <c r="H47" s="651"/>
    </row>
    <row r="48" spans="1:8" ht="34.5" customHeight="1" x14ac:dyDescent="0.25">
      <c r="A48" s="2131">
        <v>29</v>
      </c>
      <c r="B48" s="1896" t="str">
        <f>Cronograma!G46</f>
        <v>REALIZAÇÃO DE 10ª AUDIÊNCIA PÚBLICA</v>
      </c>
      <c r="C48" s="1892">
        <v>1</v>
      </c>
      <c r="D48" s="1893" t="s">
        <v>394</v>
      </c>
      <c r="E48" s="753">
        <f>Cronograma!S46</f>
        <v>5.0000000000000001E-3</v>
      </c>
      <c r="F48" s="2095">
        <f t="shared" ca="1" si="0"/>
        <v>56789.545050000001</v>
      </c>
      <c r="G48" s="2095">
        <f t="shared" ca="1" si="1"/>
        <v>56789.545050000001</v>
      </c>
      <c r="H48" s="651"/>
    </row>
    <row r="49" spans="1:15" ht="27.75" customHeight="1" x14ac:dyDescent="0.25">
      <c r="A49" s="2131">
        <v>30</v>
      </c>
      <c r="B49" s="1895" t="str">
        <f>Cronograma!G47</f>
        <v>DIAGNÓSTICO ARQUEOLÓGICO</v>
      </c>
      <c r="C49" s="1892">
        <v>1</v>
      </c>
      <c r="D49" s="1893" t="s">
        <v>394</v>
      </c>
      <c r="E49" s="753">
        <f>Cronograma!T47</f>
        <v>0.06</v>
      </c>
      <c r="F49" s="2095">
        <f t="shared" ca="1" si="0"/>
        <v>681474.54059999995</v>
      </c>
      <c r="G49" s="2095">
        <f t="shared" ca="1" si="1"/>
        <v>681474.54059999995</v>
      </c>
      <c r="H49" s="651"/>
    </row>
    <row r="50" spans="1:15" ht="27.75" customHeight="1" x14ac:dyDescent="0.25">
      <c r="A50" s="2131">
        <v>31</v>
      </c>
      <c r="B50" s="1891" t="str">
        <f>Cronograma!G48</f>
        <v xml:space="preserve">ESTUDO DO COMPONENTE INDÍGENA </v>
      </c>
      <c r="C50" s="1892">
        <v>1</v>
      </c>
      <c r="D50" s="1893" t="s">
        <v>394</v>
      </c>
      <c r="E50" s="753">
        <f>Cronograma!T48</f>
        <v>0.06</v>
      </c>
      <c r="F50" s="2095">
        <f t="shared" ca="1" si="0"/>
        <v>681474.54059999995</v>
      </c>
      <c r="G50" s="2095">
        <f t="shared" ca="1" si="1"/>
        <v>681474.54059999995</v>
      </c>
      <c r="H50" s="651"/>
    </row>
    <row r="51" spans="1:15" ht="33" customHeight="1" x14ac:dyDescent="0.25">
      <c r="A51" s="2131">
        <v>32</v>
      </c>
      <c r="B51" s="1894" t="str">
        <f>Cronograma!G49</f>
        <v xml:space="preserve">ESTUDO DE AVALIAÇÃO DO POTENCIAL MALARÍGENO </v>
      </c>
      <c r="C51" s="1892">
        <v>1</v>
      </c>
      <c r="D51" s="1893" t="s">
        <v>394</v>
      </c>
      <c r="E51" s="753">
        <f>Cronograma!T49</f>
        <v>0.03</v>
      </c>
      <c r="F51" s="2095">
        <f t="shared" ca="1" si="0"/>
        <v>340737.27029999997</v>
      </c>
      <c r="G51" s="2095">
        <f t="shared" ca="1" si="1"/>
        <v>340737.27029999997</v>
      </c>
      <c r="H51" s="651"/>
    </row>
    <row r="52" spans="1:15" ht="30" customHeight="1" thickBot="1" x14ac:dyDescent="0.3">
      <c r="A52" s="2131">
        <v>33</v>
      </c>
      <c r="B52" s="1891" t="str">
        <f>Cronograma!G50</f>
        <v>ASSESSORAMENTO TÉCNICO E OBTENÇÃO DA LICENÇA PRÉVIA</v>
      </c>
      <c r="C52" s="1892">
        <v>1</v>
      </c>
      <c r="D52" s="1893" t="s">
        <v>394</v>
      </c>
      <c r="E52" s="2103">
        <f>Cronograma!AC50</f>
        <v>0.06</v>
      </c>
      <c r="F52" s="2098">
        <f t="shared" ca="1" si="0"/>
        <v>681474.54059999995</v>
      </c>
      <c r="G52" s="2098">
        <f t="shared" ca="1" si="1"/>
        <v>681474.54059999995</v>
      </c>
      <c r="H52" s="651"/>
    </row>
    <row r="53" spans="1:15" ht="31.7" customHeight="1" thickBot="1" x14ac:dyDescent="0.3">
      <c r="A53" s="1897"/>
      <c r="B53" s="1898"/>
      <c r="C53" s="1899"/>
      <c r="D53" s="1899"/>
      <c r="E53" s="2104">
        <f>SUM(E20:E52)</f>
        <v>1.0000000000000004</v>
      </c>
      <c r="F53" s="2102" t="s">
        <v>1</v>
      </c>
      <c r="G53" s="2101">
        <f ca="1">SUM(G20:G52)</f>
        <v>11357909.010000007</v>
      </c>
      <c r="I53" s="661"/>
      <c r="K53" s="661"/>
      <c r="M53" s="661"/>
      <c r="O53" s="661"/>
    </row>
    <row r="54" spans="1:15" x14ac:dyDescent="0.25">
      <c r="A54" s="667"/>
      <c r="B54" s="668"/>
      <c r="C54" s="667"/>
      <c r="D54" s="667"/>
      <c r="E54" s="667"/>
      <c r="G54" s="2099"/>
      <c r="I54" s="670"/>
      <c r="K54" s="670"/>
      <c r="M54" s="670"/>
      <c r="O54" s="670"/>
    </row>
    <row r="55" spans="1:15" x14ac:dyDescent="0.25">
      <c r="A55" s="667"/>
      <c r="C55" s="667"/>
      <c r="D55" s="667"/>
      <c r="E55" s="667"/>
      <c r="G55" s="2099"/>
    </row>
    <row r="56" spans="1:15" x14ac:dyDescent="0.25">
      <c r="A56" s="667"/>
      <c r="C56" s="667"/>
      <c r="D56" s="667"/>
      <c r="E56" s="667"/>
      <c r="G56" s="2100">
        <f ca="1">RESUMO!G32</f>
        <v>11357909.01</v>
      </c>
    </row>
    <row r="57" spans="1:15" x14ac:dyDescent="0.25">
      <c r="A57" s="667"/>
      <c r="C57" s="667"/>
      <c r="D57" s="667"/>
      <c r="E57" s="667"/>
      <c r="G57" s="2099"/>
    </row>
    <row r="58" spans="1:15" x14ac:dyDescent="0.25">
      <c r="A58" s="668"/>
      <c r="C58" s="668"/>
      <c r="D58" s="668"/>
      <c r="E58" s="668"/>
      <c r="G58" s="2099"/>
    </row>
    <row r="59" spans="1:15" x14ac:dyDescent="0.25">
      <c r="G59" s="2099"/>
    </row>
  </sheetData>
  <sheetProtection password="B9DE" sheet="1" objects="1" scenarios="1"/>
  <mergeCells count="3">
    <mergeCell ref="A7:G7"/>
    <mergeCell ref="B9:F9"/>
    <mergeCell ref="D18:E18"/>
  </mergeCells>
  <pageMargins left="0.78740157480314965" right="0.78740157480314965" top="0.59055118110236227" bottom="0.98425196850393704" header="0.51181102362204722" footer="0.51181102362204722"/>
  <pageSetup paperSize="9" scale="44" orientation="portrait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0"/>
  <sheetViews>
    <sheetView topLeftCell="A22" zoomScale="80" zoomScaleNormal="80" zoomScaleSheetLayoutView="80" workbookViewId="0">
      <selection activeCell="B63" sqref="B63"/>
    </sheetView>
  </sheetViews>
  <sheetFormatPr defaultRowHeight="15.75" x14ac:dyDescent="0.25"/>
  <cols>
    <col min="1" max="1" width="18.42578125" style="616" customWidth="1"/>
    <col min="2" max="2" width="99.5703125" style="616" customWidth="1"/>
    <col min="3" max="3" width="11.42578125" style="616" customWidth="1"/>
    <col min="4" max="4" width="11" style="616" customWidth="1"/>
    <col min="5" max="5" width="13.42578125" style="616" customWidth="1"/>
    <col min="6" max="6" width="17.85546875" style="616" customWidth="1"/>
    <col min="7" max="7" width="19.85546875" style="616" customWidth="1"/>
    <col min="8" max="8" width="11.140625" style="616" bestFit="1" customWidth="1"/>
    <col min="9" max="9" width="20.28515625" style="616" bestFit="1" customWidth="1"/>
    <col min="10" max="10" width="9.140625" style="616"/>
    <col min="11" max="11" width="20" style="616" customWidth="1"/>
    <col min="12" max="12" width="9.140625" style="616"/>
    <col min="13" max="13" width="20.42578125" style="616" customWidth="1"/>
    <col min="14" max="14" width="9.140625" style="616"/>
    <col min="15" max="15" width="20.5703125" style="616" customWidth="1"/>
    <col min="16" max="257" width="9.140625" style="616"/>
    <col min="258" max="258" width="21.85546875" style="616" customWidth="1"/>
    <col min="259" max="259" width="98.140625" style="616" bestFit="1" customWidth="1"/>
    <col min="260" max="260" width="11.42578125" style="616" customWidth="1"/>
    <col min="261" max="261" width="11" style="616" customWidth="1"/>
    <col min="262" max="263" width="20.7109375" style="616" customWidth="1"/>
    <col min="264" max="264" width="11.140625" style="616" bestFit="1" customWidth="1"/>
    <col min="265" max="265" width="20.28515625" style="616" bestFit="1" customWidth="1"/>
    <col min="266" max="266" width="9.140625" style="616"/>
    <col min="267" max="267" width="20" style="616" customWidth="1"/>
    <col min="268" max="268" width="9.140625" style="616"/>
    <col min="269" max="269" width="20.42578125" style="616" customWidth="1"/>
    <col min="270" max="270" width="9.140625" style="616"/>
    <col min="271" max="271" width="20.5703125" style="616" customWidth="1"/>
    <col min="272" max="513" width="9.140625" style="616"/>
    <col min="514" max="514" width="21.85546875" style="616" customWidth="1"/>
    <col min="515" max="515" width="98.140625" style="616" bestFit="1" customWidth="1"/>
    <col min="516" max="516" width="11.42578125" style="616" customWidth="1"/>
    <col min="517" max="517" width="11" style="616" customWidth="1"/>
    <col min="518" max="519" width="20.7109375" style="616" customWidth="1"/>
    <col min="520" max="520" width="11.140625" style="616" bestFit="1" customWidth="1"/>
    <col min="521" max="521" width="20.28515625" style="616" bestFit="1" customWidth="1"/>
    <col min="522" max="522" width="9.140625" style="616"/>
    <col min="523" max="523" width="20" style="616" customWidth="1"/>
    <col min="524" max="524" width="9.140625" style="616"/>
    <col min="525" max="525" width="20.42578125" style="616" customWidth="1"/>
    <col min="526" max="526" width="9.140625" style="616"/>
    <col min="527" max="527" width="20.5703125" style="616" customWidth="1"/>
    <col min="528" max="769" width="9.140625" style="616"/>
    <col min="770" max="770" width="21.85546875" style="616" customWidth="1"/>
    <col min="771" max="771" width="98.140625" style="616" bestFit="1" customWidth="1"/>
    <col min="772" max="772" width="11.42578125" style="616" customWidth="1"/>
    <col min="773" max="773" width="11" style="616" customWidth="1"/>
    <col min="774" max="775" width="20.7109375" style="616" customWidth="1"/>
    <col min="776" max="776" width="11.140625" style="616" bestFit="1" customWidth="1"/>
    <col min="777" max="777" width="20.28515625" style="616" bestFit="1" customWidth="1"/>
    <col min="778" max="778" width="9.140625" style="616"/>
    <col min="779" max="779" width="20" style="616" customWidth="1"/>
    <col min="780" max="780" width="9.140625" style="616"/>
    <col min="781" max="781" width="20.42578125" style="616" customWidth="1"/>
    <col min="782" max="782" width="9.140625" style="616"/>
    <col min="783" max="783" width="20.5703125" style="616" customWidth="1"/>
    <col min="784" max="1025" width="9.140625" style="616"/>
    <col min="1026" max="1026" width="21.85546875" style="616" customWidth="1"/>
    <col min="1027" max="1027" width="98.140625" style="616" bestFit="1" customWidth="1"/>
    <col min="1028" max="1028" width="11.42578125" style="616" customWidth="1"/>
    <col min="1029" max="1029" width="11" style="616" customWidth="1"/>
    <col min="1030" max="1031" width="20.7109375" style="616" customWidth="1"/>
    <col min="1032" max="1032" width="11.140625" style="616" bestFit="1" customWidth="1"/>
    <col min="1033" max="1033" width="20.28515625" style="616" bestFit="1" customWidth="1"/>
    <col min="1034" max="1034" width="9.140625" style="616"/>
    <col min="1035" max="1035" width="20" style="616" customWidth="1"/>
    <col min="1036" max="1036" width="9.140625" style="616"/>
    <col min="1037" max="1037" width="20.42578125" style="616" customWidth="1"/>
    <col min="1038" max="1038" width="9.140625" style="616"/>
    <col min="1039" max="1039" width="20.5703125" style="616" customWidth="1"/>
    <col min="1040" max="1281" width="9.140625" style="616"/>
    <col min="1282" max="1282" width="21.85546875" style="616" customWidth="1"/>
    <col min="1283" max="1283" width="98.140625" style="616" bestFit="1" customWidth="1"/>
    <col min="1284" max="1284" width="11.42578125" style="616" customWidth="1"/>
    <col min="1285" max="1285" width="11" style="616" customWidth="1"/>
    <col min="1286" max="1287" width="20.7109375" style="616" customWidth="1"/>
    <col min="1288" max="1288" width="11.140625" style="616" bestFit="1" customWidth="1"/>
    <col min="1289" max="1289" width="20.28515625" style="616" bestFit="1" customWidth="1"/>
    <col min="1290" max="1290" width="9.140625" style="616"/>
    <col min="1291" max="1291" width="20" style="616" customWidth="1"/>
    <col min="1292" max="1292" width="9.140625" style="616"/>
    <col min="1293" max="1293" width="20.42578125" style="616" customWidth="1"/>
    <col min="1294" max="1294" width="9.140625" style="616"/>
    <col min="1295" max="1295" width="20.5703125" style="616" customWidth="1"/>
    <col min="1296" max="1537" width="9.140625" style="616"/>
    <col min="1538" max="1538" width="21.85546875" style="616" customWidth="1"/>
    <col min="1539" max="1539" width="98.140625" style="616" bestFit="1" customWidth="1"/>
    <col min="1540" max="1540" width="11.42578125" style="616" customWidth="1"/>
    <col min="1541" max="1541" width="11" style="616" customWidth="1"/>
    <col min="1542" max="1543" width="20.7109375" style="616" customWidth="1"/>
    <col min="1544" max="1544" width="11.140625" style="616" bestFit="1" customWidth="1"/>
    <col min="1545" max="1545" width="20.28515625" style="616" bestFit="1" customWidth="1"/>
    <col min="1546" max="1546" width="9.140625" style="616"/>
    <col min="1547" max="1547" width="20" style="616" customWidth="1"/>
    <col min="1548" max="1548" width="9.140625" style="616"/>
    <col min="1549" max="1549" width="20.42578125" style="616" customWidth="1"/>
    <col min="1550" max="1550" width="9.140625" style="616"/>
    <col min="1551" max="1551" width="20.5703125" style="616" customWidth="1"/>
    <col min="1552" max="1793" width="9.140625" style="616"/>
    <col min="1794" max="1794" width="21.85546875" style="616" customWidth="1"/>
    <col min="1795" max="1795" width="98.140625" style="616" bestFit="1" customWidth="1"/>
    <col min="1796" max="1796" width="11.42578125" style="616" customWidth="1"/>
    <col min="1797" max="1797" width="11" style="616" customWidth="1"/>
    <col min="1798" max="1799" width="20.7109375" style="616" customWidth="1"/>
    <col min="1800" max="1800" width="11.140625" style="616" bestFit="1" customWidth="1"/>
    <col min="1801" max="1801" width="20.28515625" style="616" bestFit="1" customWidth="1"/>
    <col min="1802" max="1802" width="9.140625" style="616"/>
    <col min="1803" max="1803" width="20" style="616" customWidth="1"/>
    <col min="1804" max="1804" width="9.140625" style="616"/>
    <col min="1805" max="1805" width="20.42578125" style="616" customWidth="1"/>
    <col min="1806" max="1806" width="9.140625" style="616"/>
    <col min="1807" max="1807" width="20.5703125" style="616" customWidth="1"/>
    <col min="1808" max="2049" width="9.140625" style="616"/>
    <col min="2050" max="2050" width="21.85546875" style="616" customWidth="1"/>
    <col min="2051" max="2051" width="98.140625" style="616" bestFit="1" customWidth="1"/>
    <col min="2052" max="2052" width="11.42578125" style="616" customWidth="1"/>
    <col min="2053" max="2053" width="11" style="616" customWidth="1"/>
    <col min="2054" max="2055" width="20.7109375" style="616" customWidth="1"/>
    <col min="2056" max="2056" width="11.140625" style="616" bestFit="1" customWidth="1"/>
    <col min="2057" max="2057" width="20.28515625" style="616" bestFit="1" customWidth="1"/>
    <col min="2058" max="2058" width="9.140625" style="616"/>
    <col min="2059" max="2059" width="20" style="616" customWidth="1"/>
    <col min="2060" max="2060" width="9.140625" style="616"/>
    <col min="2061" max="2061" width="20.42578125" style="616" customWidth="1"/>
    <col min="2062" max="2062" width="9.140625" style="616"/>
    <col min="2063" max="2063" width="20.5703125" style="616" customWidth="1"/>
    <col min="2064" max="2305" width="9.140625" style="616"/>
    <col min="2306" max="2306" width="21.85546875" style="616" customWidth="1"/>
    <col min="2307" max="2307" width="98.140625" style="616" bestFit="1" customWidth="1"/>
    <col min="2308" max="2308" width="11.42578125" style="616" customWidth="1"/>
    <col min="2309" max="2309" width="11" style="616" customWidth="1"/>
    <col min="2310" max="2311" width="20.7109375" style="616" customWidth="1"/>
    <col min="2312" max="2312" width="11.140625" style="616" bestFit="1" customWidth="1"/>
    <col min="2313" max="2313" width="20.28515625" style="616" bestFit="1" customWidth="1"/>
    <col min="2314" max="2314" width="9.140625" style="616"/>
    <col min="2315" max="2315" width="20" style="616" customWidth="1"/>
    <col min="2316" max="2316" width="9.140625" style="616"/>
    <col min="2317" max="2317" width="20.42578125" style="616" customWidth="1"/>
    <col min="2318" max="2318" width="9.140625" style="616"/>
    <col min="2319" max="2319" width="20.5703125" style="616" customWidth="1"/>
    <col min="2320" max="2561" width="9.140625" style="616"/>
    <col min="2562" max="2562" width="21.85546875" style="616" customWidth="1"/>
    <col min="2563" max="2563" width="98.140625" style="616" bestFit="1" customWidth="1"/>
    <col min="2564" max="2564" width="11.42578125" style="616" customWidth="1"/>
    <col min="2565" max="2565" width="11" style="616" customWidth="1"/>
    <col min="2566" max="2567" width="20.7109375" style="616" customWidth="1"/>
    <col min="2568" max="2568" width="11.140625" style="616" bestFit="1" customWidth="1"/>
    <col min="2569" max="2569" width="20.28515625" style="616" bestFit="1" customWidth="1"/>
    <col min="2570" max="2570" width="9.140625" style="616"/>
    <col min="2571" max="2571" width="20" style="616" customWidth="1"/>
    <col min="2572" max="2572" width="9.140625" style="616"/>
    <col min="2573" max="2573" width="20.42578125" style="616" customWidth="1"/>
    <col min="2574" max="2574" width="9.140625" style="616"/>
    <col min="2575" max="2575" width="20.5703125" style="616" customWidth="1"/>
    <col min="2576" max="2817" width="9.140625" style="616"/>
    <col min="2818" max="2818" width="21.85546875" style="616" customWidth="1"/>
    <col min="2819" max="2819" width="98.140625" style="616" bestFit="1" customWidth="1"/>
    <col min="2820" max="2820" width="11.42578125" style="616" customWidth="1"/>
    <col min="2821" max="2821" width="11" style="616" customWidth="1"/>
    <col min="2822" max="2823" width="20.7109375" style="616" customWidth="1"/>
    <col min="2824" max="2824" width="11.140625" style="616" bestFit="1" customWidth="1"/>
    <col min="2825" max="2825" width="20.28515625" style="616" bestFit="1" customWidth="1"/>
    <col min="2826" max="2826" width="9.140625" style="616"/>
    <col min="2827" max="2827" width="20" style="616" customWidth="1"/>
    <col min="2828" max="2828" width="9.140625" style="616"/>
    <col min="2829" max="2829" width="20.42578125" style="616" customWidth="1"/>
    <col min="2830" max="2830" width="9.140625" style="616"/>
    <col min="2831" max="2831" width="20.5703125" style="616" customWidth="1"/>
    <col min="2832" max="3073" width="9.140625" style="616"/>
    <col min="3074" max="3074" width="21.85546875" style="616" customWidth="1"/>
    <col min="3075" max="3075" width="98.140625" style="616" bestFit="1" customWidth="1"/>
    <col min="3076" max="3076" width="11.42578125" style="616" customWidth="1"/>
    <col min="3077" max="3077" width="11" style="616" customWidth="1"/>
    <col min="3078" max="3079" width="20.7109375" style="616" customWidth="1"/>
    <col min="3080" max="3080" width="11.140625" style="616" bestFit="1" customWidth="1"/>
    <col min="3081" max="3081" width="20.28515625" style="616" bestFit="1" customWidth="1"/>
    <col min="3082" max="3082" width="9.140625" style="616"/>
    <col min="3083" max="3083" width="20" style="616" customWidth="1"/>
    <col min="3084" max="3084" width="9.140625" style="616"/>
    <col min="3085" max="3085" width="20.42578125" style="616" customWidth="1"/>
    <col min="3086" max="3086" width="9.140625" style="616"/>
    <col min="3087" max="3087" width="20.5703125" style="616" customWidth="1"/>
    <col min="3088" max="3329" width="9.140625" style="616"/>
    <col min="3330" max="3330" width="21.85546875" style="616" customWidth="1"/>
    <col min="3331" max="3331" width="98.140625" style="616" bestFit="1" customWidth="1"/>
    <col min="3332" max="3332" width="11.42578125" style="616" customWidth="1"/>
    <col min="3333" max="3333" width="11" style="616" customWidth="1"/>
    <col min="3334" max="3335" width="20.7109375" style="616" customWidth="1"/>
    <col min="3336" max="3336" width="11.140625" style="616" bestFit="1" customWidth="1"/>
    <col min="3337" max="3337" width="20.28515625" style="616" bestFit="1" customWidth="1"/>
    <col min="3338" max="3338" width="9.140625" style="616"/>
    <col min="3339" max="3339" width="20" style="616" customWidth="1"/>
    <col min="3340" max="3340" width="9.140625" style="616"/>
    <col min="3341" max="3341" width="20.42578125" style="616" customWidth="1"/>
    <col min="3342" max="3342" width="9.140625" style="616"/>
    <col min="3343" max="3343" width="20.5703125" style="616" customWidth="1"/>
    <col min="3344" max="3585" width="9.140625" style="616"/>
    <col min="3586" max="3586" width="21.85546875" style="616" customWidth="1"/>
    <col min="3587" max="3587" width="98.140625" style="616" bestFit="1" customWidth="1"/>
    <col min="3588" max="3588" width="11.42578125" style="616" customWidth="1"/>
    <col min="3589" max="3589" width="11" style="616" customWidth="1"/>
    <col min="3590" max="3591" width="20.7109375" style="616" customWidth="1"/>
    <col min="3592" max="3592" width="11.140625" style="616" bestFit="1" customWidth="1"/>
    <col min="3593" max="3593" width="20.28515625" style="616" bestFit="1" customWidth="1"/>
    <col min="3594" max="3594" width="9.140625" style="616"/>
    <col min="3595" max="3595" width="20" style="616" customWidth="1"/>
    <col min="3596" max="3596" width="9.140625" style="616"/>
    <col min="3597" max="3597" width="20.42578125" style="616" customWidth="1"/>
    <col min="3598" max="3598" width="9.140625" style="616"/>
    <col min="3599" max="3599" width="20.5703125" style="616" customWidth="1"/>
    <col min="3600" max="3841" width="9.140625" style="616"/>
    <col min="3842" max="3842" width="21.85546875" style="616" customWidth="1"/>
    <col min="3843" max="3843" width="98.140625" style="616" bestFit="1" customWidth="1"/>
    <col min="3844" max="3844" width="11.42578125" style="616" customWidth="1"/>
    <col min="3845" max="3845" width="11" style="616" customWidth="1"/>
    <col min="3846" max="3847" width="20.7109375" style="616" customWidth="1"/>
    <col min="3848" max="3848" width="11.140625" style="616" bestFit="1" customWidth="1"/>
    <col min="3849" max="3849" width="20.28515625" style="616" bestFit="1" customWidth="1"/>
    <col min="3850" max="3850" width="9.140625" style="616"/>
    <col min="3851" max="3851" width="20" style="616" customWidth="1"/>
    <col min="3852" max="3852" width="9.140625" style="616"/>
    <col min="3853" max="3853" width="20.42578125" style="616" customWidth="1"/>
    <col min="3854" max="3854" width="9.140625" style="616"/>
    <col min="3855" max="3855" width="20.5703125" style="616" customWidth="1"/>
    <col min="3856" max="4097" width="9.140625" style="616"/>
    <col min="4098" max="4098" width="21.85546875" style="616" customWidth="1"/>
    <col min="4099" max="4099" width="98.140625" style="616" bestFit="1" customWidth="1"/>
    <col min="4100" max="4100" width="11.42578125" style="616" customWidth="1"/>
    <col min="4101" max="4101" width="11" style="616" customWidth="1"/>
    <col min="4102" max="4103" width="20.7109375" style="616" customWidth="1"/>
    <col min="4104" max="4104" width="11.140625" style="616" bestFit="1" customWidth="1"/>
    <col min="4105" max="4105" width="20.28515625" style="616" bestFit="1" customWidth="1"/>
    <col min="4106" max="4106" width="9.140625" style="616"/>
    <col min="4107" max="4107" width="20" style="616" customWidth="1"/>
    <col min="4108" max="4108" width="9.140625" style="616"/>
    <col min="4109" max="4109" width="20.42578125" style="616" customWidth="1"/>
    <col min="4110" max="4110" width="9.140625" style="616"/>
    <col min="4111" max="4111" width="20.5703125" style="616" customWidth="1"/>
    <col min="4112" max="4353" width="9.140625" style="616"/>
    <col min="4354" max="4354" width="21.85546875" style="616" customWidth="1"/>
    <col min="4355" max="4355" width="98.140625" style="616" bestFit="1" customWidth="1"/>
    <col min="4356" max="4356" width="11.42578125" style="616" customWidth="1"/>
    <col min="4357" max="4357" width="11" style="616" customWidth="1"/>
    <col min="4358" max="4359" width="20.7109375" style="616" customWidth="1"/>
    <col min="4360" max="4360" width="11.140625" style="616" bestFit="1" customWidth="1"/>
    <col min="4361" max="4361" width="20.28515625" style="616" bestFit="1" customWidth="1"/>
    <col min="4362" max="4362" width="9.140625" style="616"/>
    <col min="4363" max="4363" width="20" style="616" customWidth="1"/>
    <col min="4364" max="4364" width="9.140625" style="616"/>
    <col min="4365" max="4365" width="20.42578125" style="616" customWidth="1"/>
    <col min="4366" max="4366" width="9.140625" style="616"/>
    <col min="4367" max="4367" width="20.5703125" style="616" customWidth="1"/>
    <col min="4368" max="4609" width="9.140625" style="616"/>
    <col min="4610" max="4610" width="21.85546875" style="616" customWidth="1"/>
    <col min="4611" max="4611" width="98.140625" style="616" bestFit="1" customWidth="1"/>
    <col min="4612" max="4612" width="11.42578125" style="616" customWidth="1"/>
    <col min="4613" max="4613" width="11" style="616" customWidth="1"/>
    <col min="4614" max="4615" width="20.7109375" style="616" customWidth="1"/>
    <col min="4616" max="4616" width="11.140625" style="616" bestFit="1" customWidth="1"/>
    <col min="4617" max="4617" width="20.28515625" style="616" bestFit="1" customWidth="1"/>
    <col min="4618" max="4618" width="9.140625" style="616"/>
    <col min="4619" max="4619" width="20" style="616" customWidth="1"/>
    <col min="4620" max="4620" width="9.140625" style="616"/>
    <col min="4621" max="4621" width="20.42578125" style="616" customWidth="1"/>
    <col min="4622" max="4622" width="9.140625" style="616"/>
    <col min="4623" max="4623" width="20.5703125" style="616" customWidth="1"/>
    <col min="4624" max="4865" width="9.140625" style="616"/>
    <col min="4866" max="4866" width="21.85546875" style="616" customWidth="1"/>
    <col min="4867" max="4867" width="98.140625" style="616" bestFit="1" customWidth="1"/>
    <col min="4868" max="4868" width="11.42578125" style="616" customWidth="1"/>
    <col min="4869" max="4869" width="11" style="616" customWidth="1"/>
    <col min="4870" max="4871" width="20.7109375" style="616" customWidth="1"/>
    <col min="4872" max="4872" width="11.140625" style="616" bestFit="1" customWidth="1"/>
    <col min="4873" max="4873" width="20.28515625" style="616" bestFit="1" customWidth="1"/>
    <col min="4874" max="4874" width="9.140625" style="616"/>
    <col min="4875" max="4875" width="20" style="616" customWidth="1"/>
    <col min="4876" max="4876" width="9.140625" style="616"/>
    <col min="4877" max="4877" width="20.42578125" style="616" customWidth="1"/>
    <col min="4878" max="4878" width="9.140625" style="616"/>
    <col min="4879" max="4879" width="20.5703125" style="616" customWidth="1"/>
    <col min="4880" max="5121" width="9.140625" style="616"/>
    <col min="5122" max="5122" width="21.85546875" style="616" customWidth="1"/>
    <col min="5123" max="5123" width="98.140625" style="616" bestFit="1" customWidth="1"/>
    <col min="5124" max="5124" width="11.42578125" style="616" customWidth="1"/>
    <col min="5125" max="5125" width="11" style="616" customWidth="1"/>
    <col min="5126" max="5127" width="20.7109375" style="616" customWidth="1"/>
    <col min="5128" max="5128" width="11.140625" style="616" bestFit="1" customWidth="1"/>
    <col min="5129" max="5129" width="20.28515625" style="616" bestFit="1" customWidth="1"/>
    <col min="5130" max="5130" width="9.140625" style="616"/>
    <col min="5131" max="5131" width="20" style="616" customWidth="1"/>
    <col min="5132" max="5132" width="9.140625" style="616"/>
    <col min="5133" max="5133" width="20.42578125" style="616" customWidth="1"/>
    <col min="5134" max="5134" width="9.140625" style="616"/>
    <col min="5135" max="5135" width="20.5703125" style="616" customWidth="1"/>
    <col min="5136" max="5377" width="9.140625" style="616"/>
    <col min="5378" max="5378" width="21.85546875" style="616" customWidth="1"/>
    <col min="5379" max="5379" width="98.140625" style="616" bestFit="1" customWidth="1"/>
    <col min="5380" max="5380" width="11.42578125" style="616" customWidth="1"/>
    <col min="5381" max="5381" width="11" style="616" customWidth="1"/>
    <col min="5382" max="5383" width="20.7109375" style="616" customWidth="1"/>
    <col min="5384" max="5384" width="11.140625" style="616" bestFit="1" customWidth="1"/>
    <col min="5385" max="5385" width="20.28515625" style="616" bestFit="1" customWidth="1"/>
    <col min="5386" max="5386" width="9.140625" style="616"/>
    <col min="5387" max="5387" width="20" style="616" customWidth="1"/>
    <col min="5388" max="5388" width="9.140625" style="616"/>
    <col min="5389" max="5389" width="20.42578125" style="616" customWidth="1"/>
    <col min="5390" max="5390" width="9.140625" style="616"/>
    <col min="5391" max="5391" width="20.5703125" style="616" customWidth="1"/>
    <col min="5392" max="5633" width="9.140625" style="616"/>
    <col min="5634" max="5634" width="21.85546875" style="616" customWidth="1"/>
    <col min="5635" max="5635" width="98.140625" style="616" bestFit="1" customWidth="1"/>
    <col min="5636" max="5636" width="11.42578125" style="616" customWidth="1"/>
    <col min="5637" max="5637" width="11" style="616" customWidth="1"/>
    <col min="5638" max="5639" width="20.7109375" style="616" customWidth="1"/>
    <col min="5640" max="5640" width="11.140625" style="616" bestFit="1" customWidth="1"/>
    <col min="5641" max="5641" width="20.28515625" style="616" bestFit="1" customWidth="1"/>
    <col min="5642" max="5642" width="9.140625" style="616"/>
    <col min="5643" max="5643" width="20" style="616" customWidth="1"/>
    <col min="5644" max="5644" width="9.140625" style="616"/>
    <col min="5645" max="5645" width="20.42578125" style="616" customWidth="1"/>
    <col min="5646" max="5646" width="9.140625" style="616"/>
    <col min="5647" max="5647" width="20.5703125" style="616" customWidth="1"/>
    <col min="5648" max="5889" width="9.140625" style="616"/>
    <col min="5890" max="5890" width="21.85546875" style="616" customWidth="1"/>
    <col min="5891" max="5891" width="98.140625" style="616" bestFit="1" customWidth="1"/>
    <col min="5892" max="5892" width="11.42578125" style="616" customWidth="1"/>
    <col min="5893" max="5893" width="11" style="616" customWidth="1"/>
    <col min="5894" max="5895" width="20.7109375" style="616" customWidth="1"/>
    <col min="5896" max="5896" width="11.140625" style="616" bestFit="1" customWidth="1"/>
    <col min="5897" max="5897" width="20.28515625" style="616" bestFit="1" customWidth="1"/>
    <col min="5898" max="5898" width="9.140625" style="616"/>
    <col min="5899" max="5899" width="20" style="616" customWidth="1"/>
    <col min="5900" max="5900" width="9.140625" style="616"/>
    <col min="5901" max="5901" width="20.42578125" style="616" customWidth="1"/>
    <col min="5902" max="5902" width="9.140625" style="616"/>
    <col min="5903" max="5903" width="20.5703125" style="616" customWidth="1"/>
    <col min="5904" max="6145" width="9.140625" style="616"/>
    <col min="6146" max="6146" width="21.85546875" style="616" customWidth="1"/>
    <col min="6147" max="6147" width="98.140625" style="616" bestFit="1" customWidth="1"/>
    <col min="6148" max="6148" width="11.42578125" style="616" customWidth="1"/>
    <col min="6149" max="6149" width="11" style="616" customWidth="1"/>
    <col min="6150" max="6151" width="20.7109375" style="616" customWidth="1"/>
    <col min="6152" max="6152" width="11.140625" style="616" bestFit="1" customWidth="1"/>
    <col min="6153" max="6153" width="20.28515625" style="616" bestFit="1" customWidth="1"/>
    <col min="6154" max="6154" width="9.140625" style="616"/>
    <col min="6155" max="6155" width="20" style="616" customWidth="1"/>
    <col min="6156" max="6156" width="9.140625" style="616"/>
    <col min="6157" max="6157" width="20.42578125" style="616" customWidth="1"/>
    <col min="6158" max="6158" width="9.140625" style="616"/>
    <col min="6159" max="6159" width="20.5703125" style="616" customWidth="1"/>
    <col min="6160" max="6401" width="9.140625" style="616"/>
    <col min="6402" max="6402" width="21.85546875" style="616" customWidth="1"/>
    <col min="6403" max="6403" width="98.140625" style="616" bestFit="1" customWidth="1"/>
    <col min="6404" max="6404" width="11.42578125" style="616" customWidth="1"/>
    <col min="6405" max="6405" width="11" style="616" customWidth="1"/>
    <col min="6406" max="6407" width="20.7109375" style="616" customWidth="1"/>
    <col min="6408" max="6408" width="11.140625" style="616" bestFit="1" customWidth="1"/>
    <col min="6409" max="6409" width="20.28515625" style="616" bestFit="1" customWidth="1"/>
    <col min="6410" max="6410" width="9.140625" style="616"/>
    <col min="6411" max="6411" width="20" style="616" customWidth="1"/>
    <col min="6412" max="6412" width="9.140625" style="616"/>
    <col min="6413" max="6413" width="20.42578125" style="616" customWidth="1"/>
    <col min="6414" max="6414" width="9.140625" style="616"/>
    <col min="6415" max="6415" width="20.5703125" style="616" customWidth="1"/>
    <col min="6416" max="6657" width="9.140625" style="616"/>
    <col min="6658" max="6658" width="21.85546875" style="616" customWidth="1"/>
    <col min="6659" max="6659" width="98.140625" style="616" bestFit="1" customWidth="1"/>
    <col min="6660" max="6660" width="11.42578125" style="616" customWidth="1"/>
    <col min="6661" max="6661" width="11" style="616" customWidth="1"/>
    <col min="6662" max="6663" width="20.7109375" style="616" customWidth="1"/>
    <col min="6664" max="6664" width="11.140625" style="616" bestFit="1" customWidth="1"/>
    <col min="6665" max="6665" width="20.28515625" style="616" bestFit="1" customWidth="1"/>
    <col min="6666" max="6666" width="9.140625" style="616"/>
    <col min="6667" max="6667" width="20" style="616" customWidth="1"/>
    <col min="6668" max="6668" width="9.140625" style="616"/>
    <col min="6669" max="6669" width="20.42578125" style="616" customWidth="1"/>
    <col min="6670" max="6670" width="9.140625" style="616"/>
    <col min="6671" max="6671" width="20.5703125" style="616" customWidth="1"/>
    <col min="6672" max="6913" width="9.140625" style="616"/>
    <col min="6914" max="6914" width="21.85546875" style="616" customWidth="1"/>
    <col min="6915" max="6915" width="98.140625" style="616" bestFit="1" customWidth="1"/>
    <col min="6916" max="6916" width="11.42578125" style="616" customWidth="1"/>
    <col min="6917" max="6917" width="11" style="616" customWidth="1"/>
    <col min="6918" max="6919" width="20.7109375" style="616" customWidth="1"/>
    <col min="6920" max="6920" width="11.140625" style="616" bestFit="1" customWidth="1"/>
    <col min="6921" max="6921" width="20.28515625" style="616" bestFit="1" customWidth="1"/>
    <col min="6922" max="6922" width="9.140625" style="616"/>
    <col min="6923" max="6923" width="20" style="616" customWidth="1"/>
    <col min="6924" max="6924" width="9.140625" style="616"/>
    <col min="6925" max="6925" width="20.42578125" style="616" customWidth="1"/>
    <col min="6926" max="6926" width="9.140625" style="616"/>
    <col min="6927" max="6927" width="20.5703125" style="616" customWidth="1"/>
    <col min="6928" max="7169" width="9.140625" style="616"/>
    <col min="7170" max="7170" width="21.85546875" style="616" customWidth="1"/>
    <col min="7171" max="7171" width="98.140625" style="616" bestFit="1" customWidth="1"/>
    <col min="7172" max="7172" width="11.42578125" style="616" customWidth="1"/>
    <col min="7173" max="7173" width="11" style="616" customWidth="1"/>
    <col min="7174" max="7175" width="20.7109375" style="616" customWidth="1"/>
    <col min="7176" max="7176" width="11.140625" style="616" bestFit="1" customWidth="1"/>
    <col min="7177" max="7177" width="20.28515625" style="616" bestFit="1" customWidth="1"/>
    <col min="7178" max="7178" width="9.140625" style="616"/>
    <col min="7179" max="7179" width="20" style="616" customWidth="1"/>
    <col min="7180" max="7180" width="9.140625" style="616"/>
    <col min="7181" max="7181" width="20.42578125" style="616" customWidth="1"/>
    <col min="7182" max="7182" width="9.140625" style="616"/>
    <col min="7183" max="7183" width="20.5703125" style="616" customWidth="1"/>
    <col min="7184" max="7425" width="9.140625" style="616"/>
    <col min="7426" max="7426" width="21.85546875" style="616" customWidth="1"/>
    <col min="7427" max="7427" width="98.140625" style="616" bestFit="1" customWidth="1"/>
    <col min="7428" max="7428" width="11.42578125" style="616" customWidth="1"/>
    <col min="7429" max="7429" width="11" style="616" customWidth="1"/>
    <col min="7430" max="7431" width="20.7109375" style="616" customWidth="1"/>
    <col min="7432" max="7432" width="11.140625" style="616" bestFit="1" customWidth="1"/>
    <col min="7433" max="7433" width="20.28515625" style="616" bestFit="1" customWidth="1"/>
    <col min="7434" max="7434" width="9.140625" style="616"/>
    <col min="7435" max="7435" width="20" style="616" customWidth="1"/>
    <col min="7436" max="7436" width="9.140625" style="616"/>
    <col min="7437" max="7437" width="20.42578125" style="616" customWidth="1"/>
    <col min="7438" max="7438" width="9.140625" style="616"/>
    <col min="7439" max="7439" width="20.5703125" style="616" customWidth="1"/>
    <col min="7440" max="7681" width="9.140625" style="616"/>
    <col min="7682" max="7682" width="21.85546875" style="616" customWidth="1"/>
    <col min="7683" max="7683" width="98.140625" style="616" bestFit="1" customWidth="1"/>
    <col min="7684" max="7684" width="11.42578125" style="616" customWidth="1"/>
    <col min="7685" max="7685" width="11" style="616" customWidth="1"/>
    <col min="7686" max="7687" width="20.7109375" style="616" customWidth="1"/>
    <col min="7688" max="7688" width="11.140625" style="616" bestFit="1" customWidth="1"/>
    <col min="7689" max="7689" width="20.28515625" style="616" bestFit="1" customWidth="1"/>
    <col min="7690" max="7690" width="9.140625" style="616"/>
    <col min="7691" max="7691" width="20" style="616" customWidth="1"/>
    <col min="7692" max="7692" width="9.140625" style="616"/>
    <col min="7693" max="7693" width="20.42578125" style="616" customWidth="1"/>
    <col min="7694" max="7694" width="9.140625" style="616"/>
    <col min="7695" max="7695" width="20.5703125" style="616" customWidth="1"/>
    <col min="7696" max="7937" width="9.140625" style="616"/>
    <col min="7938" max="7938" width="21.85546875" style="616" customWidth="1"/>
    <col min="7939" max="7939" width="98.140625" style="616" bestFit="1" customWidth="1"/>
    <col min="7940" max="7940" width="11.42578125" style="616" customWidth="1"/>
    <col min="7941" max="7941" width="11" style="616" customWidth="1"/>
    <col min="7942" max="7943" width="20.7109375" style="616" customWidth="1"/>
    <col min="7944" max="7944" width="11.140625" style="616" bestFit="1" customWidth="1"/>
    <col min="7945" max="7945" width="20.28515625" style="616" bestFit="1" customWidth="1"/>
    <col min="7946" max="7946" width="9.140625" style="616"/>
    <col min="7947" max="7947" width="20" style="616" customWidth="1"/>
    <col min="7948" max="7948" width="9.140625" style="616"/>
    <col min="7949" max="7949" width="20.42578125" style="616" customWidth="1"/>
    <col min="7950" max="7950" width="9.140625" style="616"/>
    <col min="7951" max="7951" width="20.5703125" style="616" customWidth="1"/>
    <col min="7952" max="8193" width="9.140625" style="616"/>
    <col min="8194" max="8194" width="21.85546875" style="616" customWidth="1"/>
    <col min="8195" max="8195" width="98.140625" style="616" bestFit="1" customWidth="1"/>
    <col min="8196" max="8196" width="11.42578125" style="616" customWidth="1"/>
    <col min="8197" max="8197" width="11" style="616" customWidth="1"/>
    <col min="8198" max="8199" width="20.7109375" style="616" customWidth="1"/>
    <col min="8200" max="8200" width="11.140625" style="616" bestFit="1" customWidth="1"/>
    <col min="8201" max="8201" width="20.28515625" style="616" bestFit="1" customWidth="1"/>
    <col min="8202" max="8202" width="9.140625" style="616"/>
    <col min="8203" max="8203" width="20" style="616" customWidth="1"/>
    <col min="8204" max="8204" width="9.140625" style="616"/>
    <col min="8205" max="8205" width="20.42578125" style="616" customWidth="1"/>
    <col min="8206" max="8206" width="9.140625" style="616"/>
    <col min="8207" max="8207" width="20.5703125" style="616" customWidth="1"/>
    <col min="8208" max="8449" width="9.140625" style="616"/>
    <col min="8450" max="8450" width="21.85546875" style="616" customWidth="1"/>
    <col min="8451" max="8451" width="98.140625" style="616" bestFit="1" customWidth="1"/>
    <col min="8452" max="8452" width="11.42578125" style="616" customWidth="1"/>
    <col min="8453" max="8453" width="11" style="616" customWidth="1"/>
    <col min="8454" max="8455" width="20.7109375" style="616" customWidth="1"/>
    <col min="8456" max="8456" width="11.140625" style="616" bestFit="1" customWidth="1"/>
    <col min="8457" max="8457" width="20.28515625" style="616" bestFit="1" customWidth="1"/>
    <col min="8458" max="8458" width="9.140625" style="616"/>
    <col min="8459" max="8459" width="20" style="616" customWidth="1"/>
    <col min="8460" max="8460" width="9.140625" style="616"/>
    <col min="8461" max="8461" width="20.42578125" style="616" customWidth="1"/>
    <col min="8462" max="8462" width="9.140625" style="616"/>
    <col min="8463" max="8463" width="20.5703125" style="616" customWidth="1"/>
    <col min="8464" max="8705" width="9.140625" style="616"/>
    <col min="8706" max="8706" width="21.85546875" style="616" customWidth="1"/>
    <col min="8707" max="8707" width="98.140625" style="616" bestFit="1" customWidth="1"/>
    <col min="8708" max="8708" width="11.42578125" style="616" customWidth="1"/>
    <col min="8709" max="8709" width="11" style="616" customWidth="1"/>
    <col min="8710" max="8711" width="20.7109375" style="616" customWidth="1"/>
    <col min="8712" max="8712" width="11.140625" style="616" bestFit="1" customWidth="1"/>
    <col min="8713" max="8713" width="20.28515625" style="616" bestFit="1" customWidth="1"/>
    <col min="8714" max="8714" width="9.140625" style="616"/>
    <col min="8715" max="8715" width="20" style="616" customWidth="1"/>
    <col min="8716" max="8716" width="9.140625" style="616"/>
    <col min="8717" max="8717" width="20.42578125" style="616" customWidth="1"/>
    <col min="8718" max="8718" width="9.140625" style="616"/>
    <col min="8719" max="8719" width="20.5703125" style="616" customWidth="1"/>
    <col min="8720" max="8961" width="9.140625" style="616"/>
    <col min="8962" max="8962" width="21.85546875" style="616" customWidth="1"/>
    <col min="8963" max="8963" width="98.140625" style="616" bestFit="1" customWidth="1"/>
    <col min="8964" max="8964" width="11.42578125" style="616" customWidth="1"/>
    <col min="8965" max="8965" width="11" style="616" customWidth="1"/>
    <col min="8966" max="8967" width="20.7109375" style="616" customWidth="1"/>
    <col min="8968" max="8968" width="11.140625" style="616" bestFit="1" customWidth="1"/>
    <col min="8969" max="8969" width="20.28515625" style="616" bestFit="1" customWidth="1"/>
    <col min="8970" max="8970" width="9.140625" style="616"/>
    <col min="8971" max="8971" width="20" style="616" customWidth="1"/>
    <col min="8972" max="8972" width="9.140625" style="616"/>
    <col min="8973" max="8973" width="20.42578125" style="616" customWidth="1"/>
    <col min="8974" max="8974" width="9.140625" style="616"/>
    <col min="8975" max="8975" width="20.5703125" style="616" customWidth="1"/>
    <col min="8976" max="9217" width="9.140625" style="616"/>
    <col min="9218" max="9218" width="21.85546875" style="616" customWidth="1"/>
    <col min="9219" max="9219" width="98.140625" style="616" bestFit="1" customWidth="1"/>
    <col min="9220" max="9220" width="11.42578125" style="616" customWidth="1"/>
    <col min="9221" max="9221" width="11" style="616" customWidth="1"/>
    <col min="9222" max="9223" width="20.7109375" style="616" customWidth="1"/>
    <col min="9224" max="9224" width="11.140625" style="616" bestFit="1" customWidth="1"/>
    <col min="9225" max="9225" width="20.28515625" style="616" bestFit="1" customWidth="1"/>
    <col min="9226" max="9226" width="9.140625" style="616"/>
    <col min="9227" max="9227" width="20" style="616" customWidth="1"/>
    <col min="9228" max="9228" width="9.140625" style="616"/>
    <col min="9229" max="9229" width="20.42578125" style="616" customWidth="1"/>
    <col min="9230" max="9230" width="9.140625" style="616"/>
    <col min="9231" max="9231" width="20.5703125" style="616" customWidth="1"/>
    <col min="9232" max="9473" width="9.140625" style="616"/>
    <col min="9474" max="9474" width="21.85546875" style="616" customWidth="1"/>
    <col min="9475" max="9475" width="98.140625" style="616" bestFit="1" customWidth="1"/>
    <col min="9476" max="9476" width="11.42578125" style="616" customWidth="1"/>
    <col min="9477" max="9477" width="11" style="616" customWidth="1"/>
    <col min="9478" max="9479" width="20.7109375" style="616" customWidth="1"/>
    <col min="9480" max="9480" width="11.140625" style="616" bestFit="1" customWidth="1"/>
    <col min="9481" max="9481" width="20.28515625" style="616" bestFit="1" customWidth="1"/>
    <col min="9482" max="9482" width="9.140625" style="616"/>
    <col min="9483" max="9483" width="20" style="616" customWidth="1"/>
    <col min="9484" max="9484" width="9.140625" style="616"/>
    <col min="9485" max="9485" width="20.42578125" style="616" customWidth="1"/>
    <col min="9486" max="9486" width="9.140625" style="616"/>
    <col min="9487" max="9487" width="20.5703125" style="616" customWidth="1"/>
    <col min="9488" max="9729" width="9.140625" style="616"/>
    <col min="9730" max="9730" width="21.85546875" style="616" customWidth="1"/>
    <col min="9731" max="9731" width="98.140625" style="616" bestFit="1" customWidth="1"/>
    <col min="9732" max="9732" width="11.42578125" style="616" customWidth="1"/>
    <col min="9733" max="9733" width="11" style="616" customWidth="1"/>
    <col min="9734" max="9735" width="20.7109375" style="616" customWidth="1"/>
    <col min="9736" max="9736" width="11.140625" style="616" bestFit="1" customWidth="1"/>
    <col min="9737" max="9737" width="20.28515625" style="616" bestFit="1" customWidth="1"/>
    <col min="9738" max="9738" width="9.140625" style="616"/>
    <col min="9739" max="9739" width="20" style="616" customWidth="1"/>
    <col min="9740" max="9740" width="9.140625" style="616"/>
    <col min="9741" max="9741" width="20.42578125" style="616" customWidth="1"/>
    <col min="9742" max="9742" width="9.140625" style="616"/>
    <col min="9743" max="9743" width="20.5703125" style="616" customWidth="1"/>
    <col min="9744" max="9985" width="9.140625" style="616"/>
    <col min="9986" max="9986" width="21.85546875" style="616" customWidth="1"/>
    <col min="9987" max="9987" width="98.140625" style="616" bestFit="1" customWidth="1"/>
    <col min="9988" max="9988" width="11.42578125" style="616" customWidth="1"/>
    <col min="9989" max="9989" width="11" style="616" customWidth="1"/>
    <col min="9990" max="9991" width="20.7109375" style="616" customWidth="1"/>
    <col min="9992" max="9992" width="11.140625" style="616" bestFit="1" customWidth="1"/>
    <col min="9993" max="9993" width="20.28515625" style="616" bestFit="1" customWidth="1"/>
    <col min="9994" max="9994" width="9.140625" style="616"/>
    <col min="9995" max="9995" width="20" style="616" customWidth="1"/>
    <col min="9996" max="9996" width="9.140625" style="616"/>
    <col min="9997" max="9997" width="20.42578125" style="616" customWidth="1"/>
    <col min="9998" max="9998" width="9.140625" style="616"/>
    <col min="9999" max="9999" width="20.5703125" style="616" customWidth="1"/>
    <col min="10000" max="10241" width="9.140625" style="616"/>
    <col min="10242" max="10242" width="21.85546875" style="616" customWidth="1"/>
    <col min="10243" max="10243" width="98.140625" style="616" bestFit="1" customWidth="1"/>
    <col min="10244" max="10244" width="11.42578125" style="616" customWidth="1"/>
    <col min="10245" max="10245" width="11" style="616" customWidth="1"/>
    <col min="10246" max="10247" width="20.7109375" style="616" customWidth="1"/>
    <col min="10248" max="10248" width="11.140625" style="616" bestFit="1" customWidth="1"/>
    <col min="10249" max="10249" width="20.28515625" style="616" bestFit="1" customWidth="1"/>
    <col min="10250" max="10250" width="9.140625" style="616"/>
    <col min="10251" max="10251" width="20" style="616" customWidth="1"/>
    <col min="10252" max="10252" width="9.140625" style="616"/>
    <col min="10253" max="10253" width="20.42578125" style="616" customWidth="1"/>
    <col min="10254" max="10254" width="9.140625" style="616"/>
    <col min="10255" max="10255" width="20.5703125" style="616" customWidth="1"/>
    <col min="10256" max="10497" width="9.140625" style="616"/>
    <col min="10498" max="10498" width="21.85546875" style="616" customWidth="1"/>
    <col min="10499" max="10499" width="98.140625" style="616" bestFit="1" customWidth="1"/>
    <col min="10500" max="10500" width="11.42578125" style="616" customWidth="1"/>
    <col min="10501" max="10501" width="11" style="616" customWidth="1"/>
    <col min="10502" max="10503" width="20.7109375" style="616" customWidth="1"/>
    <col min="10504" max="10504" width="11.140625" style="616" bestFit="1" customWidth="1"/>
    <col min="10505" max="10505" width="20.28515625" style="616" bestFit="1" customWidth="1"/>
    <col min="10506" max="10506" width="9.140625" style="616"/>
    <col min="10507" max="10507" width="20" style="616" customWidth="1"/>
    <col min="10508" max="10508" width="9.140625" style="616"/>
    <col min="10509" max="10509" width="20.42578125" style="616" customWidth="1"/>
    <col min="10510" max="10510" width="9.140625" style="616"/>
    <col min="10511" max="10511" width="20.5703125" style="616" customWidth="1"/>
    <col min="10512" max="10753" width="9.140625" style="616"/>
    <col min="10754" max="10754" width="21.85546875" style="616" customWidth="1"/>
    <col min="10755" max="10755" width="98.140625" style="616" bestFit="1" customWidth="1"/>
    <col min="10756" max="10756" width="11.42578125" style="616" customWidth="1"/>
    <col min="10757" max="10757" width="11" style="616" customWidth="1"/>
    <col min="10758" max="10759" width="20.7109375" style="616" customWidth="1"/>
    <col min="10760" max="10760" width="11.140625" style="616" bestFit="1" customWidth="1"/>
    <col min="10761" max="10761" width="20.28515625" style="616" bestFit="1" customWidth="1"/>
    <col min="10762" max="10762" width="9.140625" style="616"/>
    <col min="10763" max="10763" width="20" style="616" customWidth="1"/>
    <col min="10764" max="10764" width="9.140625" style="616"/>
    <col min="10765" max="10765" width="20.42578125" style="616" customWidth="1"/>
    <col min="10766" max="10766" width="9.140625" style="616"/>
    <col min="10767" max="10767" width="20.5703125" style="616" customWidth="1"/>
    <col min="10768" max="11009" width="9.140625" style="616"/>
    <col min="11010" max="11010" width="21.85546875" style="616" customWidth="1"/>
    <col min="11011" max="11011" width="98.140625" style="616" bestFit="1" customWidth="1"/>
    <col min="11012" max="11012" width="11.42578125" style="616" customWidth="1"/>
    <col min="11013" max="11013" width="11" style="616" customWidth="1"/>
    <col min="11014" max="11015" width="20.7109375" style="616" customWidth="1"/>
    <col min="11016" max="11016" width="11.140625" style="616" bestFit="1" customWidth="1"/>
    <col min="11017" max="11017" width="20.28515625" style="616" bestFit="1" customWidth="1"/>
    <col min="11018" max="11018" width="9.140625" style="616"/>
    <col min="11019" max="11019" width="20" style="616" customWidth="1"/>
    <col min="11020" max="11020" width="9.140625" style="616"/>
    <col min="11021" max="11021" width="20.42578125" style="616" customWidth="1"/>
    <col min="11022" max="11022" width="9.140625" style="616"/>
    <col min="11023" max="11023" width="20.5703125" style="616" customWidth="1"/>
    <col min="11024" max="11265" width="9.140625" style="616"/>
    <col min="11266" max="11266" width="21.85546875" style="616" customWidth="1"/>
    <col min="11267" max="11267" width="98.140625" style="616" bestFit="1" customWidth="1"/>
    <col min="11268" max="11268" width="11.42578125" style="616" customWidth="1"/>
    <col min="11269" max="11269" width="11" style="616" customWidth="1"/>
    <col min="11270" max="11271" width="20.7109375" style="616" customWidth="1"/>
    <col min="11272" max="11272" width="11.140625" style="616" bestFit="1" customWidth="1"/>
    <col min="11273" max="11273" width="20.28515625" style="616" bestFit="1" customWidth="1"/>
    <col min="11274" max="11274" width="9.140625" style="616"/>
    <col min="11275" max="11275" width="20" style="616" customWidth="1"/>
    <col min="11276" max="11276" width="9.140625" style="616"/>
    <col min="11277" max="11277" width="20.42578125" style="616" customWidth="1"/>
    <col min="11278" max="11278" width="9.140625" style="616"/>
    <col min="11279" max="11279" width="20.5703125" style="616" customWidth="1"/>
    <col min="11280" max="11521" width="9.140625" style="616"/>
    <col min="11522" max="11522" width="21.85546875" style="616" customWidth="1"/>
    <col min="11523" max="11523" width="98.140625" style="616" bestFit="1" customWidth="1"/>
    <col min="11524" max="11524" width="11.42578125" style="616" customWidth="1"/>
    <col min="11525" max="11525" width="11" style="616" customWidth="1"/>
    <col min="11526" max="11527" width="20.7109375" style="616" customWidth="1"/>
    <col min="11528" max="11528" width="11.140625" style="616" bestFit="1" customWidth="1"/>
    <col min="11529" max="11529" width="20.28515625" style="616" bestFit="1" customWidth="1"/>
    <col min="11530" max="11530" width="9.140625" style="616"/>
    <col min="11531" max="11531" width="20" style="616" customWidth="1"/>
    <col min="11532" max="11532" width="9.140625" style="616"/>
    <col min="11533" max="11533" width="20.42578125" style="616" customWidth="1"/>
    <col min="11534" max="11534" width="9.140625" style="616"/>
    <col min="11535" max="11535" width="20.5703125" style="616" customWidth="1"/>
    <col min="11536" max="11777" width="9.140625" style="616"/>
    <col min="11778" max="11778" width="21.85546875" style="616" customWidth="1"/>
    <col min="11779" max="11779" width="98.140625" style="616" bestFit="1" customWidth="1"/>
    <col min="11780" max="11780" width="11.42578125" style="616" customWidth="1"/>
    <col min="11781" max="11781" width="11" style="616" customWidth="1"/>
    <col min="11782" max="11783" width="20.7109375" style="616" customWidth="1"/>
    <col min="11784" max="11784" width="11.140625" style="616" bestFit="1" customWidth="1"/>
    <col min="11785" max="11785" width="20.28515625" style="616" bestFit="1" customWidth="1"/>
    <col min="11786" max="11786" width="9.140625" style="616"/>
    <col min="11787" max="11787" width="20" style="616" customWidth="1"/>
    <col min="11788" max="11788" width="9.140625" style="616"/>
    <col min="11789" max="11789" width="20.42578125" style="616" customWidth="1"/>
    <col min="11790" max="11790" width="9.140625" style="616"/>
    <col min="11791" max="11791" width="20.5703125" style="616" customWidth="1"/>
    <col min="11792" max="12033" width="9.140625" style="616"/>
    <col min="12034" max="12034" width="21.85546875" style="616" customWidth="1"/>
    <col min="12035" max="12035" width="98.140625" style="616" bestFit="1" customWidth="1"/>
    <col min="12036" max="12036" width="11.42578125" style="616" customWidth="1"/>
    <col min="12037" max="12037" width="11" style="616" customWidth="1"/>
    <col min="12038" max="12039" width="20.7109375" style="616" customWidth="1"/>
    <col min="12040" max="12040" width="11.140625" style="616" bestFit="1" customWidth="1"/>
    <col min="12041" max="12041" width="20.28515625" style="616" bestFit="1" customWidth="1"/>
    <col min="12042" max="12042" width="9.140625" style="616"/>
    <col min="12043" max="12043" width="20" style="616" customWidth="1"/>
    <col min="12044" max="12044" width="9.140625" style="616"/>
    <col min="12045" max="12045" width="20.42578125" style="616" customWidth="1"/>
    <col min="12046" max="12046" width="9.140625" style="616"/>
    <col min="12047" max="12047" width="20.5703125" style="616" customWidth="1"/>
    <col min="12048" max="12289" width="9.140625" style="616"/>
    <col min="12290" max="12290" width="21.85546875" style="616" customWidth="1"/>
    <col min="12291" max="12291" width="98.140625" style="616" bestFit="1" customWidth="1"/>
    <col min="12292" max="12292" width="11.42578125" style="616" customWidth="1"/>
    <col min="12293" max="12293" width="11" style="616" customWidth="1"/>
    <col min="12294" max="12295" width="20.7109375" style="616" customWidth="1"/>
    <col min="12296" max="12296" width="11.140625" style="616" bestFit="1" customWidth="1"/>
    <col min="12297" max="12297" width="20.28515625" style="616" bestFit="1" customWidth="1"/>
    <col min="12298" max="12298" width="9.140625" style="616"/>
    <col min="12299" max="12299" width="20" style="616" customWidth="1"/>
    <col min="12300" max="12300" width="9.140625" style="616"/>
    <col min="12301" max="12301" width="20.42578125" style="616" customWidth="1"/>
    <col min="12302" max="12302" width="9.140625" style="616"/>
    <col min="12303" max="12303" width="20.5703125" style="616" customWidth="1"/>
    <col min="12304" max="12545" width="9.140625" style="616"/>
    <col min="12546" max="12546" width="21.85546875" style="616" customWidth="1"/>
    <col min="12547" max="12547" width="98.140625" style="616" bestFit="1" customWidth="1"/>
    <col min="12548" max="12548" width="11.42578125" style="616" customWidth="1"/>
    <col min="12549" max="12549" width="11" style="616" customWidth="1"/>
    <col min="12550" max="12551" width="20.7109375" style="616" customWidth="1"/>
    <col min="12552" max="12552" width="11.140625" style="616" bestFit="1" customWidth="1"/>
    <col min="12553" max="12553" width="20.28515625" style="616" bestFit="1" customWidth="1"/>
    <col min="12554" max="12554" width="9.140625" style="616"/>
    <col min="12555" max="12555" width="20" style="616" customWidth="1"/>
    <col min="12556" max="12556" width="9.140625" style="616"/>
    <col min="12557" max="12557" width="20.42578125" style="616" customWidth="1"/>
    <col min="12558" max="12558" width="9.140625" style="616"/>
    <col min="12559" max="12559" width="20.5703125" style="616" customWidth="1"/>
    <col min="12560" max="12801" width="9.140625" style="616"/>
    <col min="12802" max="12802" width="21.85546875" style="616" customWidth="1"/>
    <col min="12803" max="12803" width="98.140625" style="616" bestFit="1" customWidth="1"/>
    <col min="12804" max="12804" width="11.42578125" style="616" customWidth="1"/>
    <col min="12805" max="12805" width="11" style="616" customWidth="1"/>
    <col min="12806" max="12807" width="20.7109375" style="616" customWidth="1"/>
    <col min="12808" max="12808" width="11.140625" style="616" bestFit="1" customWidth="1"/>
    <col min="12809" max="12809" width="20.28515625" style="616" bestFit="1" customWidth="1"/>
    <col min="12810" max="12810" width="9.140625" style="616"/>
    <col min="12811" max="12811" width="20" style="616" customWidth="1"/>
    <col min="12812" max="12812" width="9.140625" style="616"/>
    <col min="12813" max="12813" width="20.42578125" style="616" customWidth="1"/>
    <col min="12814" max="12814" width="9.140625" style="616"/>
    <col min="12815" max="12815" width="20.5703125" style="616" customWidth="1"/>
    <col min="12816" max="13057" width="9.140625" style="616"/>
    <col min="13058" max="13058" width="21.85546875" style="616" customWidth="1"/>
    <col min="13059" max="13059" width="98.140625" style="616" bestFit="1" customWidth="1"/>
    <col min="13060" max="13060" width="11.42578125" style="616" customWidth="1"/>
    <col min="13061" max="13061" width="11" style="616" customWidth="1"/>
    <col min="13062" max="13063" width="20.7109375" style="616" customWidth="1"/>
    <col min="13064" max="13064" width="11.140625" style="616" bestFit="1" customWidth="1"/>
    <col min="13065" max="13065" width="20.28515625" style="616" bestFit="1" customWidth="1"/>
    <col min="13066" max="13066" width="9.140625" style="616"/>
    <col min="13067" max="13067" width="20" style="616" customWidth="1"/>
    <col min="13068" max="13068" width="9.140625" style="616"/>
    <col min="13069" max="13069" width="20.42578125" style="616" customWidth="1"/>
    <col min="13070" max="13070" width="9.140625" style="616"/>
    <col min="13071" max="13071" width="20.5703125" style="616" customWidth="1"/>
    <col min="13072" max="13313" width="9.140625" style="616"/>
    <col min="13314" max="13314" width="21.85546875" style="616" customWidth="1"/>
    <col min="13315" max="13315" width="98.140625" style="616" bestFit="1" customWidth="1"/>
    <col min="13316" max="13316" width="11.42578125" style="616" customWidth="1"/>
    <col min="13317" max="13317" width="11" style="616" customWidth="1"/>
    <col min="13318" max="13319" width="20.7109375" style="616" customWidth="1"/>
    <col min="13320" max="13320" width="11.140625" style="616" bestFit="1" customWidth="1"/>
    <col min="13321" max="13321" width="20.28515625" style="616" bestFit="1" customWidth="1"/>
    <col min="13322" max="13322" width="9.140625" style="616"/>
    <col min="13323" max="13323" width="20" style="616" customWidth="1"/>
    <col min="13324" max="13324" width="9.140625" style="616"/>
    <col min="13325" max="13325" width="20.42578125" style="616" customWidth="1"/>
    <col min="13326" max="13326" width="9.140625" style="616"/>
    <col min="13327" max="13327" width="20.5703125" style="616" customWidth="1"/>
    <col min="13328" max="13569" width="9.140625" style="616"/>
    <col min="13570" max="13570" width="21.85546875" style="616" customWidth="1"/>
    <col min="13571" max="13571" width="98.140625" style="616" bestFit="1" customWidth="1"/>
    <col min="13572" max="13572" width="11.42578125" style="616" customWidth="1"/>
    <col min="13573" max="13573" width="11" style="616" customWidth="1"/>
    <col min="13574" max="13575" width="20.7109375" style="616" customWidth="1"/>
    <col min="13576" max="13576" width="11.140625" style="616" bestFit="1" customWidth="1"/>
    <col min="13577" max="13577" width="20.28515625" style="616" bestFit="1" customWidth="1"/>
    <col min="13578" max="13578" width="9.140625" style="616"/>
    <col min="13579" max="13579" width="20" style="616" customWidth="1"/>
    <col min="13580" max="13580" width="9.140625" style="616"/>
    <col min="13581" max="13581" width="20.42578125" style="616" customWidth="1"/>
    <col min="13582" max="13582" width="9.140625" style="616"/>
    <col min="13583" max="13583" width="20.5703125" style="616" customWidth="1"/>
    <col min="13584" max="13825" width="9.140625" style="616"/>
    <col min="13826" max="13826" width="21.85546875" style="616" customWidth="1"/>
    <col min="13827" max="13827" width="98.140625" style="616" bestFit="1" customWidth="1"/>
    <col min="13828" max="13828" width="11.42578125" style="616" customWidth="1"/>
    <col min="13829" max="13829" width="11" style="616" customWidth="1"/>
    <col min="13830" max="13831" width="20.7109375" style="616" customWidth="1"/>
    <col min="13832" max="13832" width="11.140625" style="616" bestFit="1" customWidth="1"/>
    <col min="13833" max="13833" width="20.28515625" style="616" bestFit="1" customWidth="1"/>
    <col min="13834" max="13834" width="9.140625" style="616"/>
    <col min="13835" max="13835" width="20" style="616" customWidth="1"/>
    <col min="13836" max="13836" width="9.140625" style="616"/>
    <col min="13837" max="13837" width="20.42578125" style="616" customWidth="1"/>
    <col min="13838" max="13838" width="9.140625" style="616"/>
    <col min="13839" max="13839" width="20.5703125" style="616" customWidth="1"/>
    <col min="13840" max="14081" width="9.140625" style="616"/>
    <col min="14082" max="14082" width="21.85546875" style="616" customWidth="1"/>
    <col min="14083" max="14083" width="98.140625" style="616" bestFit="1" customWidth="1"/>
    <col min="14084" max="14084" width="11.42578125" style="616" customWidth="1"/>
    <col min="14085" max="14085" width="11" style="616" customWidth="1"/>
    <col min="14086" max="14087" width="20.7109375" style="616" customWidth="1"/>
    <col min="14088" max="14088" width="11.140625" style="616" bestFit="1" customWidth="1"/>
    <col min="14089" max="14089" width="20.28515625" style="616" bestFit="1" customWidth="1"/>
    <col min="14090" max="14090" width="9.140625" style="616"/>
    <col min="14091" max="14091" width="20" style="616" customWidth="1"/>
    <col min="14092" max="14092" width="9.140625" style="616"/>
    <col min="14093" max="14093" width="20.42578125" style="616" customWidth="1"/>
    <col min="14094" max="14094" width="9.140625" style="616"/>
    <col min="14095" max="14095" width="20.5703125" style="616" customWidth="1"/>
    <col min="14096" max="14337" width="9.140625" style="616"/>
    <col min="14338" max="14338" width="21.85546875" style="616" customWidth="1"/>
    <col min="14339" max="14339" width="98.140625" style="616" bestFit="1" customWidth="1"/>
    <col min="14340" max="14340" width="11.42578125" style="616" customWidth="1"/>
    <col min="14341" max="14341" width="11" style="616" customWidth="1"/>
    <col min="14342" max="14343" width="20.7109375" style="616" customWidth="1"/>
    <col min="14344" max="14344" width="11.140625" style="616" bestFit="1" customWidth="1"/>
    <col min="14345" max="14345" width="20.28515625" style="616" bestFit="1" customWidth="1"/>
    <col min="14346" max="14346" width="9.140625" style="616"/>
    <col min="14347" max="14347" width="20" style="616" customWidth="1"/>
    <col min="14348" max="14348" width="9.140625" style="616"/>
    <col min="14349" max="14349" width="20.42578125" style="616" customWidth="1"/>
    <col min="14350" max="14350" width="9.140625" style="616"/>
    <col min="14351" max="14351" width="20.5703125" style="616" customWidth="1"/>
    <col min="14352" max="14593" width="9.140625" style="616"/>
    <col min="14594" max="14594" width="21.85546875" style="616" customWidth="1"/>
    <col min="14595" max="14595" width="98.140625" style="616" bestFit="1" customWidth="1"/>
    <col min="14596" max="14596" width="11.42578125" style="616" customWidth="1"/>
    <col min="14597" max="14597" width="11" style="616" customWidth="1"/>
    <col min="14598" max="14599" width="20.7109375" style="616" customWidth="1"/>
    <col min="14600" max="14600" width="11.140625" style="616" bestFit="1" customWidth="1"/>
    <col min="14601" max="14601" width="20.28515625" style="616" bestFit="1" customWidth="1"/>
    <col min="14602" max="14602" width="9.140625" style="616"/>
    <col min="14603" max="14603" width="20" style="616" customWidth="1"/>
    <col min="14604" max="14604" width="9.140625" style="616"/>
    <col min="14605" max="14605" width="20.42578125" style="616" customWidth="1"/>
    <col min="14606" max="14606" width="9.140625" style="616"/>
    <col min="14607" max="14607" width="20.5703125" style="616" customWidth="1"/>
    <col min="14608" max="14849" width="9.140625" style="616"/>
    <col min="14850" max="14850" width="21.85546875" style="616" customWidth="1"/>
    <col min="14851" max="14851" width="98.140625" style="616" bestFit="1" customWidth="1"/>
    <col min="14852" max="14852" width="11.42578125" style="616" customWidth="1"/>
    <col min="14853" max="14853" width="11" style="616" customWidth="1"/>
    <col min="14854" max="14855" width="20.7109375" style="616" customWidth="1"/>
    <col min="14856" max="14856" width="11.140625" style="616" bestFit="1" customWidth="1"/>
    <col min="14857" max="14857" width="20.28515625" style="616" bestFit="1" customWidth="1"/>
    <col min="14858" max="14858" width="9.140625" style="616"/>
    <col min="14859" max="14859" width="20" style="616" customWidth="1"/>
    <col min="14860" max="14860" width="9.140625" style="616"/>
    <col min="14861" max="14861" width="20.42578125" style="616" customWidth="1"/>
    <col min="14862" max="14862" width="9.140625" style="616"/>
    <col min="14863" max="14863" width="20.5703125" style="616" customWidth="1"/>
    <col min="14864" max="15105" width="9.140625" style="616"/>
    <col min="15106" max="15106" width="21.85546875" style="616" customWidth="1"/>
    <col min="15107" max="15107" width="98.140625" style="616" bestFit="1" customWidth="1"/>
    <col min="15108" max="15108" width="11.42578125" style="616" customWidth="1"/>
    <col min="15109" max="15109" width="11" style="616" customWidth="1"/>
    <col min="15110" max="15111" width="20.7109375" style="616" customWidth="1"/>
    <col min="15112" max="15112" width="11.140625" style="616" bestFit="1" customWidth="1"/>
    <col min="15113" max="15113" width="20.28515625" style="616" bestFit="1" customWidth="1"/>
    <col min="15114" max="15114" width="9.140625" style="616"/>
    <col min="15115" max="15115" width="20" style="616" customWidth="1"/>
    <col min="15116" max="15116" width="9.140625" style="616"/>
    <col min="15117" max="15117" width="20.42578125" style="616" customWidth="1"/>
    <col min="15118" max="15118" width="9.140625" style="616"/>
    <col min="15119" max="15119" width="20.5703125" style="616" customWidth="1"/>
    <col min="15120" max="15361" width="9.140625" style="616"/>
    <col min="15362" max="15362" width="21.85546875" style="616" customWidth="1"/>
    <col min="15363" max="15363" width="98.140625" style="616" bestFit="1" customWidth="1"/>
    <col min="15364" max="15364" width="11.42578125" style="616" customWidth="1"/>
    <col min="15365" max="15365" width="11" style="616" customWidth="1"/>
    <col min="15366" max="15367" width="20.7109375" style="616" customWidth="1"/>
    <col min="15368" max="15368" width="11.140625" style="616" bestFit="1" customWidth="1"/>
    <col min="15369" max="15369" width="20.28515625" style="616" bestFit="1" customWidth="1"/>
    <col min="15370" max="15370" width="9.140625" style="616"/>
    <col min="15371" max="15371" width="20" style="616" customWidth="1"/>
    <col min="15372" max="15372" width="9.140625" style="616"/>
    <col min="15373" max="15373" width="20.42578125" style="616" customWidth="1"/>
    <col min="15374" max="15374" width="9.140625" style="616"/>
    <col min="15375" max="15375" width="20.5703125" style="616" customWidth="1"/>
    <col min="15376" max="15617" width="9.140625" style="616"/>
    <col min="15618" max="15618" width="21.85546875" style="616" customWidth="1"/>
    <col min="15619" max="15619" width="98.140625" style="616" bestFit="1" customWidth="1"/>
    <col min="15620" max="15620" width="11.42578125" style="616" customWidth="1"/>
    <col min="15621" max="15621" width="11" style="616" customWidth="1"/>
    <col min="15622" max="15623" width="20.7109375" style="616" customWidth="1"/>
    <col min="15624" max="15624" width="11.140625" style="616" bestFit="1" customWidth="1"/>
    <col min="15625" max="15625" width="20.28515625" style="616" bestFit="1" customWidth="1"/>
    <col min="15626" max="15626" width="9.140625" style="616"/>
    <col min="15627" max="15627" width="20" style="616" customWidth="1"/>
    <col min="15628" max="15628" width="9.140625" style="616"/>
    <col min="15629" max="15629" width="20.42578125" style="616" customWidth="1"/>
    <col min="15630" max="15630" width="9.140625" style="616"/>
    <col min="15631" max="15631" width="20.5703125" style="616" customWidth="1"/>
    <col min="15632" max="15873" width="9.140625" style="616"/>
    <col min="15874" max="15874" width="21.85546875" style="616" customWidth="1"/>
    <col min="15875" max="15875" width="98.140625" style="616" bestFit="1" customWidth="1"/>
    <col min="15876" max="15876" width="11.42578125" style="616" customWidth="1"/>
    <col min="15877" max="15877" width="11" style="616" customWidth="1"/>
    <col min="15878" max="15879" width="20.7109375" style="616" customWidth="1"/>
    <col min="15880" max="15880" width="11.140625" style="616" bestFit="1" customWidth="1"/>
    <col min="15881" max="15881" width="20.28515625" style="616" bestFit="1" customWidth="1"/>
    <col min="15882" max="15882" width="9.140625" style="616"/>
    <col min="15883" max="15883" width="20" style="616" customWidth="1"/>
    <col min="15884" max="15884" width="9.140625" style="616"/>
    <col min="15885" max="15885" width="20.42578125" style="616" customWidth="1"/>
    <col min="15886" max="15886" width="9.140625" style="616"/>
    <col min="15887" max="15887" width="20.5703125" style="616" customWidth="1"/>
    <col min="15888" max="16129" width="9.140625" style="616"/>
    <col min="16130" max="16130" width="21.85546875" style="616" customWidth="1"/>
    <col min="16131" max="16131" width="98.140625" style="616" bestFit="1" customWidth="1"/>
    <col min="16132" max="16132" width="11.42578125" style="616" customWidth="1"/>
    <col min="16133" max="16133" width="11" style="616" customWidth="1"/>
    <col min="16134" max="16135" width="20.7109375" style="616" customWidth="1"/>
    <col min="16136" max="16136" width="11.140625" style="616" bestFit="1" customWidth="1"/>
    <col min="16137" max="16137" width="20.28515625" style="616" bestFit="1" customWidth="1"/>
    <col min="16138" max="16138" width="9.140625" style="616"/>
    <col min="16139" max="16139" width="20" style="616" customWidth="1"/>
    <col min="16140" max="16140" width="9.140625" style="616"/>
    <col min="16141" max="16141" width="20.42578125" style="616" customWidth="1"/>
    <col min="16142" max="16142" width="9.140625" style="616"/>
    <col min="16143" max="16143" width="20.5703125" style="616" customWidth="1"/>
    <col min="16144" max="16384" width="9.140625" style="616"/>
  </cols>
  <sheetData>
    <row r="1" spans="1:7" x14ac:dyDescent="0.25">
      <c r="A1" s="615"/>
      <c r="B1" s="615"/>
      <c r="C1" s="615"/>
      <c r="D1" s="615"/>
      <c r="E1" s="615"/>
      <c r="F1" s="615"/>
      <c r="G1" s="615"/>
    </row>
    <row r="2" spans="1:7" x14ac:dyDescent="0.25">
      <c r="A2" s="615"/>
      <c r="B2" s="615"/>
      <c r="C2" s="615"/>
      <c r="D2" s="615"/>
      <c r="E2" s="615"/>
      <c r="F2" s="615"/>
      <c r="G2" s="615"/>
    </row>
    <row r="3" spans="1:7" x14ac:dyDescent="0.25">
      <c r="A3" s="615"/>
      <c r="B3" s="615"/>
      <c r="C3" s="615"/>
      <c r="D3" s="615"/>
      <c r="E3" s="615"/>
      <c r="F3" s="615"/>
      <c r="G3" s="615"/>
    </row>
    <row r="4" spans="1:7" x14ac:dyDescent="0.25">
      <c r="A4" s="617"/>
      <c r="B4" s="615"/>
      <c r="C4" s="615"/>
      <c r="D4" s="615"/>
      <c r="E4" s="615"/>
      <c r="F4" s="618"/>
      <c r="G4" s="615"/>
    </row>
    <row r="5" spans="1:7" x14ac:dyDescent="0.25">
      <c r="A5" s="617"/>
      <c r="B5" s="615"/>
      <c r="C5" s="615"/>
      <c r="D5" s="615"/>
      <c r="E5" s="615"/>
      <c r="F5" s="615"/>
      <c r="G5" s="615"/>
    </row>
    <row r="6" spans="1:7" x14ac:dyDescent="0.25">
      <c r="A6" s="617"/>
      <c r="B6" s="615"/>
      <c r="C6" s="615"/>
      <c r="D6" s="615"/>
      <c r="E6" s="615"/>
      <c r="F6" s="615"/>
      <c r="G6" s="615"/>
    </row>
    <row r="7" spans="1:7" ht="30" customHeight="1" x14ac:dyDescent="0.25">
      <c r="A7" s="2591" t="s">
        <v>378</v>
      </c>
      <c r="B7" s="2592"/>
      <c r="C7" s="2592"/>
      <c r="D7" s="2592"/>
      <c r="E7" s="2592"/>
      <c r="F7" s="2593"/>
      <c r="G7" s="2594"/>
    </row>
    <row r="8" spans="1:7" x14ac:dyDescent="0.25">
      <c r="A8" s="619"/>
      <c r="B8" s="620"/>
      <c r="C8" s="620"/>
      <c r="D8" s="620"/>
      <c r="E8" s="620"/>
      <c r="F8" s="621"/>
      <c r="G8" s="622"/>
    </row>
    <row r="9" spans="1:7" ht="20.25" customHeight="1" x14ac:dyDescent="0.25">
      <c r="A9" s="623" t="s">
        <v>379</v>
      </c>
      <c r="B9" s="2588" t="str">
        <f>EMPREENDIMENTO!B4</f>
        <v>LICENCIAMENTO AMBIENTAL DE LUCAS DO RIO VERDE / MT a ITAITUBA / PA</v>
      </c>
      <c r="C9" s="2588"/>
      <c r="D9" s="2588"/>
      <c r="E9" s="2588"/>
      <c r="F9" s="2588"/>
      <c r="G9" s="622"/>
    </row>
    <row r="10" spans="1:7" x14ac:dyDescent="0.25">
      <c r="A10" s="624" t="s">
        <v>380</v>
      </c>
      <c r="B10" s="625" t="s">
        <v>381</v>
      </c>
      <c r="C10" s="626"/>
      <c r="D10" s="626"/>
      <c r="E10" s="626"/>
      <c r="F10" s="626"/>
      <c r="G10" s="622"/>
    </row>
    <row r="11" spans="1:7" x14ac:dyDescent="0.25">
      <c r="A11" s="624" t="s">
        <v>467</v>
      </c>
      <c r="B11" s="627" t="str">
        <f>EMPREENDIMENTO!B5</f>
        <v>LUCAS DO RIO VERDE / MT - ITAITUBA / PA (FERROGRÃO)</v>
      </c>
      <c r="C11" s="628"/>
      <c r="D11" s="629"/>
      <c r="E11" s="629"/>
      <c r="F11" s="628"/>
      <c r="G11" s="622"/>
    </row>
    <row r="12" spans="1:7" x14ac:dyDescent="0.25">
      <c r="A12" s="624" t="s">
        <v>382</v>
      </c>
      <c r="B12" s="627" t="str">
        <f>RESUMO!C4</f>
        <v>Pátio Ferroviário de Lucas do Rio Verde (MT) da Ferrovia EF – 354 e o Porto de Miritituba, no Distrito de Miritituba/PA</v>
      </c>
      <c r="C12" s="627"/>
      <c r="D12" s="630"/>
      <c r="E12" s="630"/>
      <c r="F12" s="628"/>
      <c r="G12" s="622"/>
    </row>
    <row r="13" spans="1:7" x14ac:dyDescent="0.25">
      <c r="A13" s="624" t="s">
        <v>213</v>
      </c>
      <c r="B13" s="631" t="str">
        <f>EMPREENDIMENTO!B11</f>
        <v>1.188,985 km</v>
      </c>
      <c r="C13" s="627"/>
      <c r="D13" s="630"/>
      <c r="E13" s="630"/>
      <c r="F13" s="627"/>
      <c r="G13" s="622"/>
    </row>
    <row r="14" spans="1:7" x14ac:dyDescent="0.25">
      <c r="A14" s="624" t="s">
        <v>383</v>
      </c>
      <c r="B14" s="627"/>
      <c r="C14" s="627"/>
      <c r="D14" s="630"/>
      <c r="E14" s="630"/>
      <c r="F14" s="627"/>
      <c r="G14" s="622"/>
    </row>
    <row r="15" spans="1:7" x14ac:dyDescent="0.25">
      <c r="A15" s="632" t="s">
        <v>384</v>
      </c>
      <c r="B15" s="633" t="s">
        <v>385</v>
      </c>
      <c r="C15" s="634"/>
      <c r="D15" s="635"/>
      <c r="E15" s="635"/>
      <c r="F15" s="627"/>
      <c r="G15" s="622"/>
    </row>
    <row r="16" spans="1:7" x14ac:dyDescent="0.25">
      <c r="A16" s="636" t="s">
        <v>429</v>
      </c>
      <c r="B16" s="637" t="str">
        <f>RESUMO!D8</f>
        <v>660 dias</v>
      </c>
      <c r="C16" s="638"/>
      <c r="D16" s="638"/>
      <c r="E16" s="638"/>
      <c r="F16" s="638"/>
      <c r="G16" s="622"/>
    </row>
    <row r="17" spans="1:8" x14ac:dyDescent="0.25">
      <c r="A17" s="619"/>
      <c r="B17" s="620"/>
      <c r="C17" s="620"/>
      <c r="D17" s="620"/>
      <c r="E17" s="620"/>
      <c r="F17" s="621"/>
      <c r="G17" s="622"/>
    </row>
    <row r="18" spans="1:8" x14ac:dyDescent="0.25">
      <c r="A18" s="639"/>
      <c r="B18" s="615"/>
      <c r="C18" s="640"/>
      <c r="D18" s="764" t="str">
        <f>EMPREENDIMENTO!B15</f>
        <v>junho/2019</v>
      </c>
      <c r="E18" s="641"/>
      <c r="F18" s="642"/>
      <c r="G18" s="643"/>
    </row>
    <row r="19" spans="1:8" ht="31.5" x14ac:dyDescent="0.25">
      <c r="A19" s="644" t="s">
        <v>386</v>
      </c>
      <c r="B19" s="645" t="s">
        <v>387</v>
      </c>
      <c r="C19" s="645" t="s">
        <v>388</v>
      </c>
      <c r="D19" s="645" t="s">
        <v>389</v>
      </c>
      <c r="E19" s="645" t="s">
        <v>398</v>
      </c>
      <c r="F19" s="645" t="s">
        <v>390</v>
      </c>
      <c r="G19" s="646" t="s">
        <v>391</v>
      </c>
    </row>
    <row r="20" spans="1:8" x14ac:dyDescent="0.25">
      <c r="A20" s="647"/>
      <c r="B20" s="648"/>
      <c r="C20" s="648"/>
      <c r="D20" s="648"/>
      <c r="E20" s="648"/>
      <c r="F20" s="649"/>
      <c r="G20" s="650"/>
      <c r="H20" s="651"/>
    </row>
    <row r="21" spans="1:8" ht="23.1" customHeight="1" x14ac:dyDescent="0.25">
      <c r="A21" s="652">
        <v>1</v>
      </c>
      <c r="B21" s="653" t="s">
        <v>392</v>
      </c>
      <c r="C21" s="648"/>
      <c r="D21" s="648"/>
      <c r="E21" s="648"/>
      <c r="F21" s="654"/>
      <c r="G21" s="655"/>
      <c r="H21" s="651"/>
    </row>
    <row r="22" spans="1:8" ht="23.1" customHeight="1" x14ac:dyDescent="0.25">
      <c r="A22" s="647" t="s">
        <v>393</v>
      </c>
      <c r="B22" s="656" t="str">
        <f>Cronograma!G18</f>
        <v>RELATÓRIO DE PLANEJAMENTO DAS ATIVIDADES</v>
      </c>
      <c r="C22" s="657">
        <v>1</v>
      </c>
      <c r="D22" s="658" t="s">
        <v>394</v>
      </c>
      <c r="E22" s="753">
        <v>0.01</v>
      </c>
      <c r="F22" s="654">
        <f t="shared" ref="F22:F51" si="0">E22*$G$56</f>
        <v>0</v>
      </c>
      <c r="G22" s="655">
        <f>F22*C22</f>
        <v>0</v>
      </c>
      <c r="H22" s="651"/>
    </row>
    <row r="23" spans="1:8" ht="23.1" customHeight="1" x14ac:dyDescent="0.25">
      <c r="A23" s="647" t="s">
        <v>395</v>
      </c>
      <c r="B23" s="656" t="str">
        <f>Cronograma!G20</f>
        <v>PLANO DE TRABALHO DE FAUNA PARA ACCTMB DO IBAMA</v>
      </c>
      <c r="C23" s="657">
        <v>1</v>
      </c>
      <c r="D23" s="658" t="s">
        <v>394</v>
      </c>
      <c r="E23" s="753">
        <v>0.01</v>
      </c>
      <c r="F23" s="654">
        <f t="shared" si="0"/>
        <v>0</v>
      </c>
      <c r="G23" s="655">
        <f t="shared" ref="G23:G51" si="1">F23*C23</f>
        <v>0</v>
      </c>
      <c r="H23" s="651"/>
    </row>
    <row r="24" spans="1:8" ht="23.1" customHeight="1" x14ac:dyDescent="0.25">
      <c r="A24" s="647" t="s">
        <v>396</v>
      </c>
      <c r="B24" s="656" t="str">
        <f>Cronograma!G21</f>
        <v xml:space="preserve">PROJETO DE PESQUISA ARQUEOLÓGICA PRA PORTARIA DO IPHAN </v>
      </c>
      <c r="C24" s="657">
        <v>1</v>
      </c>
      <c r="D24" s="658" t="s">
        <v>394</v>
      </c>
      <c r="E24" s="753">
        <v>0.01</v>
      </c>
      <c r="F24" s="654">
        <f t="shared" si="0"/>
        <v>0</v>
      </c>
      <c r="G24" s="655">
        <f t="shared" si="1"/>
        <v>0</v>
      </c>
      <c r="H24" s="651"/>
    </row>
    <row r="25" spans="1:8" ht="23.1" customHeight="1" x14ac:dyDescent="0.25">
      <c r="A25" s="647" t="s">
        <v>397</v>
      </c>
      <c r="B25" s="656" t="str">
        <f>Cronograma!G23</f>
        <v>CARACTERIZAÇÃO DO EMPREENDIMENTO</v>
      </c>
      <c r="C25" s="657">
        <v>1</v>
      </c>
      <c r="D25" s="658" t="s">
        <v>394</v>
      </c>
      <c r="E25" s="753">
        <v>0.01</v>
      </c>
      <c r="F25" s="654">
        <f t="shared" si="0"/>
        <v>0</v>
      </c>
      <c r="G25" s="655">
        <f t="shared" si="1"/>
        <v>0</v>
      </c>
      <c r="H25" s="651"/>
    </row>
    <row r="26" spans="1:8" ht="23.1" customHeight="1" x14ac:dyDescent="0.25">
      <c r="A26" s="647" t="s">
        <v>399</v>
      </c>
      <c r="B26" s="656" t="str">
        <f>Cronograma!G24</f>
        <v>DIAGNÓSTICO DO MEIO FÍSICO</v>
      </c>
      <c r="C26" s="657">
        <v>1</v>
      </c>
      <c r="D26" s="658" t="s">
        <v>394</v>
      </c>
      <c r="E26" s="753">
        <v>0.06</v>
      </c>
      <c r="F26" s="654">
        <f t="shared" si="0"/>
        <v>0</v>
      </c>
      <c r="G26" s="655">
        <f t="shared" si="1"/>
        <v>0</v>
      </c>
      <c r="H26" s="651"/>
    </row>
    <row r="27" spans="1:8" ht="23.1" customHeight="1" x14ac:dyDescent="0.25">
      <c r="A27" s="647" t="s">
        <v>400</v>
      </c>
      <c r="B27" s="656" t="str">
        <f>Cronograma!G25</f>
        <v>DIAGNÓSTICO DO MEIO BIÓTICO - CARACTERIZAÇÃO DO ECOSSISTEMA</v>
      </c>
      <c r="C27" s="657">
        <v>1</v>
      </c>
      <c r="D27" s="658" t="s">
        <v>394</v>
      </c>
      <c r="E27" s="753">
        <v>0.05</v>
      </c>
      <c r="F27" s="654">
        <f t="shared" si="0"/>
        <v>0</v>
      </c>
      <c r="G27" s="655">
        <f t="shared" si="1"/>
        <v>0</v>
      </c>
      <c r="H27" s="651"/>
    </row>
    <row r="28" spans="1:8" ht="23.1" customHeight="1" x14ac:dyDescent="0.25">
      <c r="A28" s="647" t="s">
        <v>401</v>
      </c>
      <c r="B28" s="656" t="str">
        <f>Cronograma!G26</f>
        <v>DIAGNÓSTICO DO MEIO BIÓTICO - CARACTERIZAÇÃO DA FLORA</v>
      </c>
      <c r="C28" s="657">
        <v>1</v>
      </c>
      <c r="D28" s="658" t="s">
        <v>394</v>
      </c>
      <c r="E28" s="753">
        <v>0.06</v>
      </c>
      <c r="F28" s="654">
        <f t="shared" si="0"/>
        <v>0</v>
      </c>
      <c r="G28" s="655">
        <f t="shared" si="1"/>
        <v>0</v>
      </c>
      <c r="H28" s="651"/>
    </row>
    <row r="29" spans="1:8" ht="23.1" customHeight="1" x14ac:dyDescent="0.25">
      <c r="A29" s="647" t="s">
        <v>402</v>
      </c>
      <c r="B29" s="656" t="str">
        <f>Cronograma!G27</f>
        <v>DIAGNÓSTICO DO MEIO BIÓTICO - PRIMEIRA CAMPANHA DE FAUNA</v>
      </c>
      <c r="C29" s="657">
        <v>1</v>
      </c>
      <c r="D29" s="658" t="s">
        <v>394</v>
      </c>
      <c r="E29" s="753">
        <v>0.06</v>
      </c>
      <c r="F29" s="654">
        <f t="shared" si="0"/>
        <v>0</v>
      </c>
      <c r="G29" s="655">
        <f t="shared" si="1"/>
        <v>0</v>
      </c>
      <c r="H29" s="651"/>
    </row>
    <row r="30" spans="1:8" ht="23.1" customHeight="1" x14ac:dyDescent="0.25">
      <c r="A30" s="647" t="s">
        <v>403</v>
      </c>
      <c r="B30" s="656" t="str">
        <f>Cronograma!G28</f>
        <v>DIAGNÓSTICO DO MEIO BIÓTICO - SEGUNDA CAMPANHA DE FAUNA</v>
      </c>
      <c r="C30" s="657">
        <v>1</v>
      </c>
      <c r="D30" s="658" t="s">
        <v>394</v>
      </c>
      <c r="E30" s="753">
        <v>0.05</v>
      </c>
      <c r="F30" s="654">
        <f t="shared" si="0"/>
        <v>0</v>
      </c>
      <c r="G30" s="655">
        <f t="shared" si="1"/>
        <v>0</v>
      </c>
      <c r="H30" s="651"/>
    </row>
    <row r="31" spans="1:8" ht="23.1" customHeight="1" x14ac:dyDescent="0.25">
      <c r="A31" s="647" t="s">
        <v>404</v>
      </c>
      <c r="B31" s="656" t="str">
        <f>Cronograma!G31</f>
        <v>DIAGNÓSTICO DO MEIO SOCIOECONÔMICO</v>
      </c>
      <c r="C31" s="657">
        <v>1</v>
      </c>
      <c r="D31" s="658" t="s">
        <v>394</v>
      </c>
      <c r="E31" s="753">
        <v>0.06</v>
      </c>
      <c r="F31" s="654">
        <f t="shared" si="0"/>
        <v>0</v>
      </c>
      <c r="G31" s="655">
        <f t="shared" si="1"/>
        <v>0</v>
      </c>
      <c r="H31" s="651"/>
    </row>
    <row r="32" spans="1:8" ht="23.1" customHeight="1" x14ac:dyDescent="0.25">
      <c r="A32" s="647" t="s">
        <v>405</v>
      </c>
      <c r="B32" s="656" t="str">
        <f>Cronograma!G33</f>
        <v>SINTESE DA SITUAÇÃO AMBIENTAL DA REGIÃO, ANÁLISE DOS IMPACTOS AMBIENTAIS E DEFINIÇÃO DAS ÁREAS DE INFLUÊNCIA DO EMPREENDIMENTO;  MEDIDAS MITIGADORAS, COMPENSATÓRIAS E PROGRAMAS AMBIENTAIS</v>
      </c>
      <c r="C32" s="657">
        <v>1</v>
      </c>
      <c r="D32" s="658" t="s">
        <v>394</v>
      </c>
      <c r="E32" s="753">
        <v>0.02</v>
      </c>
      <c r="F32" s="654">
        <f t="shared" si="0"/>
        <v>0</v>
      </c>
      <c r="G32" s="655">
        <f t="shared" si="1"/>
        <v>0</v>
      </c>
      <c r="H32" s="651"/>
    </row>
    <row r="33" spans="1:9" ht="23.1" customHeight="1" x14ac:dyDescent="0.25">
      <c r="A33" s="647" t="s">
        <v>406</v>
      </c>
      <c r="B33" s="656" t="str">
        <f>Cronograma!G34</f>
        <v>ALTERNATIVAS TECNOLÓGICAS E LOCACIONAIS</v>
      </c>
      <c r="C33" s="657">
        <v>1</v>
      </c>
      <c r="D33" s="658" t="s">
        <v>394</v>
      </c>
      <c r="E33" s="753">
        <v>0.05</v>
      </c>
      <c r="F33" s="654">
        <f t="shared" si="0"/>
        <v>0</v>
      </c>
      <c r="G33" s="655">
        <f t="shared" si="1"/>
        <v>0</v>
      </c>
      <c r="H33" s="651"/>
    </row>
    <row r="34" spans="1:9" ht="23.1" customHeight="1" x14ac:dyDescent="0.25">
      <c r="A34" s="647" t="s">
        <v>407</v>
      </c>
      <c r="B34" s="656" t="s">
        <v>444</v>
      </c>
      <c r="C34" s="657">
        <v>1</v>
      </c>
      <c r="D34" s="658" t="s">
        <v>394</v>
      </c>
      <c r="E34" s="753">
        <v>0.05</v>
      </c>
      <c r="F34" s="654">
        <f t="shared" si="0"/>
        <v>0</v>
      </c>
      <c r="G34" s="655">
        <f t="shared" si="1"/>
        <v>0</v>
      </c>
      <c r="H34" s="651"/>
    </row>
    <row r="35" spans="1:9" ht="23.1" customHeight="1" x14ac:dyDescent="0.25">
      <c r="A35" s="647" t="s">
        <v>408</v>
      </c>
      <c r="B35" s="656" t="s">
        <v>445</v>
      </c>
      <c r="C35" s="657">
        <v>1</v>
      </c>
      <c r="D35" s="658" t="s">
        <v>394</v>
      </c>
      <c r="E35" s="753">
        <v>0.01</v>
      </c>
      <c r="F35" s="654">
        <f t="shared" si="0"/>
        <v>0</v>
      </c>
      <c r="G35" s="655">
        <f t="shared" si="1"/>
        <v>0</v>
      </c>
      <c r="H35" s="651"/>
    </row>
    <row r="36" spans="1:9" x14ac:dyDescent="0.25">
      <c r="A36" s="647" t="s">
        <v>409</v>
      </c>
      <c r="B36" s="656" t="str">
        <f>Cronograma!G36</f>
        <v xml:space="preserve">ESTUDO DE IMPACTO AMBIENTAL - EIA/ RELATÓRIO DE IMPACTO AMBIENTAL - RIMA </v>
      </c>
      <c r="C36" s="657">
        <v>1</v>
      </c>
      <c r="D36" s="658" t="s">
        <v>394</v>
      </c>
      <c r="E36" s="753">
        <v>0.03</v>
      </c>
      <c r="F36" s="752">
        <f t="shared" si="0"/>
        <v>0</v>
      </c>
      <c r="G36" s="755">
        <f t="shared" si="1"/>
        <v>0</v>
      </c>
      <c r="H36" s="651"/>
    </row>
    <row r="37" spans="1:9" ht="23.1" customHeight="1" x14ac:dyDescent="0.25">
      <c r="A37" s="647" t="s">
        <v>410</v>
      </c>
      <c r="B37" s="656" t="str">
        <f>Cronograma!G47</f>
        <v>DIAGNÓSTICO ARQUEOLÓGICO</v>
      </c>
      <c r="C37" s="657">
        <v>1</v>
      </c>
      <c r="D37" s="658" t="s">
        <v>394</v>
      </c>
      <c r="E37" s="753">
        <v>0.02</v>
      </c>
      <c r="F37" s="654">
        <f t="shared" si="0"/>
        <v>0</v>
      </c>
      <c r="G37" s="655">
        <f t="shared" si="1"/>
        <v>0</v>
      </c>
      <c r="H37" s="651"/>
    </row>
    <row r="38" spans="1:9" ht="23.1" customHeight="1" x14ac:dyDescent="0.25">
      <c r="A38" s="647" t="s">
        <v>411</v>
      </c>
      <c r="B38" s="656" t="s">
        <v>446</v>
      </c>
      <c r="C38" s="657">
        <v>1</v>
      </c>
      <c r="D38" s="658" t="s">
        <v>394</v>
      </c>
      <c r="E38" s="753">
        <v>0.01</v>
      </c>
      <c r="F38" s="654">
        <f t="shared" si="0"/>
        <v>0</v>
      </c>
      <c r="G38" s="655">
        <f t="shared" si="1"/>
        <v>0</v>
      </c>
      <c r="H38" s="651"/>
    </row>
    <row r="39" spans="1:9" ht="23.1" customHeight="1" x14ac:dyDescent="0.25">
      <c r="A39" s="647" t="s">
        <v>412</v>
      </c>
      <c r="B39" s="751" t="s">
        <v>447</v>
      </c>
      <c r="C39" s="657">
        <v>1</v>
      </c>
      <c r="D39" s="658" t="s">
        <v>394</v>
      </c>
      <c r="E39" s="753">
        <v>0.03</v>
      </c>
      <c r="F39" s="654">
        <f t="shared" si="0"/>
        <v>0</v>
      </c>
      <c r="G39" s="655">
        <f t="shared" si="1"/>
        <v>0</v>
      </c>
      <c r="H39" s="651"/>
    </row>
    <row r="40" spans="1:9" ht="23.1" customHeight="1" x14ac:dyDescent="0.25">
      <c r="A40" s="647" t="s">
        <v>413</v>
      </c>
      <c r="B40" s="751" t="s">
        <v>448</v>
      </c>
      <c r="C40" s="657">
        <v>1</v>
      </c>
      <c r="D40" s="658"/>
      <c r="E40" s="753">
        <v>0.01</v>
      </c>
      <c r="F40" s="654">
        <f t="shared" si="0"/>
        <v>0</v>
      </c>
      <c r="G40" s="655">
        <f t="shared" si="1"/>
        <v>0</v>
      </c>
      <c r="H40" s="651"/>
    </row>
    <row r="41" spans="1:9" ht="23.1" customHeight="1" x14ac:dyDescent="0.25">
      <c r="A41" s="647" t="s">
        <v>414</v>
      </c>
      <c r="B41" s="656" t="e">
        <f>Cronograma!#REF!</f>
        <v>#REF!</v>
      </c>
      <c r="C41" s="657">
        <v>1</v>
      </c>
      <c r="D41" s="658" t="s">
        <v>394</v>
      </c>
      <c r="E41" s="753">
        <v>0.05</v>
      </c>
      <c r="F41" s="654">
        <f t="shared" si="0"/>
        <v>0</v>
      </c>
      <c r="G41" s="655">
        <f t="shared" si="1"/>
        <v>0</v>
      </c>
      <c r="H41" s="651"/>
    </row>
    <row r="42" spans="1:9" ht="23.1" customHeight="1" x14ac:dyDescent="0.25">
      <c r="A42" s="647" t="s">
        <v>415</v>
      </c>
      <c r="B42" s="656" t="e">
        <f>Cronograma!#REF!</f>
        <v>#REF!</v>
      </c>
      <c r="C42" s="657">
        <v>1</v>
      </c>
      <c r="D42" s="658" t="s">
        <v>394</v>
      </c>
      <c r="E42" s="753">
        <v>0.05</v>
      </c>
      <c r="F42" s="654">
        <f t="shared" si="0"/>
        <v>0</v>
      </c>
      <c r="G42" s="655">
        <f t="shared" si="1"/>
        <v>0</v>
      </c>
      <c r="H42" s="651"/>
    </row>
    <row r="43" spans="1:9" ht="23.1" customHeight="1" x14ac:dyDescent="0.25">
      <c r="A43" s="647" t="s">
        <v>416</v>
      </c>
      <c r="B43" s="656" t="str">
        <f>Cronograma!G50</f>
        <v>ASSESSORAMENTO TÉCNICO E OBTENÇÃO DA LICENÇA PRÉVIA</v>
      </c>
      <c r="C43" s="657">
        <v>1</v>
      </c>
      <c r="D43" s="658" t="s">
        <v>394</v>
      </c>
      <c r="E43" s="753">
        <v>0.04</v>
      </c>
      <c r="F43" s="654">
        <f t="shared" si="0"/>
        <v>0</v>
      </c>
      <c r="G43" s="655">
        <f t="shared" si="1"/>
        <v>0</v>
      </c>
      <c r="H43" s="651"/>
    </row>
    <row r="44" spans="1:9" ht="23.1" customHeight="1" x14ac:dyDescent="0.25">
      <c r="A44" s="647" t="s">
        <v>417</v>
      </c>
      <c r="B44" s="656" t="str">
        <f>Cronograma!G49</f>
        <v xml:space="preserve">ESTUDO DE AVALIAÇÃO DO POTENCIAL MALARÍGENO </v>
      </c>
      <c r="C44" s="657">
        <v>1</v>
      </c>
      <c r="D44" s="658" t="s">
        <v>394</v>
      </c>
      <c r="E44" s="753">
        <v>0.03</v>
      </c>
      <c r="F44" s="654">
        <f t="shared" si="0"/>
        <v>0</v>
      </c>
      <c r="G44" s="655">
        <f t="shared" si="1"/>
        <v>0</v>
      </c>
      <c r="H44" s="651"/>
    </row>
    <row r="45" spans="1:9" ht="23.1" customHeight="1" x14ac:dyDescent="0.25">
      <c r="A45" s="647" t="s">
        <v>418</v>
      </c>
      <c r="B45" s="656" t="e">
        <f>Cronograma!#REF!</f>
        <v>#REF!</v>
      </c>
      <c r="C45" s="657">
        <v>1</v>
      </c>
      <c r="D45" s="658" t="s">
        <v>394</v>
      </c>
      <c r="E45" s="753">
        <v>0.03</v>
      </c>
      <c r="F45" s="654">
        <f t="shared" si="0"/>
        <v>0</v>
      </c>
      <c r="G45" s="655">
        <f t="shared" si="1"/>
        <v>0</v>
      </c>
      <c r="H45" s="651"/>
    </row>
    <row r="46" spans="1:9" ht="23.1" customHeight="1" x14ac:dyDescent="0.25">
      <c r="A46" s="647" t="s">
        <v>419</v>
      </c>
      <c r="B46" s="656" t="e">
        <f>Cronograma!#REF!</f>
        <v>#REF!</v>
      </c>
      <c r="C46" s="657">
        <v>1</v>
      </c>
      <c r="D46" s="658" t="s">
        <v>394</v>
      </c>
      <c r="E46" s="753">
        <v>0.03</v>
      </c>
      <c r="F46" s="654">
        <f t="shared" si="0"/>
        <v>0</v>
      </c>
      <c r="G46" s="655">
        <f t="shared" si="1"/>
        <v>0</v>
      </c>
      <c r="H46" s="651"/>
      <c r="I46" s="659"/>
    </row>
    <row r="47" spans="1:9" ht="23.1" customHeight="1" x14ac:dyDescent="0.25">
      <c r="A47" s="647" t="s">
        <v>488</v>
      </c>
      <c r="B47" s="656" t="e">
        <f>Cronograma!#REF!</f>
        <v>#REF!</v>
      </c>
      <c r="C47" s="657">
        <v>1</v>
      </c>
      <c r="D47" s="658" t="s">
        <v>394</v>
      </c>
      <c r="E47" s="889">
        <v>0.01</v>
      </c>
      <c r="F47" s="654">
        <f t="shared" si="0"/>
        <v>0</v>
      </c>
      <c r="G47" s="655">
        <f t="shared" si="1"/>
        <v>0</v>
      </c>
      <c r="H47" s="651"/>
      <c r="I47" s="659"/>
    </row>
    <row r="48" spans="1:9" ht="23.1" customHeight="1" x14ac:dyDescent="0.25">
      <c r="A48" s="647" t="s">
        <v>420</v>
      </c>
      <c r="B48" s="656" t="e">
        <f>Cronograma!#REF!</f>
        <v>#REF!</v>
      </c>
      <c r="C48" s="657">
        <v>1</v>
      </c>
      <c r="D48" s="658" t="s">
        <v>394</v>
      </c>
      <c r="E48" s="753">
        <v>0.06</v>
      </c>
      <c r="F48" s="654">
        <f t="shared" si="0"/>
        <v>0</v>
      </c>
      <c r="G48" s="655">
        <f t="shared" si="1"/>
        <v>0</v>
      </c>
      <c r="H48" s="651"/>
      <c r="I48" s="659"/>
    </row>
    <row r="49" spans="1:15" ht="23.1" customHeight="1" x14ac:dyDescent="0.25">
      <c r="A49" s="647" t="s">
        <v>449</v>
      </c>
      <c r="B49" s="656" t="e">
        <f>Cronograma!#REF!</f>
        <v>#REF!</v>
      </c>
      <c r="C49" s="657">
        <v>1</v>
      </c>
      <c r="D49" s="658" t="s">
        <v>394</v>
      </c>
      <c r="E49" s="753">
        <v>0.03</v>
      </c>
      <c r="F49" s="654">
        <f t="shared" si="0"/>
        <v>0</v>
      </c>
      <c r="G49" s="655">
        <f t="shared" si="1"/>
        <v>0</v>
      </c>
      <c r="H49" s="651"/>
      <c r="I49" s="659"/>
    </row>
    <row r="50" spans="1:15" ht="23.1" customHeight="1" x14ac:dyDescent="0.25">
      <c r="A50" s="647" t="s">
        <v>450</v>
      </c>
      <c r="B50" s="656" t="e">
        <f>Cronograma!#REF!</f>
        <v>#REF!</v>
      </c>
      <c r="C50" s="657">
        <v>1</v>
      </c>
      <c r="D50" s="658" t="s">
        <v>394</v>
      </c>
      <c r="E50" s="753">
        <v>0.01</v>
      </c>
      <c r="F50" s="654">
        <f t="shared" si="0"/>
        <v>0</v>
      </c>
      <c r="G50" s="655">
        <f t="shared" si="1"/>
        <v>0</v>
      </c>
      <c r="H50" s="651"/>
      <c r="I50" s="659"/>
    </row>
    <row r="51" spans="1:15" ht="23.1" customHeight="1" x14ac:dyDescent="0.25">
      <c r="A51" s="647" t="s">
        <v>495</v>
      </c>
      <c r="B51" s="656" t="e">
        <f>Cronograma!#REF!</f>
        <v>#REF!</v>
      </c>
      <c r="C51" s="657">
        <v>1</v>
      </c>
      <c r="D51" s="658" t="s">
        <v>394</v>
      </c>
      <c r="E51" s="753">
        <v>0.05</v>
      </c>
      <c r="F51" s="654">
        <f t="shared" si="0"/>
        <v>0</v>
      </c>
      <c r="G51" s="655">
        <f t="shared" si="1"/>
        <v>0</v>
      </c>
      <c r="H51" s="651"/>
    </row>
    <row r="52" spans="1:15" x14ac:dyDescent="0.25">
      <c r="A52" s="647"/>
      <c r="B52" s="656"/>
      <c r="C52" s="657"/>
      <c r="D52" s="658"/>
      <c r="E52" s="658"/>
      <c r="F52" s="654"/>
      <c r="G52" s="655"/>
      <c r="H52" s="651"/>
      <c r="I52" s="660"/>
    </row>
    <row r="53" spans="1:15" ht="31.7" customHeight="1" x14ac:dyDescent="0.25">
      <c r="A53" s="662"/>
      <c r="B53" s="663"/>
      <c r="C53" s="664"/>
      <c r="D53" s="664"/>
      <c r="E53" s="754">
        <f>SUM(E22:E52)</f>
        <v>1.0000000000000004</v>
      </c>
      <c r="F53" s="665" t="s">
        <v>1</v>
      </c>
      <c r="G53" s="666">
        <f>SUM(G22:G51)</f>
        <v>0</v>
      </c>
      <c r="I53" s="661"/>
      <c r="K53" s="661"/>
      <c r="M53" s="661"/>
      <c r="O53" s="661"/>
    </row>
    <row r="54" spans="1:15" x14ac:dyDescent="0.25">
      <c r="A54" s="667"/>
      <c r="B54" s="668"/>
      <c r="C54" s="667"/>
      <c r="D54" s="667"/>
      <c r="E54" s="667"/>
      <c r="G54" s="669"/>
      <c r="I54" s="670"/>
      <c r="K54" s="670"/>
      <c r="M54" s="670"/>
      <c r="O54" s="670"/>
    </row>
    <row r="55" spans="1:15" x14ac:dyDescent="0.25">
      <c r="A55" s="667"/>
      <c r="C55" s="667"/>
      <c r="D55" s="667"/>
      <c r="E55" s="667"/>
      <c r="G55" s="669"/>
    </row>
    <row r="56" spans="1:15" x14ac:dyDescent="0.25">
      <c r="A56" s="667"/>
      <c r="C56" s="667"/>
      <c r="D56" s="667"/>
      <c r="E56" s="667"/>
      <c r="G56" s="671"/>
    </row>
    <row r="57" spans="1:15" x14ac:dyDescent="0.25">
      <c r="A57" s="667"/>
      <c r="C57" s="667"/>
      <c r="D57" s="667"/>
      <c r="E57" s="667"/>
      <c r="G57" s="669"/>
    </row>
    <row r="58" spans="1:15" x14ac:dyDescent="0.25">
      <c r="A58" s="668"/>
      <c r="C58" s="668"/>
      <c r="D58" s="668"/>
      <c r="E58" s="668"/>
      <c r="G58" s="669"/>
    </row>
    <row r="59" spans="1:15" x14ac:dyDescent="0.25">
      <c r="G59" s="669"/>
    </row>
    <row r="60" spans="1:15" x14ac:dyDescent="0.25">
      <c r="G60" s="669"/>
    </row>
  </sheetData>
  <mergeCells count="2">
    <mergeCell ref="A7:G7"/>
    <mergeCell ref="B9:F9"/>
  </mergeCells>
  <pageMargins left="0.78740157480314965" right="0.78740157480314965" top="0.59055118110236227" bottom="0.98425196850393704" header="0.51181102362204722" footer="0.51181102362204722"/>
  <pageSetup paperSize="9" scale="44" orientation="portrait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H1032"/>
  <sheetViews>
    <sheetView topLeftCell="A46" zoomScaleNormal="100" workbookViewId="0">
      <selection activeCell="F61" sqref="F61:G61"/>
    </sheetView>
  </sheetViews>
  <sheetFormatPr defaultRowHeight="12.75" x14ac:dyDescent="0.25"/>
  <cols>
    <col min="1" max="3" width="4.28515625" style="164" customWidth="1"/>
    <col min="4" max="4" width="4.5703125" style="164" customWidth="1"/>
    <col min="5" max="5" width="7.28515625" style="164" customWidth="1"/>
    <col min="6" max="6" width="7.140625" style="164" customWidth="1"/>
    <col min="7" max="7" width="84.42578125" style="164" customWidth="1"/>
    <col min="8" max="8" width="18.42578125" style="293" customWidth="1"/>
    <col min="9" max="9" width="17.85546875" style="292" customWidth="1"/>
    <col min="10" max="10" width="18.85546875" style="292" customWidth="1"/>
    <col min="11" max="11" width="23" style="163" customWidth="1"/>
    <col min="12" max="12" width="22.140625" style="292" customWidth="1"/>
    <col min="13" max="13" width="19.140625" style="163" customWidth="1"/>
    <col min="14" max="14" width="17.85546875" style="292" customWidth="1"/>
    <col min="15" max="15" width="20.140625" style="163" customWidth="1"/>
    <col min="16" max="16" width="20.140625" style="292" customWidth="1"/>
    <col min="17" max="17" width="20.140625" style="491" customWidth="1"/>
    <col min="18" max="18" width="20.140625" style="292" customWidth="1"/>
    <col min="19" max="19" width="18.28515625" style="163" customWidth="1"/>
    <col min="20" max="20" width="18.28515625" style="292" customWidth="1"/>
    <col min="21" max="21" width="20.7109375" style="495" customWidth="1"/>
    <col min="22" max="22" width="20.7109375" style="491" customWidth="1"/>
    <col min="23" max="23" width="24.42578125" style="503" customWidth="1"/>
    <col min="24" max="24" width="20.28515625" style="499" customWidth="1"/>
    <col min="25" max="25" width="18.7109375" style="163" customWidth="1"/>
    <col min="26" max="26" width="18.7109375" style="292" customWidth="1"/>
    <col min="27" max="27" width="19" style="1306" customWidth="1"/>
    <col min="28" max="28" width="19" style="499" customWidth="1"/>
    <col min="29" max="29" width="18.28515625" style="163" customWidth="1"/>
    <col min="30" max="32" width="18.28515625" style="292" customWidth="1"/>
    <col min="33" max="33" width="20.140625" style="1325" customWidth="1"/>
    <col min="34" max="34" width="9.5703125" style="163" bestFit="1" customWidth="1"/>
    <col min="35" max="16384" width="9.140625" style="163"/>
  </cols>
  <sheetData>
    <row r="1" spans="1:34" s="162" customFormat="1" ht="14.25" x14ac:dyDescent="0.25">
      <c r="A1" s="164"/>
      <c r="B1" s="164"/>
      <c r="C1" s="164"/>
      <c r="D1" s="164"/>
      <c r="E1" s="164"/>
      <c r="F1" s="164"/>
      <c r="G1" s="164"/>
      <c r="H1" s="293"/>
      <c r="I1" s="292"/>
      <c r="J1" s="292"/>
      <c r="K1" s="163"/>
      <c r="L1" s="292"/>
      <c r="M1" s="163"/>
      <c r="N1" s="292"/>
      <c r="O1" s="163"/>
      <c r="P1" s="292"/>
      <c r="Q1" s="293"/>
      <c r="R1" s="292"/>
      <c r="S1" s="163"/>
      <c r="T1" s="292"/>
      <c r="U1" s="503"/>
      <c r="V1" s="293"/>
      <c r="W1" s="503"/>
      <c r="X1" s="503"/>
      <c r="Y1" s="163"/>
      <c r="Z1" s="292"/>
      <c r="AA1" s="504"/>
      <c r="AB1" s="503"/>
      <c r="AC1" s="163"/>
      <c r="AD1" s="292"/>
      <c r="AE1" s="292"/>
      <c r="AF1" s="292"/>
      <c r="AG1" s="1325"/>
      <c r="AH1" s="163"/>
    </row>
    <row r="2" spans="1:34" s="162" customFormat="1" ht="14.25" x14ac:dyDescent="0.25">
      <c r="A2" s="164"/>
      <c r="B2" s="164"/>
      <c r="C2" s="164"/>
      <c r="D2" s="164"/>
      <c r="E2" s="164"/>
      <c r="F2" s="164"/>
      <c r="G2" s="164"/>
      <c r="H2" s="293"/>
      <c r="I2" s="292"/>
      <c r="J2" s="292"/>
      <c r="K2" s="163"/>
      <c r="L2" s="292"/>
      <c r="M2" s="163"/>
      <c r="N2" s="292"/>
      <c r="O2" s="163"/>
      <c r="P2" s="292"/>
      <c r="Q2" s="293"/>
      <c r="R2" s="292"/>
      <c r="S2" s="163"/>
      <c r="T2" s="292"/>
      <c r="U2" s="503"/>
      <c r="V2" s="293"/>
      <c r="W2" s="503"/>
      <c r="X2" s="503"/>
      <c r="Y2" s="163"/>
      <c r="Z2" s="292"/>
      <c r="AA2" s="504"/>
      <c r="AB2" s="503"/>
      <c r="AC2" s="163"/>
      <c r="AD2" s="292"/>
      <c r="AE2" s="292"/>
      <c r="AF2" s="292"/>
      <c r="AG2" s="1325"/>
      <c r="AH2" s="163"/>
    </row>
    <row r="3" spans="1:34" s="162" customFormat="1" ht="14.25" x14ac:dyDescent="0.25">
      <c r="A3" s="164"/>
      <c r="B3" s="164"/>
      <c r="C3" s="164"/>
      <c r="D3" s="164"/>
      <c r="E3" s="164"/>
      <c r="F3" s="164"/>
      <c r="G3" s="164"/>
      <c r="H3" s="293"/>
      <c r="I3" s="293"/>
      <c r="J3" s="293"/>
      <c r="K3" s="164"/>
      <c r="L3" s="293"/>
      <c r="M3" s="164"/>
      <c r="N3" s="293"/>
      <c r="O3" s="164"/>
      <c r="P3" s="293"/>
      <c r="Q3" s="293"/>
      <c r="R3" s="293"/>
      <c r="S3" s="164"/>
      <c r="T3" s="293"/>
      <c r="U3" s="504"/>
      <c r="V3" s="293"/>
      <c r="W3" s="504"/>
      <c r="X3" s="504"/>
      <c r="Y3" s="164"/>
      <c r="Z3" s="293"/>
      <c r="AA3" s="504"/>
      <c r="AB3" s="504"/>
      <c r="AC3" s="164"/>
      <c r="AD3" s="293"/>
      <c r="AE3" s="293"/>
      <c r="AF3" s="293"/>
      <c r="AG3" s="1326"/>
      <c r="AH3" s="163"/>
    </row>
    <row r="4" spans="1:34" s="162" customFormat="1" ht="14.25" x14ac:dyDescent="0.25">
      <c r="A4" s="164"/>
      <c r="B4" s="164"/>
      <c r="C4" s="164"/>
      <c r="D4" s="164"/>
      <c r="E4" s="164"/>
      <c r="F4" s="164"/>
      <c r="G4" s="164"/>
      <c r="H4" s="293"/>
      <c r="I4" s="293"/>
      <c r="J4" s="293"/>
      <c r="K4" s="164"/>
      <c r="L4" s="293"/>
      <c r="M4" s="164"/>
      <c r="N4" s="293"/>
      <c r="O4" s="164"/>
      <c r="P4" s="293"/>
      <c r="Q4" s="293"/>
      <c r="R4" s="293"/>
      <c r="S4" s="164"/>
      <c r="T4" s="293"/>
      <c r="U4" s="504"/>
      <c r="V4" s="293"/>
      <c r="W4" s="504"/>
      <c r="X4" s="504"/>
      <c r="Y4" s="164"/>
      <c r="Z4" s="293"/>
      <c r="AA4" s="504"/>
      <c r="AB4" s="504"/>
      <c r="AC4" s="164"/>
      <c r="AD4" s="293"/>
      <c r="AE4" s="293"/>
      <c r="AF4" s="293"/>
      <c r="AG4" s="1326"/>
      <c r="AH4" s="163"/>
    </row>
    <row r="5" spans="1:34" s="162" customFormat="1" ht="14.25" x14ac:dyDescent="0.25">
      <c r="A5" s="164"/>
      <c r="B5" s="164"/>
      <c r="C5" s="164"/>
      <c r="D5" s="164"/>
      <c r="E5" s="164"/>
      <c r="F5" s="164"/>
      <c r="G5" s="164"/>
      <c r="H5" s="293"/>
      <c r="I5" s="293"/>
      <c r="J5" s="293"/>
      <c r="K5" s="164"/>
      <c r="L5" s="293"/>
      <c r="M5" s="164"/>
      <c r="N5" s="293"/>
      <c r="O5" s="164"/>
      <c r="P5" s="293"/>
      <c r="Q5" s="293"/>
      <c r="R5" s="293"/>
      <c r="S5" s="164"/>
      <c r="T5" s="293"/>
      <c r="U5" s="504"/>
      <c r="V5" s="293"/>
      <c r="W5" s="504"/>
      <c r="X5" s="504"/>
      <c r="Y5" s="164"/>
      <c r="Z5" s="293"/>
      <c r="AA5" s="504"/>
      <c r="AB5" s="504"/>
      <c r="AC5" s="164"/>
      <c r="AD5" s="293"/>
      <c r="AE5" s="293"/>
      <c r="AF5" s="293"/>
      <c r="AG5" s="1326"/>
      <c r="AH5" s="163"/>
    </row>
    <row r="6" spans="1:34" s="162" customFormat="1" ht="14.25" x14ac:dyDescent="0.25">
      <c r="A6" s="164"/>
      <c r="B6" s="164"/>
      <c r="C6" s="164"/>
      <c r="D6" s="164"/>
      <c r="E6" s="164"/>
      <c r="F6" s="164"/>
      <c r="G6" s="164"/>
      <c r="H6" s="293"/>
      <c r="I6" s="292"/>
      <c r="J6" s="292"/>
      <c r="K6" s="163"/>
      <c r="L6" s="292"/>
      <c r="M6" s="163"/>
      <c r="N6" s="292"/>
      <c r="O6" s="163"/>
      <c r="P6" s="292"/>
      <c r="Q6" s="293"/>
      <c r="R6" s="292"/>
      <c r="S6" s="163"/>
      <c r="T6" s="292"/>
      <c r="U6" s="503"/>
      <c r="V6" s="293"/>
      <c r="W6" s="503"/>
      <c r="X6" s="503"/>
      <c r="Y6" s="163"/>
      <c r="Z6" s="292"/>
      <c r="AA6" s="504"/>
      <c r="AB6" s="503"/>
      <c r="AC6" s="163"/>
      <c r="AD6" s="292"/>
      <c r="AE6" s="292"/>
      <c r="AF6" s="292"/>
      <c r="AG6" s="1325"/>
      <c r="AH6" s="163"/>
    </row>
    <row r="7" spans="1:34" s="162" customFormat="1" ht="15" thickBot="1" x14ac:dyDescent="0.3">
      <c r="A7" s="164"/>
      <c r="B7" s="164"/>
      <c r="C7" s="164"/>
      <c r="D7" s="164"/>
      <c r="E7" s="164"/>
      <c r="F7" s="164"/>
      <c r="G7" s="164"/>
      <c r="H7" s="293"/>
      <c r="I7" s="292"/>
      <c r="J7" s="292"/>
      <c r="K7" s="163"/>
      <c r="L7" s="292"/>
      <c r="M7" s="163"/>
      <c r="N7" s="292"/>
      <c r="O7" s="163"/>
      <c r="P7" s="292"/>
      <c r="Q7" s="293"/>
      <c r="R7" s="292"/>
      <c r="S7" s="163"/>
      <c r="T7" s="292"/>
      <c r="U7" s="503"/>
      <c r="V7" s="293"/>
      <c r="W7" s="503"/>
      <c r="X7" s="503"/>
      <c r="Y7" s="163"/>
      <c r="Z7" s="292"/>
      <c r="AA7" s="504"/>
      <c r="AB7" s="503"/>
      <c r="AC7" s="163"/>
      <c r="AD7" s="292"/>
      <c r="AE7" s="292"/>
      <c r="AF7" s="292"/>
      <c r="AG7" s="1325"/>
      <c r="AH7" s="163"/>
    </row>
    <row r="8" spans="1:34" s="162" customFormat="1" ht="37.5" customHeight="1" thickBot="1" x14ac:dyDescent="0.3">
      <c r="A8" s="164"/>
      <c r="B8" s="164"/>
      <c r="C8" s="164"/>
      <c r="D8" s="164"/>
      <c r="E8" s="519"/>
      <c r="F8" s="2595" t="str">
        <f>EMPREENDIMENTO!B4</f>
        <v>LICENCIAMENTO AMBIENTAL DE LUCAS DO RIO VERDE / MT a ITAITUBA / PA</v>
      </c>
      <c r="G8" s="2596"/>
      <c r="H8" s="2596"/>
      <c r="I8" s="2596"/>
      <c r="J8" s="2596"/>
      <c r="K8" s="2596"/>
      <c r="L8" s="2596"/>
      <c r="M8" s="2596"/>
      <c r="N8" s="2596"/>
      <c r="O8" s="2596"/>
      <c r="P8" s="2596"/>
      <c r="Q8" s="2596"/>
      <c r="R8" s="2596"/>
      <c r="S8" s="2596"/>
      <c r="T8" s="2596"/>
      <c r="U8" s="2596"/>
      <c r="V8" s="2596"/>
      <c r="W8" s="2596"/>
      <c r="X8" s="2596"/>
      <c r="Y8" s="2596"/>
      <c r="Z8" s="2596"/>
      <c r="AA8" s="2596"/>
      <c r="AB8" s="2596"/>
      <c r="AC8" s="2596"/>
      <c r="AD8" s="2596"/>
      <c r="AE8" s="2596"/>
      <c r="AF8" s="2596"/>
      <c r="AG8" s="2596"/>
      <c r="AH8" s="529"/>
    </row>
    <row r="9" spans="1:34" s="162" customFormat="1" ht="33.75" customHeight="1" thickBot="1" x14ac:dyDescent="0.3">
      <c r="A9" s="283"/>
      <c r="B9" s="283"/>
      <c r="C9" s="283"/>
      <c r="D9" s="518"/>
      <c r="E9" s="520"/>
      <c r="F9" s="2601" t="s">
        <v>240</v>
      </c>
      <c r="G9" s="2602"/>
      <c r="H9" s="318"/>
      <c r="I9" s="318"/>
      <c r="J9" s="318"/>
      <c r="K9" s="318"/>
      <c r="L9" s="318"/>
      <c r="M9" s="318"/>
      <c r="N9" s="318"/>
      <c r="O9" s="318"/>
      <c r="P9" s="318"/>
      <c r="Q9" s="607"/>
      <c r="R9" s="318"/>
      <c r="S9" s="318"/>
      <c r="T9" s="318"/>
      <c r="U9" s="505"/>
      <c r="V9" s="505"/>
      <c r="W9" s="505"/>
      <c r="X9" s="505"/>
      <c r="Y9" s="318"/>
      <c r="Z9" s="318"/>
      <c r="AA9" s="504"/>
      <c r="AB9" s="504"/>
      <c r="AC9" s="318"/>
      <c r="AD9" s="318"/>
      <c r="AE9" s="318"/>
      <c r="AF9" s="318"/>
      <c r="AG9" s="318"/>
      <c r="AH9" s="530"/>
    </row>
    <row r="10" spans="1:34" s="162" customFormat="1" ht="27.75" customHeight="1" thickBot="1" x14ac:dyDescent="0.3">
      <c r="A10" s="164"/>
      <c r="B10" s="164"/>
      <c r="C10" s="164"/>
      <c r="D10" s="164"/>
      <c r="E10" s="521"/>
      <c r="F10" s="2605" t="s">
        <v>468</v>
      </c>
      <c r="G10" s="2606"/>
      <c r="H10" s="583" t="str">
        <f>'Planilha Contratual'!B11</f>
        <v>LUCAS DO RIO VERDE / MT - ITAITUBA / PA (FERROGRÃO)</v>
      </c>
      <c r="I10" s="583"/>
      <c r="J10" s="583"/>
      <c r="K10" s="583"/>
      <c r="L10" s="485"/>
      <c r="M10" s="305"/>
      <c r="N10" s="305"/>
      <c r="O10" s="305"/>
      <c r="P10" s="305"/>
      <c r="Q10" s="597"/>
      <c r="R10" s="305"/>
      <c r="S10" s="305"/>
      <c r="T10" s="305"/>
      <c r="U10" s="597"/>
      <c r="V10" s="2611" t="s">
        <v>474</v>
      </c>
      <c r="W10" s="2612"/>
      <c r="X10" s="1332"/>
      <c r="Y10" s="1333"/>
      <c r="Z10" s="1333"/>
      <c r="AA10" s="805"/>
      <c r="AB10" s="804"/>
      <c r="AC10" s="805"/>
      <c r="AD10" s="805"/>
      <c r="AE10" s="805"/>
      <c r="AF10" s="805"/>
      <c r="AG10" s="1327"/>
      <c r="AH10" s="530"/>
    </row>
    <row r="11" spans="1:34" s="162" customFormat="1" ht="57.75" customHeight="1" x14ac:dyDescent="0.25">
      <c r="A11" s="164"/>
      <c r="B11" s="164"/>
      <c r="C11" s="164"/>
      <c r="D11" s="164"/>
      <c r="E11" s="521"/>
      <c r="F11" s="810" t="s">
        <v>177</v>
      </c>
      <c r="G11" s="811"/>
      <c r="H11" s="2609" t="str">
        <f>'Planilha Contratual'!B12</f>
        <v>Pátio Ferroviário de Lucas do Rio Verde (MT) da Ferrovia EF – 354 e o Porto de Miritituba, no Distrito de Miritituba/PA</v>
      </c>
      <c r="I11" s="2610"/>
      <c r="J11" s="2610"/>
      <c r="K11" s="2610"/>
      <c r="L11" s="483"/>
      <c r="M11" s="443"/>
      <c r="N11" s="483"/>
      <c r="O11" s="443"/>
      <c r="P11" s="483"/>
      <c r="Q11" s="608"/>
      <c r="R11" s="483"/>
      <c r="S11" s="443"/>
      <c r="T11" s="483"/>
      <c r="U11" s="598"/>
      <c r="V11" s="803"/>
      <c r="W11" s="803"/>
      <c r="X11" s="803"/>
      <c r="Y11" s="802"/>
      <c r="Z11" s="802"/>
      <c r="AA11" s="802"/>
      <c r="AB11" s="803"/>
      <c r="AC11" s="802"/>
      <c r="AD11" s="802"/>
      <c r="AE11" s="802"/>
      <c r="AF11" s="802"/>
      <c r="AG11" s="802"/>
      <c r="AH11" s="530"/>
    </row>
    <row r="12" spans="1:34" s="162" customFormat="1" ht="27.75" customHeight="1" thickBot="1" x14ac:dyDescent="0.3">
      <c r="A12" s="164"/>
      <c r="B12" s="164"/>
      <c r="C12" s="164"/>
      <c r="D12" s="164"/>
      <c r="E12" s="521"/>
      <c r="F12" s="810" t="s">
        <v>178</v>
      </c>
      <c r="G12" s="811"/>
      <c r="H12" s="317"/>
      <c r="I12" s="317"/>
      <c r="J12" s="317"/>
      <c r="K12" s="317"/>
      <c r="L12" s="317"/>
      <c r="M12" s="317"/>
      <c r="N12" s="317"/>
      <c r="O12" s="317"/>
      <c r="P12" s="317"/>
      <c r="Q12" s="599"/>
      <c r="R12" s="317"/>
      <c r="S12" s="317"/>
      <c r="T12" s="317"/>
      <c r="U12" s="599"/>
      <c r="V12" s="599"/>
      <c r="W12" s="599"/>
      <c r="X12" s="599"/>
      <c r="Y12" s="317"/>
      <c r="Z12" s="317"/>
      <c r="AA12" s="317"/>
      <c r="AB12" s="599"/>
      <c r="AC12" s="317"/>
      <c r="AD12" s="317"/>
      <c r="AE12" s="1322"/>
      <c r="AF12" s="1322"/>
      <c r="AG12" s="317"/>
      <c r="AH12" s="530"/>
    </row>
    <row r="13" spans="1:34" s="162" customFormat="1" ht="27.75" customHeight="1" thickBot="1" x14ac:dyDescent="0.3">
      <c r="A13" s="179"/>
      <c r="B13" s="179"/>
      <c r="C13" s="179"/>
      <c r="D13" s="179"/>
      <c r="E13" s="522"/>
      <c r="F13" s="2607" t="s">
        <v>180</v>
      </c>
      <c r="G13" s="2608"/>
      <c r="H13" s="306" t="str">
        <f>EMPREENDIMENTO!B11</f>
        <v>1.188,985 km</v>
      </c>
      <c r="I13" s="307"/>
      <c r="J13" s="307"/>
      <c r="K13" s="307"/>
      <c r="L13" s="307"/>
      <c r="M13" s="307"/>
      <c r="N13" s="307"/>
      <c r="O13" s="307"/>
      <c r="P13" s="307"/>
      <c r="Q13" s="600"/>
      <c r="R13" s="307"/>
      <c r="S13" s="307"/>
      <c r="T13" s="307"/>
      <c r="U13" s="600"/>
      <c r="V13" s="1880" t="s">
        <v>631</v>
      </c>
      <c r="W13" s="1879" t="str">
        <f>EMPREENDIMENTO!B15</f>
        <v>junho/2019</v>
      </c>
      <c r="X13" s="504"/>
      <c r="Y13" s="504"/>
      <c r="Z13" s="504"/>
      <c r="AA13" s="317"/>
      <c r="AB13" s="600"/>
      <c r="AC13" s="307"/>
      <c r="AD13" s="1323"/>
      <c r="AE13" s="1323"/>
      <c r="AF13" s="1323"/>
      <c r="AG13" s="1323"/>
      <c r="AH13" s="531"/>
    </row>
    <row r="14" spans="1:34" s="162" customFormat="1" ht="27.75" customHeight="1" thickBot="1" x14ac:dyDescent="0.3">
      <c r="A14" s="179"/>
      <c r="B14" s="179"/>
      <c r="C14" s="179"/>
      <c r="D14" s="179"/>
      <c r="E14" s="522"/>
      <c r="F14" s="308" t="s">
        <v>182</v>
      </c>
      <c r="G14" s="309"/>
      <c r="H14" s="584" t="str">
        <f>EMPREENDIMENTO!B12</f>
        <v>660 dias</v>
      </c>
      <c r="I14" s="307"/>
      <c r="J14" s="307"/>
      <c r="K14" s="307"/>
      <c r="L14" s="307"/>
      <c r="M14" s="307"/>
      <c r="N14" s="307"/>
      <c r="O14" s="307"/>
      <c r="P14" s="307"/>
      <c r="Q14" s="596"/>
      <c r="R14" s="307"/>
      <c r="S14" s="307"/>
      <c r="T14" s="307"/>
      <c r="U14" s="609"/>
      <c r="V14" s="1851" t="s">
        <v>313</v>
      </c>
      <c r="W14" s="600"/>
      <c r="X14" s="1848"/>
      <c r="Y14" s="307"/>
      <c r="Z14" s="307"/>
      <c r="AA14" s="1852" t="s">
        <v>140</v>
      </c>
      <c r="AB14" s="609"/>
      <c r="AC14" s="307"/>
      <c r="AD14" s="1853" t="s">
        <v>618</v>
      </c>
      <c r="AE14" s="1853" t="s">
        <v>498</v>
      </c>
      <c r="AF14" s="1324"/>
      <c r="AG14" s="1331"/>
      <c r="AH14" s="531"/>
    </row>
    <row r="15" spans="1:34" s="162" customFormat="1" ht="22.5" customHeight="1" thickBot="1" x14ac:dyDescent="0.3">
      <c r="A15" s="179"/>
      <c r="B15" s="179"/>
      <c r="C15" s="179"/>
      <c r="D15" s="179"/>
      <c r="E15" s="522"/>
      <c r="F15" s="310"/>
      <c r="G15" s="311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594"/>
      <c r="U15" s="594"/>
      <c r="V15" s="311"/>
      <c r="W15" s="312"/>
      <c r="X15" s="594"/>
      <c r="Y15" s="312"/>
      <c r="Z15" s="312"/>
      <c r="AA15" s="312"/>
      <c r="AB15" s="312"/>
      <c r="AC15" s="312"/>
      <c r="AD15" s="311"/>
      <c r="AE15" s="311"/>
      <c r="AF15" s="311"/>
      <c r="AG15" s="311"/>
      <c r="AH15" s="531"/>
    </row>
    <row r="16" spans="1:34" s="162" customFormat="1" ht="19.5" customHeight="1" x14ac:dyDescent="0.2">
      <c r="A16" s="216"/>
      <c r="B16" s="216"/>
      <c r="C16" s="216"/>
      <c r="D16" s="216"/>
      <c r="E16" s="523"/>
      <c r="F16" s="2603" t="s">
        <v>241</v>
      </c>
      <c r="G16" s="2604"/>
      <c r="H16" s="832">
        <v>1</v>
      </c>
      <c r="I16" s="833">
        <v>2</v>
      </c>
      <c r="J16" s="833">
        <v>3</v>
      </c>
      <c r="K16" s="833">
        <v>4</v>
      </c>
      <c r="L16" s="833">
        <v>5</v>
      </c>
      <c r="M16" s="833">
        <v>6</v>
      </c>
      <c r="N16" s="833">
        <v>7</v>
      </c>
      <c r="O16" s="833">
        <v>8</v>
      </c>
      <c r="P16" s="833">
        <v>9</v>
      </c>
      <c r="Q16" s="834">
        <v>10</v>
      </c>
      <c r="R16" s="833">
        <v>11</v>
      </c>
      <c r="S16" s="833">
        <v>12</v>
      </c>
      <c r="T16" s="833">
        <v>13</v>
      </c>
      <c r="U16" s="834">
        <v>14</v>
      </c>
      <c r="V16" s="1829">
        <v>15</v>
      </c>
      <c r="W16" s="834">
        <v>16</v>
      </c>
      <c r="X16" s="834">
        <v>17</v>
      </c>
      <c r="Y16" s="833">
        <v>18</v>
      </c>
      <c r="Z16" s="833">
        <v>19</v>
      </c>
      <c r="AA16" s="1829">
        <v>20</v>
      </c>
      <c r="AB16" s="834">
        <v>21</v>
      </c>
      <c r="AC16" s="833">
        <v>22</v>
      </c>
      <c r="AD16" s="833">
        <v>23</v>
      </c>
      <c r="AE16" s="1856">
        <v>24</v>
      </c>
      <c r="AF16" s="833">
        <v>25</v>
      </c>
      <c r="AG16" s="1269">
        <v>29</v>
      </c>
      <c r="AH16" s="532"/>
    </row>
    <row r="17" spans="1:34" s="190" customFormat="1" ht="19.5" customHeight="1" thickBot="1" x14ac:dyDescent="0.25">
      <c r="A17" s="216"/>
      <c r="B17" s="216"/>
      <c r="C17" s="216"/>
      <c r="D17" s="216"/>
      <c r="E17" s="523"/>
      <c r="F17" s="835"/>
      <c r="G17" s="836"/>
      <c r="H17" s="1336">
        <v>30</v>
      </c>
      <c r="I17" s="837">
        <f>H17+30</f>
        <v>60</v>
      </c>
      <c r="J17" s="837">
        <f>I17+30</f>
        <v>90</v>
      </c>
      <c r="K17" s="837">
        <f>J17+30</f>
        <v>120</v>
      </c>
      <c r="L17" s="837">
        <f t="shared" ref="L17:AE17" si="0">K17+30</f>
        <v>150</v>
      </c>
      <c r="M17" s="837">
        <f t="shared" si="0"/>
        <v>180</v>
      </c>
      <c r="N17" s="837">
        <f t="shared" si="0"/>
        <v>210</v>
      </c>
      <c r="O17" s="837">
        <f t="shared" si="0"/>
        <v>240</v>
      </c>
      <c r="P17" s="837">
        <f t="shared" si="0"/>
        <v>270</v>
      </c>
      <c r="Q17" s="1334">
        <f t="shared" si="0"/>
        <v>300</v>
      </c>
      <c r="R17" s="837">
        <f t="shared" si="0"/>
        <v>330</v>
      </c>
      <c r="S17" s="837">
        <f t="shared" si="0"/>
        <v>360</v>
      </c>
      <c r="T17" s="837">
        <f t="shared" si="0"/>
        <v>390</v>
      </c>
      <c r="U17" s="838">
        <f t="shared" si="0"/>
        <v>420</v>
      </c>
      <c r="V17" s="1846">
        <f t="shared" si="0"/>
        <v>450</v>
      </c>
      <c r="W17" s="838">
        <f t="shared" si="0"/>
        <v>480</v>
      </c>
      <c r="X17" s="838">
        <f t="shared" si="0"/>
        <v>510</v>
      </c>
      <c r="Y17" s="837">
        <f t="shared" si="0"/>
        <v>540</v>
      </c>
      <c r="Z17" s="837">
        <f t="shared" si="0"/>
        <v>570</v>
      </c>
      <c r="AA17" s="1846">
        <f t="shared" si="0"/>
        <v>600</v>
      </c>
      <c r="AB17" s="838">
        <f t="shared" si="0"/>
        <v>630</v>
      </c>
      <c r="AC17" s="837">
        <f t="shared" si="0"/>
        <v>660</v>
      </c>
      <c r="AD17" s="837">
        <f t="shared" si="0"/>
        <v>690</v>
      </c>
      <c r="AE17" s="1857">
        <f t="shared" si="0"/>
        <v>720</v>
      </c>
      <c r="AF17" s="837">
        <f t="shared" ref="AF17:AG17" si="1">AE17+30</f>
        <v>750</v>
      </c>
      <c r="AG17" s="837">
        <f t="shared" si="1"/>
        <v>780</v>
      </c>
      <c r="AH17" s="533"/>
    </row>
    <row r="18" spans="1:34" s="162" customFormat="1" ht="19.5" customHeight="1" thickBot="1" x14ac:dyDescent="0.25">
      <c r="A18" s="216"/>
      <c r="B18" s="216"/>
      <c r="C18" s="216"/>
      <c r="D18" s="216"/>
      <c r="E18" s="1320"/>
      <c r="F18" s="603" t="s">
        <v>331</v>
      </c>
      <c r="G18" s="1831" t="s">
        <v>422</v>
      </c>
      <c r="H18" s="1838" t="s">
        <v>612</v>
      </c>
      <c r="I18" s="1836" t="s">
        <v>614</v>
      </c>
      <c r="J18" s="1838">
        <v>0.01</v>
      </c>
      <c r="K18" s="841" t="s">
        <v>179</v>
      </c>
      <c r="L18" s="841"/>
      <c r="M18" s="841" t="s">
        <v>179</v>
      </c>
      <c r="N18" s="841"/>
      <c r="O18" s="841" t="s">
        <v>179</v>
      </c>
      <c r="P18" s="841"/>
      <c r="Q18" s="842" t="s">
        <v>179</v>
      </c>
      <c r="R18" s="841"/>
      <c r="S18" s="841" t="s">
        <v>179</v>
      </c>
      <c r="T18" s="841"/>
      <c r="U18" s="842" t="s">
        <v>179</v>
      </c>
      <c r="V18" s="1328"/>
      <c r="W18" s="842" t="s">
        <v>179</v>
      </c>
      <c r="X18" s="842"/>
      <c r="Y18" s="841" t="s">
        <v>179</v>
      </c>
      <c r="Z18" s="841"/>
      <c r="AA18" s="1328" t="s">
        <v>179</v>
      </c>
      <c r="AB18" s="842"/>
      <c r="AC18" s="841" t="s">
        <v>179</v>
      </c>
      <c r="AD18" s="841"/>
      <c r="AE18" s="1854"/>
      <c r="AF18" s="841"/>
      <c r="AG18" s="1328" t="s">
        <v>179</v>
      </c>
      <c r="AH18" s="532"/>
    </row>
    <row r="19" spans="1:34" s="291" customFormat="1" ht="19.5" customHeight="1" x14ac:dyDescent="0.2">
      <c r="A19" s="301"/>
      <c r="B19" s="301"/>
      <c r="C19" s="301"/>
      <c r="D19" s="301"/>
      <c r="E19" s="1862"/>
      <c r="F19" s="603" t="s">
        <v>332</v>
      </c>
      <c r="G19" s="1865" t="s">
        <v>619</v>
      </c>
      <c r="H19" s="1838" t="s">
        <v>612</v>
      </c>
      <c r="I19" s="1836" t="s">
        <v>614</v>
      </c>
      <c r="J19" s="1841">
        <v>0.01</v>
      </c>
      <c r="K19" s="1863"/>
      <c r="L19" s="1863"/>
      <c r="M19" s="1863"/>
      <c r="N19" s="1863"/>
      <c r="O19" s="1863"/>
      <c r="P19" s="1863"/>
      <c r="Q19" s="840"/>
      <c r="R19" s="1863"/>
      <c r="S19" s="1863"/>
      <c r="T19" s="1863"/>
      <c r="U19" s="840"/>
      <c r="V19" s="1343"/>
      <c r="W19" s="840"/>
      <c r="X19" s="840"/>
      <c r="Y19" s="1863"/>
      <c r="Z19" s="1863"/>
      <c r="AA19" s="1343"/>
      <c r="AB19" s="840"/>
      <c r="AC19" s="1863"/>
      <c r="AD19" s="1863"/>
      <c r="AE19" s="1864"/>
      <c r="AF19" s="1863"/>
      <c r="AG19" s="1343"/>
      <c r="AH19" s="532"/>
    </row>
    <row r="20" spans="1:34" s="162" customFormat="1" ht="19.5" customHeight="1" x14ac:dyDescent="0.2">
      <c r="A20" s="216"/>
      <c r="B20" s="216"/>
      <c r="C20" s="216"/>
      <c r="D20" s="216"/>
      <c r="E20" s="523"/>
      <c r="F20" s="486" t="s">
        <v>333</v>
      </c>
      <c r="G20" s="1832" t="s">
        <v>564</v>
      </c>
      <c r="H20" s="1839" t="s">
        <v>612</v>
      </c>
      <c r="I20" s="1836" t="s">
        <v>614</v>
      </c>
      <c r="J20" s="1841">
        <v>0.01</v>
      </c>
      <c r="K20" s="506"/>
      <c r="L20" s="484"/>
      <c r="M20" s="315" t="s">
        <v>179</v>
      </c>
      <c r="N20" s="484"/>
      <c r="O20" s="315" t="s">
        <v>179</v>
      </c>
      <c r="P20" s="484"/>
      <c r="Q20" s="494" t="s">
        <v>179</v>
      </c>
      <c r="R20" s="484"/>
      <c r="S20" s="315" t="s">
        <v>179</v>
      </c>
      <c r="T20" s="484"/>
      <c r="U20" s="494" t="s">
        <v>179</v>
      </c>
      <c r="V20" s="846"/>
      <c r="W20" s="494" t="s">
        <v>179</v>
      </c>
      <c r="X20" s="506"/>
      <c r="Y20" s="315" t="s">
        <v>179</v>
      </c>
      <c r="Z20" s="484"/>
      <c r="AA20" s="845" t="s">
        <v>179</v>
      </c>
      <c r="AB20" s="506"/>
      <c r="AC20" s="315" t="s">
        <v>179</v>
      </c>
      <c r="AD20" s="484"/>
      <c r="AE20" s="1855"/>
      <c r="AF20" s="1291"/>
      <c r="AG20" s="845" t="s">
        <v>179</v>
      </c>
      <c r="AH20" s="532"/>
    </row>
    <row r="21" spans="1:34" s="162" customFormat="1" ht="19.5" customHeight="1" x14ac:dyDescent="0.2">
      <c r="A21" s="216"/>
      <c r="B21" s="216"/>
      <c r="C21" s="216"/>
      <c r="D21" s="216"/>
      <c r="E21" s="523"/>
      <c r="F21" s="486" t="s">
        <v>334</v>
      </c>
      <c r="G21" s="489" t="s">
        <v>563</v>
      </c>
      <c r="H21" s="1839" t="s">
        <v>612</v>
      </c>
      <c r="I21" s="1836" t="s">
        <v>614</v>
      </c>
      <c r="J21" s="1841">
        <v>0.01</v>
      </c>
      <c r="K21" s="506"/>
      <c r="L21" s="484"/>
      <c r="M21" s="315" t="s">
        <v>179</v>
      </c>
      <c r="N21" s="484"/>
      <c r="O21" s="315" t="s">
        <v>179</v>
      </c>
      <c r="P21" s="484"/>
      <c r="Q21" s="494" t="s">
        <v>179</v>
      </c>
      <c r="R21" s="484"/>
      <c r="S21" s="315" t="s">
        <v>179</v>
      </c>
      <c r="T21" s="484"/>
      <c r="U21" s="494" t="s">
        <v>179</v>
      </c>
      <c r="V21" s="846"/>
      <c r="W21" s="494" t="s">
        <v>179</v>
      </c>
      <c r="X21" s="506"/>
      <c r="Y21" s="315" t="s">
        <v>179</v>
      </c>
      <c r="Z21" s="484"/>
      <c r="AA21" s="845" t="s">
        <v>179</v>
      </c>
      <c r="AB21" s="506"/>
      <c r="AC21" s="315" t="s">
        <v>179</v>
      </c>
      <c r="AD21" s="484"/>
      <c r="AE21" s="1855"/>
      <c r="AF21" s="1291"/>
      <c r="AG21" s="845" t="s">
        <v>179</v>
      </c>
      <c r="AH21" s="532"/>
    </row>
    <row r="22" spans="1:34" s="291" customFormat="1" ht="19.5" customHeight="1" x14ac:dyDescent="0.2">
      <c r="A22" s="301"/>
      <c r="B22" s="301"/>
      <c r="C22" s="301"/>
      <c r="D22" s="301"/>
      <c r="E22" s="523"/>
      <c r="F22" s="486" t="s">
        <v>335</v>
      </c>
      <c r="G22" s="1832" t="s">
        <v>620</v>
      </c>
      <c r="H22" s="1840" t="s">
        <v>612</v>
      </c>
      <c r="I22" s="1836" t="s">
        <v>614</v>
      </c>
      <c r="J22" s="1841">
        <v>0.01</v>
      </c>
      <c r="K22" s="1339"/>
      <c r="L22" s="890"/>
      <c r="M22" s="1291"/>
      <c r="N22" s="1291"/>
      <c r="O22" s="1291"/>
      <c r="P22" s="1291"/>
      <c r="Q22" s="1293"/>
      <c r="R22" s="1291"/>
      <c r="S22" s="1291"/>
      <c r="T22" s="1291"/>
      <c r="U22" s="1293"/>
      <c r="V22" s="1338"/>
      <c r="W22" s="1293"/>
      <c r="X22" s="1293"/>
      <c r="Y22" s="1291"/>
      <c r="Z22" s="1291"/>
      <c r="AA22" s="1338"/>
      <c r="AB22" s="1293"/>
      <c r="AC22" s="1291"/>
      <c r="AD22" s="1291"/>
      <c r="AE22" s="1855"/>
      <c r="AF22" s="1291"/>
      <c r="AG22" s="1338"/>
      <c r="AH22" s="532"/>
    </row>
    <row r="23" spans="1:34" s="291" customFormat="1" ht="19.5" customHeight="1" x14ac:dyDescent="0.2">
      <c r="A23" s="301"/>
      <c r="B23" s="301"/>
      <c r="C23" s="301"/>
      <c r="D23" s="301"/>
      <c r="E23" s="523"/>
      <c r="F23" s="486" t="s">
        <v>336</v>
      </c>
      <c r="G23" s="489" t="s">
        <v>330</v>
      </c>
      <c r="H23" s="506"/>
      <c r="I23" s="1842" t="s">
        <v>612</v>
      </c>
      <c r="J23" s="1836" t="s">
        <v>614</v>
      </c>
      <c r="K23" s="1839">
        <v>0.02</v>
      </c>
      <c r="L23" s="844"/>
      <c r="M23" s="845"/>
      <c r="N23" s="846"/>
      <c r="O23" s="845"/>
      <c r="P23" s="846"/>
      <c r="Q23" s="494"/>
      <c r="R23" s="506"/>
      <c r="S23" s="494"/>
      <c r="T23" s="506"/>
      <c r="U23" s="494"/>
      <c r="V23" s="846"/>
      <c r="W23" s="494"/>
      <c r="X23" s="506"/>
      <c r="Y23" s="315"/>
      <c r="Z23" s="484"/>
      <c r="AA23" s="845"/>
      <c r="AB23" s="506"/>
      <c r="AC23" s="315"/>
      <c r="AD23" s="484"/>
      <c r="AE23" s="1855"/>
      <c r="AF23" s="1291"/>
      <c r="AG23" s="845"/>
      <c r="AH23" s="532"/>
    </row>
    <row r="24" spans="1:34" s="162" customFormat="1" ht="19.5" customHeight="1" x14ac:dyDescent="0.2">
      <c r="A24" s="216"/>
      <c r="B24" s="216"/>
      <c r="C24" s="216"/>
      <c r="D24" s="216"/>
      <c r="E24" s="523"/>
      <c r="F24" s="486" t="s">
        <v>338</v>
      </c>
      <c r="G24" s="1832" t="s">
        <v>421</v>
      </c>
      <c r="H24" s="847"/>
      <c r="I24" s="506"/>
      <c r="J24" s="1836" t="s">
        <v>613</v>
      </c>
      <c r="K24" s="1843" t="s">
        <v>612</v>
      </c>
      <c r="L24" s="1836" t="s">
        <v>614</v>
      </c>
      <c r="M24" s="1945">
        <v>0.06</v>
      </c>
      <c r="N24" s="846"/>
      <c r="P24" s="506"/>
      <c r="Q24" s="494" t="s">
        <v>179</v>
      </c>
      <c r="R24" s="484"/>
      <c r="S24" s="315" t="s">
        <v>179</v>
      </c>
      <c r="T24" s="484"/>
      <c r="U24" s="494" t="s">
        <v>179</v>
      </c>
      <c r="V24" s="846"/>
      <c r="W24" s="494" t="s">
        <v>179</v>
      </c>
      <c r="X24" s="506"/>
      <c r="Y24" s="315" t="s">
        <v>179</v>
      </c>
      <c r="Z24" s="484"/>
      <c r="AA24" s="845" t="s">
        <v>179</v>
      </c>
      <c r="AB24" s="506"/>
      <c r="AC24" s="315" t="s">
        <v>179</v>
      </c>
      <c r="AD24" s="484"/>
      <c r="AE24" s="1855"/>
      <c r="AF24" s="1291"/>
      <c r="AG24" s="845" t="s">
        <v>179</v>
      </c>
      <c r="AH24" s="532"/>
    </row>
    <row r="25" spans="1:34" s="162" customFormat="1" ht="19.5" customHeight="1" x14ac:dyDescent="0.2">
      <c r="A25" s="216"/>
      <c r="B25" s="216"/>
      <c r="C25" s="216"/>
      <c r="D25" s="216"/>
      <c r="E25" s="523"/>
      <c r="F25" s="486" t="s">
        <v>337</v>
      </c>
      <c r="G25" s="489" t="s">
        <v>423</v>
      </c>
      <c r="H25" s="890"/>
      <c r="I25" s="506"/>
      <c r="J25" s="1836" t="s">
        <v>613</v>
      </c>
      <c r="K25" s="1836" t="s">
        <v>613</v>
      </c>
      <c r="L25" s="1844" t="s">
        <v>612</v>
      </c>
      <c r="M25" s="1837" t="s">
        <v>614</v>
      </c>
      <c r="N25" s="1945">
        <v>0.03</v>
      </c>
      <c r="O25" s="1344"/>
      <c r="P25" s="2127"/>
      <c r="Q25" s="494" t="s">
        <v>179</v>
      </c>
      <c r="R25" s="484"/>
      <c r="S25" s="315" t="s">
        <v>179</v>
      </c>
      <c r="T25" s="484"/>
      <c r="U25" s="494" t="s">
        <v>179</v>
      </c>
      <c r="V25" s="846"/>
      <c r="W25" s="494" t="s">
        <v>179</v>
      </c>
      <c r="X25" s="506"/>
      <c r="Y25" s="315" t="s">
        <v>179</v>
      </c>
      <c r="Z25" s="484"/>
      <c r="AA25" s="845" t="s">
        <v>179</v>
      </c>
      <c r="AB25" s="506"/>
      <c r="AC25" s="315" t="s">
        <v>179</v>
      </c>
      <c r="AD25" s="484"/>
      <c r="AE25" s="1855"/>
      <c r="AF25" s="1291"/>
      <c r="AG25" s="845" t="s">
        <v>179</v>
      </c>
      <c r="AH25" s="532"/>
    </row>
    <row r="26" spans="1:34" s="162" customFormat="1" ht="19.5" customHeight="1" x14ac:dyDescent="0.2">
      <c r="A26" s="216"/>
      <c r="B26" s="216"/>
      <c r="C26" s="216"/>
      <c r="D26" s="216"/>
      <c r="E26" s="523"/>
      <c r="F26" s="486" t="s">
        <v>339</v>
      </c>
      <c r="G26" s="1832" t="s">
        <v>424</v>
      </c>
      <c r="H26" s="890"/>
      <c r="I26" s="506"/>
      <c r="J26" s="1836" t="s">
        <v>613</v>
      </c>
      <c r="K26" s="1836" t="s">
        <v>613</v>
      </c>
      <c r="L26" s="1844" t="s">
        <v>612</v>
      </c>
      <c r="M26" s="1836" t="s">
        <v>614</v>
      </c>
      <c r="N26" s="1945">
        <v>7.0000000000000007E-2</v>
      </c>
      <c r="O26" s="1344"/>
      <c r="P26" s="2127"/>
      <c r="Q26" s="494" t="s">
        <v>179</v>
      </c>
      <c r="R26" s="484"/>
      <c r="S26" s="315" t="s">
        <v>179</v>
      </c>
      <c r="T26" s="484"/>
      <c r="U26" s="494" t="s">
        <v>179</v>
      </c>
      <c r="V26" s="846"/>
      <c r="W26" s="494" t="s">
        <v>179</v>
      </c>
      <c r="X26" s="506"/>
      <c r="Y26" s="315" t="s">
        <v>179</v>
      </c>
      <c r="Z26" s="484"/>
      <c r="AA26" s="845" t="s">
        <v>179</v>
      </c>
      <c r="AB26" s="506"/>
      <c r="AC26" s="315" t="s">
        <v>179</v>
      </c>
      <c r="AD26" s="484"/>
      <c r="AE26" s="1855"/>
      <c r="AF26" s="1291"/>
      <c r="AG26" s="845" t="s">
        <v>179</v>
      </c>
      <c r="AH26" s="532"/>
    </row>
    <row r="27" spans="1:34" s="162" customFormat="1" ht="19.5" customHeight="1" x14ac:dyDescent="0.2">
      <c r="A27" s="216"/>
      <c r="B27" s="216"/>
      <c r="C27" s="216"/>
      <c r="D27" s="216"/>
      <c r="E27" s="523"/>
      <c r="F27" s="486" t="s">
        <v>340</v>
      </c>
      <c r="G27" s="489" t="s">
        <v>425</v>
      </c>
      <c r="H27" s="890"/>
      <c r="I27" s="484"/>
      <c r="J27" s="846"/>
      <c r="K27" s="1945" t="s">
        <v>617</v>
      </c>
      <c r="L27" s="1839" t="s">
        <v>612</v>
      </c>
      <c r="M27" s="1837" t="s">
        <v>614</v>
      </c>
      <c r="N27" s="1945">
        <v>0.08</v>
      </c>
      <c r="O27" s="1344"/>
      <c r="Q27" s="849"/>
      <c r="R27" s="484"/>
      <c r="S27" s="315" t="s">
        <v>179</v>
      </c>
      <c r="T27" s="484"/>
      <c r="U27" s="494" t="s">
        <v>179</v>
      </c>
      <c r="V27" s="846"/>
      <c r="W27" s="494" t="s">
        <v>179</v>
      </c>
      <c r="X27" s="506"/>
      <c r="Y27" s="315" t="s">
        <v>179</v>
      </c>
      <c r="Z27" s="484"/>
      <c r="AA27" s="845" t="s">
        <v>179</v>
      </c>
      <c r="AB27" s="506"/>
      <c r="AC27" s="315" t="s">
        <v>179</v>
      </c>
      <c r="AD27" s="484"/>
      <c r="AE27" s="1855"/>
      <c r="AF27" s="1291"/>
      <c r="AG27" s="845" t="s">
        <v>179</v>
      </c>
      <c r="AH27" s="532"/>
    </row>
    <row r="28" spans="1:34" s="162" customFormat="1" ht="19.5" customHeight="1" x14ac:dyDescent="0.2">
      <c r="A28" s="216"/>
      <c r="B28" s="216"/>
      <c r="C28" s="216"/>
      <c r="D28" s="216"/>
      <c r="E28" s="523"/>
      <c r="F28" s="486" t="s">
        <v>342</v>
      </c>
      <c r="G28" s="1833" t="s">
        <v>426</v>
      </c>
      <c r="H28" s="890"/>
      <c r="I28" s="484"/>
      <c r="J28" s="484" t="s">
        <v>179</v>
      </c>
      <c r="K28" s="484" t="s">
        <v>179</v>
      </c>
      <c r="L28" s="484"/>
      <c r="M28" s="315"/>
      <c r="N28" s="1945" t="s">
        <v>568</v>
      </c>
      <c r="O28" s="1839" t="s">
        <v>612</v>
      </c>
      <c r="P28" s="1837" t="s">
        <v>614</v>
      </c>
      <c r="Q28" s="1945">
        <v>0.06</v>
      </c>
      <c r="R28" s="484"/>
      <c r="T28" s="484"/>
      <c r="U28" s="506"/>
      <c r="V28" s="846"/>
      <c r="W28" s="506"/>
      <c r="X28" s="506"/>
      <c r="Y28" s="315" t="s">
        <v>179</v>
      </c>
      <c r="Z28" s="484"/>
      <c r="AA28" s="845" t="s">
        <v>179</v>
      </c>
      <c r="AB28" s="506"/>
      <c r="AC28" s="315" t="s">
        <v>179</v>
      </c>
      <c r="AD28" s="484"/>
      <c r="AE28" s="1855"/>
      <c r="AF28" s="1291"/>
      <c r="AG28" s="845" t="s">
        <v>179</v>
      </c>
      <c r="AH28" s="532"/>
    </row>
    <row r="29" spans="1:34" s="291" customFormat="1" ht="19.5" customHeight="1" x14ac:dyDescent="0.2">
      <c r="A29" s="301"/>
      <c r="B29" s="301"/>
      <c r="C29" s="301"/>
      <c r="D29" s="301"/>
      <c r="E29" s="523"/>
      <c r="F29" s="486" t="s">
        <v>341</v>
      </c>
      <c r="G29" s="489" t="s">
        <v>636</v>
      </c>
      <c r="H29" s="890"/>
      <c r="I29" s="1291"/>
      <c r="J29" s="1291"/>
      <c r="K29" s="1291"/>
      <c r="L29" s="1291"/>
      <c r="M29" s="1291"/>
      <c r="N29" s="1855"/>
      <c r="O29" s="1338"/>
      <c r="P29" s="1855"/>
      <c r="Q29" s="1946" t="s">
        <v>638</v>
      </c>
      <c r="R29" s="1840" t="s">
        <v>612</v>
      </c>
      <c r="S29" s="1344"/>
      <c r="T29" s="1291">
        <v>0.06</v>
      </c>
      <c r="U29" s="1293"/>
      <c r="V29" s="1338"/>
      <c r="W29" s="1293"/>
      <c r="X29" s="1293"/>
      <c r="Y29" s="1291"/>
      <c r="Z29" s="1291"/>
      <c r="AA29" s="1338"/>
      <c r="AB29" s="1293"/>
      <c r="AC29" s="1291"/>
      <c r="AD29" s="1291"/>
      <c r="AE29" s="1855"/>
      <c r="AF29" s="1291"/>
      <c r="AG29" s="1338"/>
      <c r="AH29" s="532"/>
    </row>
    <row r="30" spans="1:34" s="291" customFormat="1" ht="19.5" customHeight="1" x14ac:dyDescent="0.2">
      <c r="A30" s="301"/>
      <c r="B30" s="301"/>
      <c r="C30" s="301"/>
      <c r="D30" s="301"/>
      <c r="E30" s="523"/>
      <c r="F30" s="486" t="s">
        <v>343</v>
      </c>
      <c r="G30" s="1833" t="s">
        <v>637</v>
      </c>
      <c r="H30" s="890"/>
      <c r="I30" s="1291"/>
      <c r="J30" s="1291"/>
      <c r="K30" s="1291"/>
      <c r="L30" s="1291"/>
      <c r="M30" s="1291"/>
      <c r="N30" s="1855"/>
      <c r="O30" s="1338"/>
      <c r="P30" s="1855"/>
      <c r="Q30" s="1855"/>
      <c r="R30" s="1840"/>
      <c r="T30" s="1291" t="s">
        <v>570</v>
      </c>
      <c r="U30" s="1840" t="s">
        <v>612</v>
      </c>
      <c r="V30" s="1338"/>
      <c r="W30" s="1293">
        <v>0.06</v>
      </c>
      <c r="X30" s="1293"/>
      <c r="Y30" s="1291"/>
      <c r="Z30" s="1291"/>
      <c r="AA30" s="1338"/>
      <c r="AB30" s="1293"/>
      <c r="AC30" s="1291"/>
      <c r="AD30" s="1291"/>
      <c r="AE30" s="1855"/>
      <c r="AF30" s="1291"/>
      <c r="AG30" s="1338"/>
      <c r="AH30" s="532"/>
    </row>
    <row r="31" spans="1:34" s="162" customFormat="1" ht="21.75" customHeight="1" x14ac:dyDescent="0.2">
      <c r="A31" s="216"/>
      <c r="B31" s="216"/>
      <c r="C31" s="216"/>
      <c r="D31" s="216"/>
      <c r="E31" s="523"/>
      <c r="F31" s="486" t="s">
        <v>344</v>
      </c>
      <c r="G31" s="489" t="s">
        <v>427</v>
      </c>
      <c r="H31" s="890"/>
      <c r="I31" s="845" t="s">
        <v>179</v>
      </c>
      <c r="J31" s="1836" t="s">
        <v>613</v>
      </c>
      <c r="K31" s="1836" t="s">
        <v>613</v>
      </c>
      <c r="L31" s="1844" t="s">
        <v>612</v>
      </c>
      <c r="M31" s="1836" t="s">
        <v>614</v>
      </c>
      <c r="N31" s="1945">
        <v>0.06</v>
      </c>
      <c r="O31" s="846"/>
      <c r="P31" s="506"/>
      <c r="Q31" s="506"/>
      <c r="R31" s="484"/>
      <c r="S31" s="315" t="s">
        <v>179</v>
      </c>
      <c r="T31" s="484"/>
      <c r="U31" s="494"/>
      <c r="V31" s="846"/>
      <c r="W31" s="494" t="s">
        <v>179</v>
      </c>
      <c r="X31" s="506"/>
      <c r="Y31" s="315" t="s">
        <v>179</v>
      </c>
      <c r="Z31" s="484"/>
      <c r="AA31" s="845" t="s">
        <v>179</v>
      </c>
      <c r="AB31" s="506"/>
      <c r="AC31" s="315" t="s">
        <v>179</v>
      </c>
      <c r="AD31" s="484"/>
      <c r="AE31" s="1855"/>
      <c r="AF31" s="1291"/>
      <c r="AG31" s="845" t="s">
        <v>179</v>
      </c>
      <c r="AH31" s="532"/>
    </row>
    <row r="32" spans="1:34" s="291" customFormat="1" ht="19.5" customHeight="1" x14ac:dyDescent="0.2">
      <c r="A32" s="301"/>
      <c r="B32" s="301"/>
      <c r="C32" s="301"/>
      <c r="D32" s="301"/>
      <c r="E32" s="523"/>
      <c r="F32" s="486" t="s">
        <v>345</v>
      </c>
      <c r="G32" s="1833" t="s">
        <v>428</v>
      </c>
      <c r="H32" s="890"/>
      <c r="I32" s="484"/>
      <c r="J32" s="1836" t="s">
        <v>613</v>
      </c>
      <c r="K32" s="1836" t="s">
        <v>613</v>
      </c>
      <c r="L32" s="846"/>
      <c r="N32" s="1844" t="s">
        <v>612</v>
      </c>
      <c r="O32" s="1836" t="s">
        <v>614</v>
      </c>
      <c r="P32" s="846">
        <v>0.02</v>
      </c>
      <c r="Q32" s="494"/>
      <c r="R32" s="852"/>
      <c r="S32" s="854"/>
      <c r="T32" s="852"/>
      <c r="U32" s="852"/>
      <c r="V32" s="1847"/>
      <c r="W32" s="853"/>
      <c r="X32" s="506"/>
      <c r="Y32" s="484"/>
      <c r="Z32" s="484"/>
      <c r="AA32" s="846"/>
      <c r="AB32" s="506"/>
      <c r="AC32" s="484"/>
      <c r="AD32" s="484"/>
      <c r="AE32" s="1855"/>
      <c r="AF32" s="1291"/>
      <c r="AG32" s="846"/>
      <c r="AH32" s="532"/>
    </row>
    <row r="33" spans="1:34" s="162" customFormat="1" ht="45" customHeight="1" x14ac:dyDescent="0.2">
      <c r="A33" s="216"/>
      <c r="B33" s="216"/>
      <c r="C33" s="216"/>
      <c r="D33" s="216"/>
      <c r="E33" s="523"/>
      <c r="F33" s="486" t="s">
        <v>346</v>
      </c>
      <c r="G33" s="1833" t="s">
        <v>358</v>
      </c>
      <c r="H33" s="890"/>
      <c r="I33" s="484"/>
      <c r="J33" s="1836" t="s">
        <v>613</v>
      </c>
      <c r="K33" s="1836" t="s">
        <v>613</v>
      </c>
      <c r="L33" s="1830"/>
      <c r="M33" s="2125"/>
      <c r="N33" s="1836"/>
      <c r="O33" s="1844" t="s">
        <v>612</v>
      </c>
      <c r="Q33" s="846">
        <v>0.06</v>
      </c>
      <c r="R33" s="846"/>
      <c r="S33" s="494"/>
      <c r="T33" s="506"/>
      <c r="U33" s="494" t="s">
        <v>179</v>
      </c>
      <c r="V33" s="846"/>
      <c r="W33" s="494" t="s">
        <v>179</v>
      </c>
      <c r="X33" s="506"/>
      <c r="Y33" s="315" t="s">
        <v>179</v>
      </c>
      <c r="Z33" s="484"/>
      <c r="AA33" s="845" t="s">
        <v>179</v>
      </c>
      <c r="AB33" s="506"/>
      <c r="AC33" s="315" t="s">
        <v>179</v>
      </c>
      <c r="AD33" s="484"/>
      <c r="AE33" s="1855"/>
      <c r="AF33" s="1291"/>
      <c r="AG33" s="845" t="s">
        <v>179</v>
      </c>
      <c r="AH33" s="532"/>
    </row>
    <row r="34" spans="1:34" s="162" customFormat="1" ht="27" customHeight="1" x14ac:dyDescent="0.2">
      <c r="A34" s="216"/>
      <c r="B34" s="216"/>
      <c r="C34" s="216"/>
      <c r="D34" s="216"/>
      <c r="E34" s="523"/>
      <c r="F34" s="486" t="s">
        <v>347</v>
      </c>
      <c r="G34" s="488" t="s">
        <v>357</v>
      </c>
      <c r="H34" s="890"/>
      <c r="I34" s="484"/>
      <c r="J34" s="1836" t="s">
        <v>613</v>
      </c>
      <c r="K34" s="1836" t="s">
        <v>613</v>
      </c>
      <c r="L34" s="1835"/>
      <c r="M34" s="2125"/>
      <c r="N34" s="1837" t="s">
        <v>614</v>
      </c>
      <c r="O34" s="1338"/>
      <c r="P34" s="2128" t="s">
        <v>612</v>
      </c>
      <c r="Q34" s="494"/>
      <c r="R34" s="494">
        <v>0.04</v>
      </c>
      <c r="S34" s="852"/>
      <c r="T34" s="852"/>
      <c r="U34" s="852"/>
      <c r="V34" s="1847"/>
      <c r="W34" s="853"/>
      <c r="X34" s="506"/>
      <c r="Y34" s="315" t="s">
        <v>179</v>
      </c>
      <c r="Z34" s="484"/>
      <c r="AA34" s="845" t="s">
        <v>179</v>
      </c>
      <c r="AB34" s="506"/>
      <c r="AC34" s="315" t="s">
        <v>179</v>
      </c>
      <c r="AD34" s="484"/>
      <c r="AE34" s="1855"/>
      <c r="AF34" s="1291"/>
      <c r="AG34" s="845" t="s">
        <v>179</v>
      </c>
      <c r="AH34" s="532"/>
    </row>
    <row r="35" spans="1:34" s="291" customFormat="1" ht="30" customHeight="1" x14ac:dyDescent="0.2">
      <c r="A35" s="301"/>
      <c r="B35" s="301"/>
      <c r="C35" s="301"/>
      <c r="D35" s="301"/>
      <c r="E35" s="523"/>
      <c r="F35" s="486" t="s">
        <v>348</v>
      </c>
      <c r="G35" s="1832" t="s">
        <v>556</v>
      </c>
      <c r="H35" s="890"/>
      <c r="I35" s="484"/>
      <c r="J35" s="1836" t="s">
        <v>613</v>
      </c>
      <c r="K35" s="1845"/>
      <c r="L35" s="1835"/>
      <c r="M35" s="1835"/>
      <c r="N35" s="845"/>
      <c r="O35" s="1836" t="s">
        <v>614</v>
      </c>
      <c r="P35" s="1844" t="s">
        <v>612</v>
      </c>
      <c r="Q35" s="852"/>
      <c r="R35" s="494">
        <v>0.01</v>
      </c>
      <c r="S35" s="846"/>
      <c r="T35" s="852"/>
      <c r="U35" s="852"/>
      <c r="V35" s="1847"/>
      <c r="W35" s="853"/>
      <c r="X35" s="506"/>
      <c r="Y35" s="484"/>
      <c r="Z35" s="484"/>
      <c r="AA35" s="846"/>
      <c r="AB35" s="506"/>
      <c r="AC35" s="484"/>
      <c r="AD35" s="484"/>
      <c r="AE35" s="1855"/>
      <c r="AF35" s="1291"/>
      <c r="AG35" s="846"/>
      <c r="AH35" s="532"/>
    </row>
    <row r="36" spans="1:34" s="162" customFormat="1" ht="23.25" customHeight="1" x14ac:dyDescent="0.2">
      <c r="A36" s="216"/>
      <c r="B36" s="216"/>
      <c r="C36" s="216"/>
      <c r="D36" s="216"/>
      <c r="E36" s="523"/>
      <c r="F36" s="486" t="s">
        <v>349</v>
      </c>
      <c r="G36" s="488" t="s">
        <v>623</v>
      </c>
      <c r="H36" s="890"/>
      <c r="I36" s="484"/>
      <c r="J36" s="506"/>
      <c r="K36" s="840"/>
      <c r="L36" s="1344"/>
      <c r="M36" s="1343"/>
      <c r="N36" s="1343"/>
      <c r="O36" s="494"/>
      <c r="P36" s="484"/>
      <c r="Q36" s="506"/>
      <c r="R36" s="1844" t="s">
        <v>612</v>
      </c>
      <c r="S36" s="1837" t="s">
        <v>614</v>
      </c>
      <c r="T36" s="846">
        <v>0.06</v>
      </c>
      <c r="U36" s="506"/>
      <c r="V36" s="846"/>
      <c r="W36" s="494"/>
      <c r="X36" s="506"/>
      <c r="Y36" s="315" t="s">
        <v>179</v>
      </c>
      <c r="Z36" s="484"/>
      <c r="AA36" s="845" t="s">
        <v>179</v>
      </c>
      <c r="AB36" s="506"/>
      <c r="AC36" s="315" t="s">
        <v>179</v>
      </c>
      <c r="AD36" s="484"/>
      <c r="AE36" s="1855"/>
      <c r="AF36" s="1291"/>
      <c r="AG36" s="845" t="s">
        <v>179</v>
      </c>
      <c r="AH36" s="532"/>
    </row>
    <row r="37" spans="1:34" s="291" customFormat="1" ht="23.25" customHeight="1" x14ac:dyDescent="0.2">
      <c r="A37" s="301"/>
      <c r="B37" s="301"/>
      <c r="C37" s="301"/>
      <c r="D37" s="301"/>
      <c r="E37" s="523"/>
      <c r="F37" s="486" t="s">
        <v>350</v>
      </c>
      <c r="G37" s="2135" t="s">
        <v>674</v>
      </c>
      <c r="H37" s="890"/>
      <c r="I37" s="1291"/>
      <c r="J37" s="1293"/>
      <c r="K37" s="840"/>
      <c r="M37" s="1343"/>
      <c r="N37" s="1338"/>
      <c r="O37" s="1293"/>
      <c r="P37" s="1291"/>
      <c r="Q37" s="1840" t="s">
        <v>612</v>
      </c>
      <c r="R37" s="1338"/>
      <c r="S37" s="2134">
        <v>5.0000000000000001E-3</v>
      </c>
      <c r="T37" s="1338"/>
      <c r="U37" s="1293"/>
      <c r="V37" s="1338"/>
      <c r="W37" s="1293"/>
      <c r="X37" s="1293"/>
      <c r="Y37" s="1291"/>
      <c r="Z37" s="1291"/>
      <c r="AA37" s="1338"/>
      <c r="AB37" s="1293"/>
      <c r="AC37" s="1291"/>
      <c r="AD37" s="1291"/>
      <c r="AE37" s="1855"/>
      <c r="AF37" s="1291"/>
      <c r="AG37" s="1338"/>
      <c r="AH37" s="532"/>
    </row>
    <row r="38" spans="1:34" s="291" customFormat="1" ht="23.25" customHeight="1" x14ac:dyDescent="0.2">
      <c r="A38" s="301"/>
      <c r="B38" s="301"/>
      <c r="C38" s="301"/>
      <c r="D38" s="301"/>
      <c r="E38" s="523"/>
      <c r="F38" s="486" t="s">
        <v>351</v>
      </c>
      <c r="G38" s="2119" t="s">
        <v>675</v>
      </c>
      <c r="H38" s="890"/>
      <c r="I38" s="1291"/>
      <c r="J38" s="1293"/>
      <c r="K38" s="840"/>
      <c r="L38" s="1344"/>
      <c r="M38" s="1343"/>
      <c r="N38" s="2133"/>
      <c r="O38" s="1293"/>
      <c r="P38" s="1291"/>
      <c r="Q38" s="1840" t="s">
        <v>612</v>
      </c>
      <c r="R38" s="1338"/>
      <c r="S38" s="2134">
        <v>5.0000000000000001E-3</v>
      </c>
      <c r="T38" s="1338"/>
      <c r="U38" s="1293"/>
      <c r="V38" s="1338"/>
      <c r="W38" s="1293"/>
      <c r="X38" s="1293"/>
      <c r="Y38" s="1291"/>
      <c r="Z38" s="1291"/>
      <c r="AA38" s="1338"/>
      <c r="AB38" s="1293"/>
      <c r="AC38" s="1291"/>
      <c r="AD38" s="1291"/>
      <c r="AE38" s="1855"/>
      <c r="AF38" s="1291"/>
      <c r="AG38" s="1338"/>
      <c r="AH38" s="532"/>
    </row>
    <row r="39" spans="1:34" s="291" customFormat="1" ht="23.25" customHeight="1" x14ac:dyDescent="0.2">
      <c r="A39" s="301"/>
      <c r="B39" s="301"/>
      <c r="C39" s="301"/>
      <c r="D39" s="301"/>
      <c r="E39" s="523"/>
      <c r="F39" s="486" t="s">
        <v>352</v>
      </c>
      <c r="G39" s="2135" t="s">
        <v>676</v>
      </c>
      <c r="H39" s="890"/>
      <c r="I39" s="1291"/>
      <c r="J39" s="1293"/>
      <c r="K39" s="840"/>
      <c r="L39" s="1344"/>
      <c r="M39" s="1343"/>
      <c r="N39" s="1338"/>
      <c r="O39" s="1293"/>
      <c r="P39" s="1291"/>
      <c r="Q39" s="1840" t="s">
        <v>612</v>
      </c>
      <c r="R39" s="1338"/>
      <c r="S39" s="2134">
        <v>5.0000000000000001E-3</v>
      </c>
      <c r="T39" s="1338"/>
      <c r="U39" s="1293"/>
      <c r="V39" s="1338"/>
      <c r="W39" s="1293"/>
      <c r="X39" s="1293"/>
      <c r="Y39" s="1291"/>
      <c r="Z39" s="1291"/>
      <c r="AA39" s="1338"/>
      <c r="AB39" s="1293"/>
      <c r="AC39" s="1291"/>
      <c r="AD39" s="1291"/>
      <c r="AE39" s="1855"/>
      <c r="AF39" s="1291"/>
      <c r="AG39" s="1338"/>
      <c r="AH39" s="532"/>
    </row>
    <row r="40" spans="1:34" s="291" customFormat="1" ht="23.25" customHeight="1" x14ac:dyDescent="0.2">
      <c r="A40" s="301"/>
      <c r="B40" s="301"/>
      <c r="C40" s="301"/>
      <c r="D40" s="301"/>
      <c r="E40" s="523"/>
      <c r="F40" s="486" t="s">
        <v>353</v>
      </c>
      <c r="G40" s="2119" t="s">
        <v>677</v>
      </c>
      <c r="H40" s="890"/>
      <c r="I40" s="1291"/>
      <c r="J40" s="1293"/>
      <c r="K40" s="840"/>
      <c r="L40" s="1344"/>
      <c r="M40" s="1343"/>
      <c r="N40" s="1338"/>
      <c r="O40" s="1293"/>
      <c r="P40" s="1291"/>
      <c r="Q40" s="1840" t="s">
        <v>612</v>
      </c>
      <c r="R40" s="1338"/>
      <c r="S40" s="2134">
        <v>5.0000000000000001E-3</v>
      </c>
      <c r="T40" s="1338"/>
      <c r="U40" s="1293"/>
      <c r="V40" s="1338"/>
      <c r="W40" s="1293"/>
      <c r="X40" s="1293"/>
      <c r="Y40" s="1291"/>
      <c r="Z40" s="1291"/>
      <c r="AA40" s="1338"/>
      <c r="AB40" s="1293"/>
      <c r="AC40" s="1291"/>
      <c r="AD40" s="1291"/>
      <c r="AE40" s="1855"/>
      <c r="AF40" s="1291"/>
      <c r="AG40" s="1338"/>
      <c r="AH40" s="532"/>
    </row>
    <row r="41" spans="1:34" s="291" customFormat="1" ht="23.25" customHeight="1" x14ac:dyDescent="0.2">
      <c r="A41" s="301"/>
      <c r="B41" s="301"/>
      <c r="C41" s="301"/>
      <c r="D41" s="301"/>
      <c r="E41" s="523"/>
      <c r="F41" s="486" t="s">
        <v>354</v>
      </c>
      <c r="G41" s="2135" t="s">
        <v>678</v>
      </c>
      <c r="H41" s="890"/>
      <c r="I41" s="1291"/>
      <c r="J41" s="1293"/>
      <c r="K41" s="840"/>
      <c r="L41" s="1344"/>
      <c r="M41" s="1343"/>
      <c r="N41" s="1338"/>
      <c r="O41" s="1293"/>
      <c r="P41" s="1291"/>
      <c r="Q41" s="1840" t="s">
        <v>612</v>
      </c>
      <c r="R41" s="1338"/>
      <c r="S41" s="2134">
        <v>5.0000000000000001E-3</v>
      </c>
      <c r="T41" s="1338"/>
      <c r="U41" s="1293"/>
      <c r="V41" s="1338"/>
      <c r="W41" s="1293"/>
      <c r="X41" s="1293"/>
      <c r="Y41" s="1291"/>
      <c r="Z41" s="1291"/>
      <c r="AA41" s="1338"/>
      <c r="AB41" s="1293"/>
      <c r="AC41" s="1291"/>
      <c r="AD41" s="1291"/>
      <c r="AE41" s="1855"/>
      <c r="AF41" s="1291"/>
      <c r="AG41" s="1338"/>
      <c r="AH41" s="532"/>
    </row>
    <row r="42" spans="1:34" s="291" customFormat="1" ht="23.25" customHeight="1" x14ac:dyDescent="0.2">
      <c r="A42" s="301"/>
      <c r="B42" s="301"/>
      <c r="C42" s="301"/>
      <c r="D42" s="301"/>
      <c r="E42" s="523"/>
      <c r="F42" s="486" t="s">
        <v>270</v>
      </c>
      <c r="G42" s="2119" t="s">
        <v>679</v>
      </c>
      <c r="H42" s="890"/>
      <c r="I42" s="1291"/>
      <c r="J42" s="1293"/>
      <c r="K42" s="840"/>
      <c r="L42" s="1344"/>
      <c r="M42" s="1343"/>
      <c r="N42" s="1338"/>
      <c r="O42" s="1293"/>
      <c r="P42" s="1291"/>
      <c r="Q42" s="1840" t="s">
        <v>612</v>
      </c>
      <c r="R42" s="1338"/>
      <c r="S42" s="2134">
        <v>5.0000000000000001E-3</v>
      </c>
      <c r="T42" s="1338"/>
      <c r="U42" s="1293"/>
      <c r="V42" s="1338"/>
      <c r="W42" s="1293"/>
      <c r="X42" s="1293"/>
      <c r="Y42" s="1291"/>
      <c r="Z42" s="1291"/>
      <c r="AA42" s="1338"/>
      <c r="AB42" s="1293"/>
      <c r="AC42" s="1291"/>
      <c r="AD42" s="1291"/>
      <c r="AE42" s="1855"/>
      <c r="AF42" s="1291"/>
      <c r="AG42" s="1338"/>
      <c r="AH42" s="532"/>
    </row>
    <row r="43" spans="1:34" s="291" customFormat="1" ht="23.25" customHeight="1" x14ac:dyDescent="0.2">
      <c r="A43" s="301"/>
      <c r="B43" s="301"/>
      <c r="C43" s="301"/>
      <c r="D43" s="301"/>
      <c r="E43" s="523"/>
      <c r="F43" s="486" t="s">
        <v>269</v>
      </c>
      <c r="G43" s="2135" t="s">
        <v>680</v>
      </c>
      <c r="H43" s="890"/>
      <c r="I43" s="1291"/>
      <c r="J43" s="1293"/>
      <c r="K43" s="840"/>
      <c r="L43" s="1344"/>
      <c r="M43" s="1343"/>
      <c r="N43" s="1338"/>
      <c r="O43" s="1293"/>
      <c r="P43" s="1291"/>
      <c r="Q43" s="1840" t="s">
        <v>612</v>
      </c>
      <c r="R43" s="1338"/>
      <c r="S43" s="2134">
        <v>5.0000000000000001E-3</v>
      </c>
      <c r="T43" s="1338"/>
      <c r="U43" s="1293"/>
      <c r="V43" s="1338"/>
      <c r="W43" s="1293"/>
      <c r="X43" s="1293"/>
      <c r="Y43" s="1291"/>
      <c r="Z43" s="1291"/>
      <c r="AA43" s="1338"/>
      <c r="AB43" s="1293"/>
      <c r="AC43" s="1291"/>
      <c r="AD43" s="1291"/>
      <c r="AE43" s="1855"/>
      <c r="AF43" s="1291"/>
      <c r="AG43" s="1338"/>
      <c r="AH43" s="532"/>
    </row>
    <row r="44" spans="1:34" s="291" customFormat="1" ht="23.25" customHeight="1" x14ac:dyDescent="0.2">
      <c r="A44" s="301"/>
      <c r="B44" s="301"/>
      <c r="C44" s="301"/>
      <c r="D44" s="301"/>
      <c r="E44" s="523"/>
      <c r="F44" s="486" t="s">
        <v>304</v>
      </c>
      <c r="G44" s="2119" t="s">
        <v>681</v>
      </c>
      <c r="H44" s="890"/>
      <c r="I44" s="1291"/>
      <c r="J44" s="1293"/>
      <c r="K44" s="840"/>
      <c r="L44" s="1344"/>
      <c r="M44" s="1343"/>
      <c r="N44" s="1338"/>
      <c r="O44" s="1293"/>
      <c r="P44" s="1291"/>
      <c r="Q44" s="1840" t="s">
        <v>612</v>
      </c>
      <c r="R44" s="1338"/>
      <c r="S44" s="2134">
        <v>5.0000000000000001E-3</v>
      </c>
      <c r="T44" s="1338"/>
      <c r="U44" s="1293"/>
      <c r="V44" s="1338"/>
      <c r="W44" s="1293"/>
      <c r="X44" s="1293"/>
      <c r="Y44" s="1291"/>
      <c r="Z44" s="1291"/>
      <c r="AA44" s="1338"/>
      <c r="AB44" s="1293"/>
      <c r="AC44" s="1291"/>
      <c r="AD44" s="1291"/>
      <c r="AE44" s="1855"/>
      <c r="AF44" s="1291"/>
      <c r="AG44" s="1338"/>
      <c r="AH44" s="532"/>
    </row>
    <row r="45" spans="1:34" s="291" customFormat="1" ht="23.25" customHeight="1" x14ac:dyDescent="0.2">
      <c r="A45" s="301"/>
      <c r="B45" s="301"/>
      <c r="C45" s="301"/>
      <c r="D45" s="301"/>
      <c r="E45" s="523"/>
      <c r="F45" s="486" t="s">
        <v>668</v>
      </c>
      <c r="G45" s="2135" t="s">
        <v>682</v>
      </c>
      <c r="H45" s="890"/>
      <c r="I45" s="1291"/>
      <c r="J45" s="1293"/>
      <c r="K45" s="840"/>
      <c r="L45" s="1344"/>
      <c r="M45" s="1343"/>
      <c r="N45" s="1338"/>
      <c r="O45" s="1293"/>
      <c r="P45" s="1291"/>
      <c r="Q45" s="1840" t="s">
        <v>612</v>
      </c>
      <c r="R45" s="1338"/>
      <c r="S45" s="2134">
        <v>5.0000000000000001E-3</v>
      </c>
      <c r="T45" s="1338"/>
      <c r="U45" s="1293"/>
      <c r="V45" s="1338"/>
      <c r="W45" s="1293"/>
      <c r="X45" s="1293"/>
      <c r="Y45" s="1291"/>
      <c r="Z45" s="1291"/>
      <c r="AA45" s="1338"/>
      <c r="AB45" s="1293"/>
      <c r="AC45" s="1291"/>
      <c r="AD45" s="1291"/>
      <c r="AE45" s="1855"/>
      <c r="AF45" s="1291"/>
      <c r="AG45" s="1338"/>
      <c r="AH45" s="532"/>
    </row>
    <row r="46" spans="1:34" s="291" customFormat="1" ht="23.25" customHeight="1" x14ac:dyDescent="0.2">
      <c r="A46" s="301"/>
      <c r="B46" s="301"/>
      <c r="C46" s="301"/>
      <c r="D46" s="301"/>
      <c r="E46" s="523"/>
      <c r="F46" s="486" t="s">
        <v>669</v>
      </c>
      <c r="G46" s="2119" t="s">
        <v>683</v>
      </c>
      <c r="H46" s="890"/>
      <c r="I46" s="1291"/>
      <c r="J46" s="1293"/>
      <c r="K46" s="840"/>
      <c r="L46" s="1344"/>
      <c r="M46" s="1343"/>
      <c r="N46" s="1338"/>
      <c r="O46" s="1293"/>
      <c r="P46" s="1291"/>
      <c r="Q46" s="1840" t="s">
        <v>612</v>
      </c>
      <c r="R46" s="1338"/>
      <c r="S46" s="2134">
        <v>5.0000000000000001E-3</v>
      </c>
      <c r="T46" s="1338"/>
      <c r="U46" s="1293"/>
      <c r="V46" s="1338"/>
      <c r="W46" s="1293"/>
      <c r="X46" s="1293"/>
      <c r="Y46" s="1291"/>
      <c r="Z46" s="1291"/>
      <c r="AA46" s="1338"/>
      <c r="AB46" s="1293"/>
      <c r="AC46" s="1291"/>
      <c r="AD46" s="1291"/>
      <c r="AE46" s="1855"/>
      <c r="AF46" s="1291"/>
      <c r="AG46" s="1338"/>
      <c r="AH46" s="532"/>
    </row>
    <row r="47" spans="1:34" s="162" customFormat="1" ht="24" customHeight="1" x14ac:dyDescent="0.2">
      <c r="A47" s="216"/>
      <c r="B47" s="216"/>
      <c r="C47" s="216"/>
      <c r="D47" s="216"/>
      <c r="E47" s="523"/>
      <c r="F47" s="1294" t="s">
        <v>670</v>
      </c>
      <c r="G47" s="1832" t="s">
        <v>667</v>
      </c>
      <c r="H47" s="890"/>
      <c r="I47" s="484"/>
      <c r="J47" s="484"/>
      <c r="K47" s="315" t="s">
        <v>179</v>
      </c>
      <c r="L47" s="484"/>
      <c r="M47" s="846"/>
      <c r="N47" s="2247"/>
      <c r="O47" s="494" t="s">
        <v>179</v>
      </c>
      <c r="P47" s="850"/>
      <c r="Q47" s="506"/>
      <c r="R47" s="1844" t="s">
        <v>612</v>
      </c>
      <c r="S47" s="1837" t="s">
        <v>614</v>
      </c>
      <c r="T47" s="846">
        <v>0.06</v>
      </c>
      <c r="U47" s="494"/>
      <c r="V47" s="846"/>
      <c r="W47" s="494"/>
      <c r="X47" s="506"/>
      <c r="Y47" s="494"/>
      <c r="Z47" s="506"/>
      <c r="AA47" s="845" t="s">
        <v>179</v>
      </c>
      <c r="AB47" s="506"/>
      <c r="AC47" s="315" t="s">
        <v>179</v>
      </c>
      <c r="AD47" s="484"/>
      <c r="AE47" s="1855"/>
      <c r="AF47" s="1291"/>
      <c r="AG47" s="845" t="s">
        <v>179</v>
      </c>
      <c r="AH47" s="532"/>
    </row>
    <row r="48" spans="1:34" s="291" customFormat="1" ht="24.75" customHeight="1" x14ac:dyDescent="0.2">
      <c r="A48" s="301"/>
      <c r="B48" s="301"/>
      <c r="C48" s="301"/>
      <c r="D48" s="301"/>
      <c r="E48" s="523"/>
      <c r="F48" s="1266" t="s">
        <v>671</v>
      </c>
      <c r="G48" s="1265" t="s">
        <v>621</v>
      </c>
      <c r="H48" s="890"/>
      <c r="I48" s="484"/>
      <c r="J48" s="484"/>
      <c r="K48" s="484"/>
      <c r="L48" s="484"/>
      <c r="M48" s="484"/>
      <c r="N48" s="484"/>
      <c r="O48" s="494"/>
      <c r="P48" s="484"/>
      <c r="Q48" s="494"/>
      <c r="R48" s="1844" t="s">
        <v>612</v>
      </c>
      <c r="S48" s="1837" t="s">
        <v>614</v>
      </c>
      <c r="T48" s="846">
        <v>0.06</v>
      </c>
      <c r="U48" s="506"/>
      <c r="V48" s="846"/>
      <c r="W48" s="506"/>
      <c r="X48" s="855"/>
      <c r="Y48" s="506"/>
      <c r="Z48" s="506"/>
      <c r="AA48" s="846"/>
      <c r="AB48" s="506"/>
      <c r="AC48" s="484"/>
      <c r="AD48" s="484"/>
      <c r="AE48" s="1855"/>
      <c r="AF48" s="1291"/>
      <c r="AG48" s="846"/>
      <c r="AH48" s="532"/>
    </row>
    <row r="49" spans="1:34" s="291" customFormat="1" ht="23.25" customHeight="1" x14ac:dyDescent="0.2">
      <c r="A49" s="301"/>
      <c r="B49" s="301"/>
      <c r="C49" s="301"/>
      <c r="D49" s="301"/>
      <c r="E49" s="523"/>
      <c r="F49" s="1266" t="s">
        <v>672</v>
      </c>
      <c r="G49" s="1834" t="s">
        <v>622</v>
      </c>
      <c r="H49" s="890"/>
      <c r="I49" s="484"/>
      <c r="J49" s="484"/>
      <c r="K49" s="484"/>
      <c r="L49" s="484"/>
      <c r="M49" s="484"/>
      <c r="N49" s="484"/>
      <c r="O49" s="484"/>
      <c r="P49" s="484"/>
      <c r="Q49" s="845"/>
      <c r="R49" s="1844" t="s">
        <v>612</v>
      </c>
      <c r="S49" s="845"/>
      <c r="T49" s="845">
        <v>0.03</v>
      </c>
      <c r="U49" s="845"/>
      <c r="V49" s="846"/>
      <c r="W49" s="1837" t="s">
        <v>569</v>
      </c>
      <c r="X49" s="846"/>
      <c r="Y49" s="1837" t="s">
        <v>614</v>
      </c>
      <c r="Z49" s="846"/>
      <c r="AA49" s="846"/>
      <c r="AB49" s="484"/>
      <c r="AC49" s="484"/>
      <c r="AD49" s="484"/>
      <c r="AE49" s="1837"/>
      <c r="AF49" s="484"/>
      <c r="AG49" s="845"/>
      <c r="AH49" s="532"/>
    </row>
    <row r="50" spans="1:34" s="162" customFormat="1" ht="22.5" customHeight="1" thickBot="1" x14ac:dyDescent="0.25">
      <c r="A50" s="216"/>
      <c r="B50" s="216"/>
      <c r="C50" s="216"/>
      <c r="D50" s="216"/>
      <c r="E50" s="523"/>
      <c r="F50" s="1266" t="s">
        <v>673</v>
      </c>
      <c r="G50" s="1901" t="s">
        <v>359</v>
      </c>
      <c r="H50" s="1902"/>
      <c r="I50" s="846"/>
      <c r="J50" s="846"/>
      <c r="K50" s="845" t="s">
        <v>179</v>
      </c>
      <c r="L50" s="846"/>
      <c r="M50" s="845" t="s">
        <v>179</v>
      </c>
      <c r="N50" s="1903"/>
      <c r="O50" s="845" t="s">
        <v>179</v>
      </c>
      <c r="P50" s="846"/>
      <c r="Q50" s="846"/>
      <c r="R50" s="846"/>
      <c r="S50" s="846" t="s">
        <v>179</v>
      </c>
      <c r="T50" s="846"/>
      <c r="U50" s="846"/>
      <c r="V50" s="1904"/>
      <c r="W50" s="846"/>
      <c r="X50" s="846"/>
      <c r="Y50" s="846"/>
      <c r="Z50" s="846" t="s">
        <v>179</v>
      </c>
      <c r="AA50" s="846"/>
      <c r="AB50" s="846" t="s">
        <v>612</v>
      </c>
      <c r="AC50" s="846">
        <v>0.06</v>
      </c>
      <c r="AD50" s="846"/>
      <c r="AE50" s="1904"/>
      <c r="AF50" s="846"/>
      <c r="AG50" s="846"/>
      <c r="AH50" s="532"/>
    </row>
    <row r="51" spans="1:34" s="162" customFormat="1" ht="21" hidden="1" customHeight="1" x14ac:dyDescent="0.25">
      <c r="A51" s="216"/>
      <c r="B51" s="216"/>
      <c r="C51" s="216"/>
      <c r="D51" s="216"/>
      <c r="E51" s="523"/>
      <c r="F51" s="313"/>
      <c r="G51" s="604"/>
      <c r="H51" s="890"/>
      <c r="I51" s="484"/>
      <c r="J51" s="484"/>
      <c r="K51" s="315" t="s">
        <v>179</v>
      </c>
      <c r="L51" s="484"/>
      <c r="M51" s="315" t="s">
        <v>179</v>
      </c>
      <c r="N51" s="484"/>
      <c r="O51" s="315" t="s">
        <v>179</v>
      </c>
      <c r="P51" s="484"/>
      <c r="Q51" s="595" t="s">
        <v>179</v>
      </c>
      <c r="R51" s="484"/>
      <c r="S51" s="315" t="s">
        <v>179</v>
      </c>
      <c r="T51" s="484"/>
      <c r="U51" s="494" t="s">
        <v>179</v>
      </c>
      <c r="V51" s="1343"/>
      <c r="W51" s="494" t="s">
        <v>179</v>
      </c>
      <c r="X51" s="506"/>
      <c r="Y51" s="315" t="s">
        <v>179</v>
      </c>
      <c r="Z51" s="484"/>
      <c r="AA51" s="1343" t="s">
        <v>179</v>
      </c>
      <c r="AB51" s="506"/>
      <c r="AC51" s="315" t="s">
        <v>179</v>
      </c>
      <c r="AD51" s="484"/>
      <c r="AE51" s="1410"/>
      <c r="AF51" s="1291"/>
      <c r="AG51" s="845" t="s">
        <v>179</v>
      </c>
      <c r="AH51" s="532"/>
    </row>
    <row r="52" spans="1:34" s="162" customFormat="1" ht="21" hidden="1" customHeight="1" x14ac:dyDescent="0.25">
      <c r="A52" s="216"/>
      <c r="B52" s="216"/>
      <c r="C52" s="216"/>
      <c r="D52" s="216"/>
      <c r="E52" s="523"/>
      <c r="F52" s="314"/>
      <c r="G52" s="604"/>
      <c r="H52" s="890"/>
      <c r="I52" s="484"/>
      <c r="J52" s="484"/>
      <c r="K52" s="315" t="s">
        <v>179</v>
      </c>
      <c r="L52" s="484"/>
      <c r="M52" s="315" t="s">
        <v>179</v>
      </c>
      <c r="N52" s="484"/>
      <c r="O52" s="315" t="s">
        <v>179</v>
      </c>
      <c r="P52" s="484"/>
      <c r="Q52" s="595" t="s">
        <v>179</v>
      </c>
      <c r="R52" s="484"/>
      <c r="S52" s="315" t="s">
        <v>179</v>
      </c>
      <c r="T52" s="484"/>
      <c r="U52" s="494" t="s">
        <v>179</v>
      </c>
      <c r="V52" s="846"/>
      <c r="W52" s="494" t="s">
        <v>179</v>
      </c>
      <c r="X52" s="506"/>
      <c r="Y52" s="315" t="s">
        <v>179</v>
      </c>
      <c r="Z52" s="484"/>
      <c r="AA52" s="845" t="s">
        <v>179</v>
      </c>
      <c r="AB52" s="506"/>
      <c r="AC52" s="315" t="s">
        <v>179</v>
      </c>
      <c r="AD52" s="484"/>
      <c r="AE52" s="1361"/>
      <c r="AF52" s="1291"/>
      <c r="AG52" s="845" t="s">
        <v>179</v>
      </c>
      <c r="AH52" s="532"/>
    </row>
    <row r="53" spans="1:34" s="162" customFormat="1" ht="21" hidden="1" customHeight="1" x14ac:dyDescent="0.25">
      <c r="A53" s="216"/>
      <c r="B53" s="216"/>
      <c r="C53" s="216"/>
      <c r="D53" s="216"/>
      <c r="E53" s="523"/>
      <c r="F53" s="314"/>
      <c r="G53" s="604"/>
      <c r="H53" s="890"/>
      <c r="I53" s="484"/>
      <c r="J53" s="484"/>
      <c r="K53" s="315" t="s">
        <v>179</v>
      </c>
      <c r="L53" s="484"/>
      <c r="M53" s="315" t="s">
        <v>179</v>
      </c>
      <c r="N53" s="484"/>
      <c r="O53" s="315" t="s">
        <v>179</v>
      </c>
      <c r="P53" s="484"/>
      <c r="Q53" s="595" t="s">
        <v>179</v>
      </c>
      <c r="R53" s="484"/>
      <c r="S53" s="315" t="s">
        <v>179</v>
      </c>
      <c r="T53" s="484"/>
      <c r="U53" s="494" t="s">
        <v>179</v>
      </c>
      <c r="V53" s="846"/>
      <c r="W53" s="494" t="s">
        <v>179</v>
      </c>
      <c r="X53" s="506"/>
      <c r="Y53" s="315" t="s">
        <v>179</v>
      </c>
      <c r="Z53" s="484"/>
      <c r="AA53" s="845" t="s">
        <v>179</v>
      </c>
      <c r="AB53" s="506"/>
      <c r="AC53" s="315" t="s">
        <v>179</v>
      </c>
      <c r="AD53" s="484"/>
      <c r="AE53" s="1361"/>
      <c r="AF53" s="1291"/>
      <c r="AG53" s="845" t="s">
        <v>179</v>
      </c>
      <c r="AH53" s="532"/>
    </row>
    <row r="54" spans="1:34" s="162" customFormat="1" ht="21" hidden="1" customHeight="1" x14ac:dyDescent="0.25">
      <c r="A54" s="216"/>
      <c r="B54" s="216"/>
      <c r="C54" s="216"/>
      <c r="D54" s="216"/>
      <c r="E54" s="523"/>
      <c r="F54" s="314"/>
      <c r="G54" s="604"/>
      <c r="H54" s="890"/>
      <c r="I54" s="484"/>
      <c r="J54" s="484"/>
      <c r="K54" s="315" t="s">
        <v>179</v>
      </c>
      <c r="L54" s="484"/>
      <c r="M54" s="315" t="s">
        <v>179</v>
      </c>
      <c r="N54" s="484"/>
      <c r="O54" s="315" t="s">
        <v>179</v>
      </c>
      <c r="P54" s="484"/>
      <c r="Q54" s="595" t="s">
        <v>179</v>
      </c>
      <c r="R54" s="484"/>
      <c r="S54" s="315" t="s">
        <v>179</v>
      </c>
      <c r="T54" s="484"/>
      <c r="U54" s="494" t="s">
        <v>179</v>
      </c>
      <c r="V54" s="846"/>
      <c r="W54" s="494" t="s">
        <v>179</v>
      </c>
      <c r="X54" s="506"/>
      <c r="Y54" s="315" t="s">
        <v>179</v>
      </c>
      <c r="Z54" s="484"/>
      <c r="AA54" s="845" t="s">
        <v>179</v>
      </c>
      <c r="AB54" s="506"/>
      <c r="AC54" s="315" t="s">
        <v>179</v>
      </c>
      <c r="AD54" s="484"/>
      <c r="AE54" s="1361"/>
      <c r="AF54" s="1291"/>
      <c r="AG54" s="845" t="s">
        <v>179</v>
      </c>
      <c r="AH54" s="532"/>
    </row>
    <row r="55" spans="1:34" s="162" customFormat="1" ht="21" hidden="1" customHeight="1" x14ac:dyDescent="0.25">
      <c r="A55" s="216"/>
      <c r="B55" s="216"/>
      <c r="C55" s="216"/>
      <c r="D55" s="216"/>
      <c r="E55" s="523"/>
      <c r="F55" s="314"/>
      <c r="G55" s="604"/>
      <c r="H55" s="890"/>
      <c r="I55" s="484"/>
      <c r="J55" s="484"/>
      <c r="K55" s="315" t="s">
        <v>179</v>
      </c>
      <c r="L55" s="484"/>
      <c r="M55" s="315" t="s">
        <v>179</v>
      </c>
      <c r="N55" s="484"/>
      <c r="O55" s="315" t="s">
        <v>179</v>
      </c>
      <c r="P55" s="484"/>
      <c r="Q55" s="595" t="s">
        <v>179</v>
      </c>
      <c r="R55" s="484"/>
      <c r="S55" s="315" t="s">
        <v>179</v>
      </c>
      <c r="T55" s="484"/>
      <c r="U55" s="494" t="s">
        <v>179</v>
      </c>
      <c r="V55" s="846"/>
      <c r="W55" s="494" t="s">
        <v>179</v>
      </c>
      <c r="X55" s="506"/>
      <c r="Y55" s="315" t="s">
        <v>179</v>
      </c>
      <c r="Z55" s="484"/>
      <c r="AA55" s="845" t="s">
        <v>179</v>
      </c>
      <c r="AB55" s="506"/>
      <c r="AC55" s="315" t="s">
        <v>179</v>
      </c>
      <c r="AD55" s="484"/>
      <c r="AE55" s="1361"/>
      <c r="AF55" s="1291"/>
      <c r="AG55" s="845" t="s">
        <v>179</v>
      </c>
      <c r="AH55" s="532"/>
    </row>
    <row r="56" spans="1:34" s="162" customFormat="1" ht="21" hidden="1" customHeight="1" x14ac:dyDescent="0.25">
      <c r="A56" s="216"/>
      <c r="B56" s="216"/>
      <c r="C56" s="216"/>
      <c r="D56" s="216"/>
      <c r="E56" s="523"/>
      <c r="F56" s="314"/>
      <c r="G56" s="604"/>
      <c r="H56" s="890"/>
      <c r="I56" s="484"/>
      <c r="J56" s="484"/>
      <c r="K56" s="315" t="s">
        <v>179</v>
      </c>
      <c r="L56" s="484"/>
      <c r="M56" s="315" t="s">
        <v>179</v>
      </c>
      <c r="N56" s="484"/>
      <c r="O56" s="315" t="s">
        <v>179</v>
      </c>
      <c r="P56" s="484"/>
      <c r="Q56" s="595" t="s">
        <v>179</v>
      </c>
      <c r="R56" s="484"/>
      <c r="S56" s="315" t="s">
        <v>179</v>
      </c>
      <c r="T56" s="484"/>
      <c r="U56" s="494" t="s">
        <v>179</v>
      </c>
      <c r="V56" s="846"/>
      <c r="W56" s="494" t="s">
        <v>179</v>
      </c>
      <c r="X56" s="506"/>
      <c r="Y56" s="315" t="s">
        <v>179</v>
      </c>
      <c r="Z56" s="484"/>
      <c r="AA56" s="845" t="s">
        <v>179</v>
      </c>
      <c r="AB56" s="506"/>
      <c r="AC56" s="315" t="s">
        <v>179</v>
      </c>
      <c r="AD56" s="484"/>
      <c r="AE56" s="1361"/>
      <c r="AF56" s="1291"/>
      <c r="AG56" s="845" t="s">
        <v>179</v>
      </c>
      <c r="AH56" s="532"/>
    </row>
    <row r="57" spans="1:34" s="162" customFormat="1" ht="21" hidden="1" customHeight="1" x14ac:dyDescent="0.25">
      <c r="A57" s="216"/>
      <c r="B57" s="216"/>
      <c r="C57" s="216"/>
      <c r="D57" s="216"/>
      <c r="E57" s="523"/>
      <c r="F57" s="314"/>
      <c r="G57" s="604"/>
      <c r="H57" s="890"/>
      <c r="I57" s="484"/>
      <c r="J57" s="484"/>
      <c r="K57" s="315" t="s">
        <v>179</v>
      </c>
      <c r="L57" s="484"/>
      <c r="M57" s="315" t="s">
        <v>179</v>
      </c>
      <c r="N57" s="484"/>
      <c r="O57" s="315" t="s">
        <v>179</v>
      </c>
      <c r="P57" s="484"/>
      <c r="Q57" s="595" t="s">
        <v>179</v>
      </c>
      <c r="R57" s="484"/>
      <c r="S57" s="315" t="s">
        <v>179</v>
      </c>
      <c r="T57" s="484"/>
      <c r="U57" s="494" t="s">
        <v>179</v>
      </c>
      <c r="V57" s="846"/>
      <c r="W57" s="494" t="s">
        <v>179</v>
      </c>
      <c r="X57" s="506"/>
      <c r="Y57" s="315" t="s">
        <v>179</v>
      </c>
      <c r="Z57" s="484"/>
      <c r="AA57" s="845" t="s">
        <v>179</v>
      </c>
      <c r="AB57" s="506"/>
      <c r="AC57" s="315" t="s">
        <v>179</v>
      </c>
      <c r="AD57" s="484"/>
      <c r="AE57" s="1361"/>
      <c r="AF57" s="1291"/>
      <c r="AG57" s="845" t="s">
        <v>179</v>
      </c>
      <c r="AH57" s="532"/>
    </row>
    <row r="58" spans="1:34" s="162" customFormat="1" ht="21" hidden="1" customHeight="1" x14ac:dyDescent="0.25">
      <c r="A58" s="216"/>
      <c r="B58" s="216"/>
      <c r="C58" s="216"/>
      <c r="D58" s="216"/>
      <c r="E58" s="523"/>
      <c r="F58" s="314"/>
      <c r="G58" s="604"/>
      <c r="H58" s="890"/>
      <c r="I58" s="484"/>
      <c r="J58" s="484"/>
      <c r="K58" s="315" t="s">
        <v>179</v>
      </c>
      <c r="L58" s="484"/>
      <c r="M58" s="315" t="s">
        <v>179</v>
      </c>
      <c r="N58" s="484"/>
      <c r="O58" s="315" t="s">
        <v>179</v>
      </c>
      <c r="P58" s="484"/>
      <c r="Q58" s="595" t="s">
        <v>179</v>
      </c>
      <c r="R58" s="484"/>
      <c r="S58" s="315" t="s">
        <v>179</v>
      </c>
      <c r="T58" s="484"/>
      <c r="U58" s="494" t="s">
        <v>179</v>
      </c>
      <c r="V58" s="846"/>
      <c r="W58" s="494" t="s">
        <v>179</v>
      </c>
      <c r="X58" s="506"/>
      <c r="Y58" s="315" t="s">
        <v>179</v>
      </c>
      <c r="Z58" s="484"/>
      <c r="AA58" s="845" t="s">
        <v>179</v>
      </c>
      <c r="AB58" s="506"/>
      <c r="AC58" s="315" t="s">
        <v>179</v>
      </c>
      <c r="AD58" s="484"/>
      <c r="AE58" s="1361"/>
      <c r="AF58" s="1291"/>
      <c r="AG58" s="845" t="s">
        <v>179</v>
      </c>
      <c r="AH58" s="532"/>
    </row>
    <row r="59" spans="1:34" s="162" customFormat="1" ht="21" hidden="1" customHeight="1" thickBot="1" x14ac:dyDescent="0.25">
      <c r="A59" s="216"/>
      <c r="B59" s="216"/>
      <c r="C59" s="216"/>
      <c r="D59" s="216"/>
      <c r="E59" s="523"/>
      <c r="F59" s="1296"/>
      <c r="G59" s="1297"/>
      <c r="H59" s="890"/>
      <c r="I59" s="484"/>
      <c r="J59" s="484"/>
      <c r="K59" s="315" t="s">
        <v>179</v>
      </c>
      <c r="L59" s="484"/>
      <c r="M59" s="315" t="s">
        <v>179</v>
      </c>
      <c r="N59" s="484"/>
      <c r="O59" s="315" t="s">
        <v>179</v>
      </c>
      <c r="P59" s="484"/>
      <c r="Q59" s="595" t="s">
        <v>179</v>
      </c>
      <c r="R59" s="484"/>
      <c r="S59" s="315" t="s">
        <v>179</v>
      </c>
      <c r="T59" s="484"/>
      <c r="U59" s="494" t="s">
        <v>179</v>
      </c>
      <c r="V59" s="846"/>
      <c r="W59" s="494" t="s">
        <v>179</v>
      </c>
      <c r="X59" s="506"/>
      <c r="Y59" s="315" t="s">
        <v>179</v>
      </c>
      <c r="Z59" s="484"/>
      <c r="AA59" s="1858" t="s">
        <v>179</v>
      </c>
      <c r="AB59" s="506"/>
      <c r="AC59" s="315" t="s">
        <v>179</v>
      </c>
      <c r="AD59" s="484"/>
      <c r="AE59" s="1381"/>
      <c r="AF59" s="1291"/>
      <c r="AG59" s="845" t="s">
        <v>179</v>
      </c>
      <c r="AH59" s="532"/>
    </row>
    <row r="60" spans="1:34" s="162" customFormat="1" ht="22.5" customHeight="1" thickBot="1" x14ac:dyDescent="0.25">
      <c r="A60" s="216"/>
      <c r="B60" s="216"/>
      <c r="C60" s="216"/>
      <c r="D60" s="281"/>
      <c r="E60" s="524"/>
      <c r="F60" s="2599" t="s">
        <v>14</v>
      </c>
      <c r="G60" s="2600"/>
      <c r="H60" s="1870">
        <f t="shared" ref="H60:AG60" si="2">SUM(H18:H50)</f>
        <v>0</v>
      </c>
      <c r="I60" s="1870">
        <f t="shared" si="2"/>
        <v>0</v>
      </c>
      <c r="J60" s="859">
        <f t="shared" si="2"/>
        <v>0.05</v>
      </c>
      <c r="K60" s="859">
        <f t="shared" si="2"/>
        <v>0.02</v>
      </c>
      <c r="L60" s="1870">
        <f t="shared" si="2"/>
        <v>0</v>
      </c>
      <c r="M60" s="1870">
        <f t="shared" si="2"/>
        <v>0.06</v>
      </c>
      <c r="N60" s="859">
        <f t="shared" si="2"/>
        <v>0.24</v>
      </c>
      <c r="O60" s="859">
        <f t="shared" si="2"/>
        <v>0</v>
      </c>
      <c r="P60" s="859">
        <f t="shared" si="2"/>
        <v>0.02</v>
      </c>
      <c r="Q60" s="2129">
        <f t="shared" si="2"/>
        <v>0.12</v>
      </c>
      <c r="R60" s="859">
        <f t="shared" si="2"/>
        <v>0.05</v>
      </c>
      <c r="S60" s="2129">
        <f t="shared" si="2"/>
        <v>4.9999999999999996E-2</v>
      </c>
      <c r="T60" s="859">
        <f t="shared" si="2"/>
        <v>0.27</v>
      </c>
      <c r="U60" s="859">
        <f t="shared" si="2"/>
        <v>0</v>
      </c>
      <c r="V60" s="1837">
        <f t="shared" si="2"/>
        <v>0</v>
      </c>
      <c r="W60" s="2129">
        <f t="shared" si="2"/>
        <v>0.06</v>
      </c>
      <c r="X60" s="1870">
        <f t="shared" si="2"/>
        <v>0</v>
      </c>
      <c r="Y60" s="1870">
        <f t="shared" si="2"/>
        <v>0</v>
      </c>
      <c r="Z60" s="859">
        <f t="shared" si="2"/>
        <v>0</v>
      </c>
      <c r="AA60" s="1874">
        <f t="shared" si="2"/>
        <v>0</v>
      </c>
      <c r="AB60" s="1870">
        <f t="shared" si="2"/>
        <v>0</v>
      </c>
      <c r="AC60" s="862">
        <f t="shared" si="2"/>
        <v>0.06</v>
      </c>
      <c r="AD60" s="1870">
        <f t="shared" si="2"/>
        <v>0</v>
      </c>
      <c r="AE60" s="1859">
        <f t="shared" si="2"/>
        <v>0</v>
      </c>
      <c r="AF60" s="859">
        <f t="shared" si="2"/>
        <v>0</v>
      </c>
      <c r="AG60" s="859">
        <f t="shared" si="2"/>
        <v>0</v>
      </c>
      <c r="AH60" s="532"/>
    </row>
    <row r="61" spans="1:34" s="162" customFormat="1" ht="22.5" customHeight="1" thickBot="1" x14ac:dyDescent="0.25">
      <c r="A61" s="216"/>
      <c r="B61" s="282"/>
      <c r="C61" s="282"/>
      <c r="D61" s="282"/>
      <c r="E61" s="525"/>
      <c r="F61" s="2599" t="s">
        <v>242</v>
      </c>
      <c r="G61" s="2600"/>
      <c r="H61" s="1870">
        <f>H60</f>
        <v>0</v>
      </c>
      <c r="I61" s="1870">
        <f>I60+H61</f>
        <v>0</v>
      </c>
      <c r="J61" s="859">
        <f t="shared" ref="J61:AE61" si="3">J60+I61</f>
        <v>0.05</v>
      </c>
      <c r="K61" s="859">
        <f t="shared" si="3"/>
        <v>7.0000000000000007E-2</v>
      </c>
      <c r="L61" s="1870">
        <f t="shared" si="3"/>
        <v>7.0000000000000007E-2</v>
      </c>
      <c r="M61" s="1870">
        <f t="shared" si="3"/>
        <v>0.13</v>
      </c>
      <c r="N61" s="859">
        <f t="shared" si="3"/>
        <v>0.37</v>
      </c>
      <c r="O61" s="859">
        <f t="shared" si="3"/>
        <v>0.37</v>
      </c>
      <c r="P61" s="859">
        <f t="shared" si="3"/>
        <v>0.39</v>
      </c>
      <c r="Q61" s="1870">
        <f t="shared" si="3"/>
        <v>0.51</v>
      </c>
      <c r="R61" s="859">
        <f t="shared" si="3"/>
        <v>0.56000000000000005</v>
      </c>
      <c r="S61" s="1870">
        <f t="shared" si="3"/>
        <v>0.6100000000000001</v>
      </c>
      <c r="T61" s="859">
        <f t="shared" si="3"/>
        <v>0.88000000000000012</v>
      </c>
      <c r="U61" s="862">
        <f t="shared" si="3"/>
        <v>0.88000000000000012</v>
      </c>
      <c r="V61" s="1872">
        <f t="shared" si="3"/>
        <v>0.88000000000000012</v>
      </c>
      <c r="W61" s="1873">
        <f t="shared" si="3"/>
        <v>0.94000000000000017</v>
      </c>
      <c r="X61" s="1873">
        <f t="shared" si="3"/>
        <v>0.94000000000000017</v>
      </c>
      <c r="Y61" s="1873">
        <f t="shared" si="3"/>
        <v>0.94000000000000017</v>
      </c>
      <c r="Z61" s="859">
        <f t="shared" si="3"/>
        <v>0.94000000000000017</v>
      </c>
      <c r="AA61" s="1875">
        <f t="shared" si="3"/>
        <v>0.94000000000000017</v>
      </c>
      <c r="AB61" s="1870">
        <f t="shared" si="3"/>
        <v>0.94000000000000017</v>
      </c>
      <c r="AC61" s="859">
        <f t="shared" si="3"/>
        <v>1.0000000000000002</v>
      </c>
      <c r="AD61" s="1870">
        <f t="shared" si="3"/>
        <v>1.0000000000000002</v>
      </c>
      <c r="AE61" s="1860">
        <f t="shared" si="3"/>
        <v>1.0000000000000002</v>
      </c>
      <c r="AF61" s="1383">
        <f t="shared" ref="AF61:AG61" si="4">AF60+AE61</f>
        <v>1.0000000000000002</v>
      </c>
      <c r="AG61" s="1383">
        <f t="shared" si="4"/>
        <v>1.0000000000000002</v>
      </c>
      <c r="AH61" s="610"/>
    </row>
    <row r="62" spans="1:34" s="162" customFormat="1" ht="22.5" customHeight="1" thickBot="1" x14ac:dyDescent="0.25">
      <c r="A62" s="216"/>
      <c r="B62" s="216"/>
      <c r="C62" s="216"/>
      <c r="D62" s="216"/>
      <c r="E62" s="523"/>
      <c r="F62" s="2599" t="s">
        <v>15</v>
      </c>
      <c r="G62" s="2600"/>
      <c r="H62" s="1871">
        <f t="shared" ref="H62:AF62" ca="1" si="5">$AG$62*H60</f>
        <v>0</v>
      </c>
      <c r="I62" s="1871">
        <f t="shared" ca="1" si="5"/>
        <v>0</v>
      </c>
      <c r="J62" s="861">
        <f t="shared" ca="1" si="5"/>
        <v>567895.45050000004</v>
      </c>
      <c r="K62" s="861">
        <f t="shared" ca="1" si="5"/>
        <v>227158.1802</v>
      </c>
      <c r="L62" s="861">
        <f t="shared" ca="1" si="5"/>
        <v>0</v>
      </c>
      <c r="M62" s="861">
        <f t="shared" ca="1" si="5"/>
        <v>681474.54059999995</v>
      </c>
      <c r="N62" s="861">
        <f t="shared" ca="1" si="5"/>
        <v>2725898.1623999998</v>
      </c>
      <c r="O62" s="861">
        <f t="shared" ca="1" si="5"/>
        <v>0</v>
      </c>
      <c r="P62" s="861">
        <f t="shared" ca="1" si="5"/>
        <v>227158.1802</v>
      </c>
      <c r="Q62" s="861">
        <f t="shared" ca="1" si="5"/>
        <v>1362949.0811999999</v>
      </c>
      <c r="R62" s="861">
        <f t="shared" ca="1" si="5"/>
        <v>567895.45050000004</v>
      </c>
      <c r="S62" s="861">
        <f t="shared" ca="1" si="5"/>
        <v>567895.45049999992</v>
      </c>
      <c r="T62" s="861">
        <f t="shared" ca="1" si="5"/>
        <v>3066635.4327000002</v>
      </c>
      <c r="U62" s="861">
        <f t="shared" ca="1" si="5"/>
        <v>0</v>
      </c>
      <c r="V62" s="1329">
        <f t="shared" ca="1" si="5"/>
        <v>0</v>
      </c>
      <c r="W62" s="861">
        <f t="shared" ca="1" si="5"/>
        <v>681474.54059999995</v>
      </c>
      <c r="X62" s="861">
        <f t="shared" ca="1" si="5"/>
        <v>0</v>
      </c>
      <c r="Y62" s="861">
        <f t="shared" ca="1" si="5"/>
        <v>0</v>
      </c>
      <c r="Z62" s="861">
        <f t="shared" ca="1" si="5"/>
        <v>0</v>
      </c>
      <c r="AA62" s="1329">
        <f t="shared" ca="1" si="5"/>
        <v>0</v>
      </c>
      <c r="AB62" s="861">
        <f t="shared" ca="1" si="5"/>
        <v>0</v>
      </c>
      <c r="AC62" s="861">
        <f t="shared" ca="1" si="5"/>
        <v>681474.54059999995</v>
      </c>
      <c r="AD62" s="861">
        <f t="shared" ca="1" si="5"/>
        <v>0</v>
      </c>
      <c r="AE62" s="1329">
        <f t="shared" ca="1" si="5"/>
        <v>0</v>
      </c>
      <c r="AF62" s="861">
        <f t="shared" ca="1" si="5"/>
        <v>0</v>
      </c>
      <c r="AG62" s="1905">
        <f ca="1">RESUMO!G32</f>
        <v>11357909.01</v>
      </c>
      <c r="AH62" s="610"/>
    </row>
    <row r="63" spans="1:34" s="162" customFormat="1" ht="22.5" customHeight="1" thickBot="1" x14ac:dyDescent="0.25">
      <c r="A63" s="216"/>
      <c r="B63" s="216"/>
      <c r="C63" s="216"/>
      <c r="D63" s="216"/>
      <c r="E63" s="523"/>
      <c r="F63" s="2597" t="s">
        <v>243</v>
      </c>
      <c r="G63" s="2598"/>
      <c r="H63" s="1871">
        <f t="shared" ref="H63:AF63" ca="1" si="6">$AG$62*H61</f>
        <v>0</v>
      </c>
      <c r="I63" s="1871">
        <f t="shared" ca="1" si="6"/>
        <v>0</v>
      </c>
      <c r="J63" s="861">
        <f t="shared" ca="1" si="6"/>
        <v>567895.45050000004</v>
      </c>
      <c r="K63" s="861">
        <f t="shared" ca="1" si="6"/>
        <v>795053.6307000001</v>
      </c>
      <c r="L63" s="861">
        <f t="shared" ca="1" si="6"/>
        <v>795053.6307000001</v>
      </c>
      <c r="M63" s="861">
        <f t="shared" ca="1" si="6"/>
        <v>1476528.1713</v>
      </c>
      <c r="N63" s="861">
        <f t="shared" ca="1" si="6"/>
        <v>4202426.3337000003</v>
      </c>
      <c r="O63" s="861">
        <f t="shared" ca="1" si="6"/>
        <v>4202426.3337000003</v>
      </c>
      <c r="P63" s="861">
        <f t="shared" ca="1" si="6"/>
        <v>4429584.5138999997</v>
      </c>
      <c r="Q63" s="861">
        <f t="shared" ca="1" si="6"/>
        <v>5792533.5950999996</v>
      </c>
      <c r="R63" s="861">
        <f t="shared" ca="1" si="6"/>
        <v>6360429.0456000008</v>
      </c>
      <c r="S63" s="861">
        <f t="shared" ca="1" si="6"/>
        <v>6928324.496100001</v>
      </c>
      <c r="T63" s="861">
        <f t="shared" ca="1" si="6"/>
        <v>9994959.9288000017</v>
      </c>
      <c r="U63" s="861">
        <f t="shared" ca="1" si="6"/>
        <v>9994959.9288000017</v>
      </c>
      <c r="V63" s="1329">
        <f t="shared" ca="1" si="6"/>
        <v>9994959.9288000017</v>
      </c>
      <c r="W63" s="861">
        <f t="shared" ca="1" si="6"/>
        <v>10676434.469400002</v>
      </c>
      <c r="X63" s="861">
        <f t="shared" ca="1" si="6"/>
        <v>10676434.469400002</v>
      </c>
      <c r="Y63" s="861">
        <f t="shared" ca="1" si="6"/>
        <v>10676434.469400002</v>
      </c>
      <c r="Z63" s="861">
        <f t="shared" ca="1" si="6"/>
        <v>10676434.469400002</v>
      </c>
      <c r="AA63" s="1329">
        <f t="shared" ca="1" si="6"/>
        <v>10676434.469400002</v>
      </c>
      <c r="AB63" s="861">
        <f t="shared" ca="1" si="6"/>
        <v>10676434.469400002</v>
      </c>
      <c r="AC63" s="861">
        <f t="shared" ca="1" si="6"/>
        <v>11357909.010000002</v>
      </c>
      <c r="AD63" s="861">
        <f t="shared" ca="1" si="6"/>
        <v>11357909.010000002</v>
      </c>
      <c r="AE63" s="1329">
        <f t="shared" ca="1" si="6"/>
        <v>11357909.010000002</v>
      </c>
      <c r="AF63" s="861">
        <f t="shared" ca="1" si="6"/>
        <v>11357909.010000002</v>
      </c>
      <c r="AG63" s="1906">
        <f ca="1">$AG$62*AG61</f>
        <v>11357909.010000002</v>
      </c>
      <c r="AH63" s="532"/>
    </row>
    <row r="64" spans="1:34" s="162" customFormat="1" ht="25.5" customHeight="1" thickBot="1" x14ac:dyDescent="0.25">
      <c r="A64" s="216"/>
      <c r="B64" s="216"/>
      <c r="C64" s="216"/>
      <c r="D64" s="216"/>
      <c r="E64" s="523"/>
      <c r="F64" s="320"/>
      <c r="G64" s="605"/>
      <c r="H64" s="601"/>
      <c r="I64" s="377"/>
      <c r="J64" s="377"/>
      <c r="K64" s="377"/>
      <c r="L64" s="377"/>
      <c r="M64" s="377"/>
      <c r="N64" s="377"/>
      <c r="O64" s="377"/>
      <c r="P64" s="377"/>
      <c r="Q64" s="512"/>
      <c r="R64" s="377"/>
      <c r="S64" s="1397"/>
      <c r="T64" s="1399"/>
      <c r="U64" s="1398"/>
      <c r="V64" s="1399"/>
      <c r="W64" s="1398"/>
      <c r="X64" s="1388"/>
      <c r="Y64" s="601"/>
      <c r="Z64" s="1397"/>
      <c r="AA64" s="1399"/>
      <c r="AB64" s="1388"/>
      <c r="AC64" s="1408"/>
      <c r="AD64" s="1399"/>
      <c r="AE64" s="1408"/>
      <c r="AF64" s="860"/>
      <c r="AG64" s="860"/>
      <c r="AH64" s="610"/>
    </row>
    <row r="65" spans="1:34" s="162" customFormat="1" ht="25.5" customHeight="1" thickBot="1" x14ac:dyDescent="0.25">
      <c r="A65" s="216"/>
      <c r="B65" s="216"/>
      <c r="C65" s="216"/>
      <c r="D65" s="216"/>
      <c r="E65" s="523"/>
      <c r="F65" s="320"/>
      <c r="G65" s="605"/>
      <c r="H65" s="602"/>
      <c r="I65" s="514"/>
      <c r="J65" s="515"/>
      <c r="K65" s="516"/>
      <c r="L65" s="516"/>
      <c r="M65" s="514"/>
      <c r="N65" s="514"/>
      <c r="O65" s="514"/>
      <c r="P65" s="514"/>
      <c r="Q65" s="517"/>
      <c r="R65" s="514"/>
      <c r="S65" s="1400"/>
      <c r="T65" s="1403"/>
      <c r="U65" s="1402"/>
      <c r="V65" s="602"/>
      <c r="W65" s="1404"/>
      <c r="X65" s="1402"/>
      <c r="Y65" s="602"/>
      <c r="Z65" s="1400"/>
      <c r="AA65" s="1389"/>
      <c r="AB65" s="1406"/>
      <c r="AC65" s="1389"/>
      <c r="AD65" s="1390"/>
      <c r="AE65" s="1389"/>
      <c r="AF65" s="1389"/>
      <c r="AG65" s="1392"/>
      <c r="AH65" s="532"/>
    </row>
    <row r="66" spans="1:34" s="162" customFormat="1" ht="25.5" customHeight="1" thickBot="1" x14ac:dyDescent="0.25">
      <c r="A66" s="216"/>
      <c r="B66" s="216"/>
      <c r="C66" s="216"/>
      <c r="D66" s="216"/>
      <c r="E66" s="1869" t="s">
        <v>630</v>
      </c>
      <c r="F66" s="1868"/>
      <c r="G66" s="1868"/>
      <c r="H66" s="527"/>
      <c r="I66" s="527"/>
      <c r="J66" s="527"/>
      <c r="K66" s="527"/>
      <c r="L66" s="527"/>
      <c r="M66" s="527"/>
      <c r="N66" s="527"/>
      <c r="O66" s="891"/>
      <c r="P66" s="527"/>
      <c r="Q66" s="808"/>
      <c r="R66" s="807"/>
      <c r="S66" s="808"/>
      <c r="T66" s="809"/>
      <c r="U66" s="808"/>
      <c r="V66" s="1850" t="s">
        <v>313</v>
      </c>
      <c r="W66" s="527"/>
      <c r="X66" s="527"/>
      <c r="Y66" s="527"/>
      <c r="Z66" s="527"/>
      <c r="AA66" s="1849" t="s">
        <v>140</v>
      </c>
      <c r="AB66" s="527"/>
      <c r="AC66" s="527"/>
      <c r="AD66" s="1861" t="s">
        <v>510</v>
      </c>
      <c r="AE66" s="1861" t="s">
        <v>498</v>
      </c>
      <c r="AF66" s="1378"/>
      <c r="AG66" s="527"/>
      <c r="AH66" s="528"/>
    </row>
    <row r="67" spans="1:34" s="162" customFormat="1" ht="25.5" customHeight="1" x14ac:dyDescent="0.2">
      <c r="A67" s="216"/>
      <c r="B67" s="216"/>
      <c r="C67" s="216"/>
      <c r="D67" s="216"/>
      <c r="E67" s="216"/>
      <c r="F67" s="507"/>
      <c r="G67" s="507"/>
      <c r="H67" s="507"/>
      <c r="I67" s="507"/>
      <c r="J67" s="507"/>
      <c r="K67" s="507"/>
      <c r="L67" s="507"/>
      <c r="M67" s="507"/>
      <c r="N67" s="507"/>
      <c r="O67" s="507"/>
      <c r="P67" s="507"/>
      <c r="Q67" s="507"/>
      <c r="R67" s="507"/>
      <c r="S67" s="507"/>
      <c r="T67" s="507"/>
      <c r="U67" s="507"/>
      <c r="V67" s="507"/>
      <c r="W67" s="507"/>
      <c r="X67" s="507"/>
      <c r="Y67" s="507"/>
      <c r="Z67" s="507"/>
      <c r="AA67" s="507"/>
      <c r="AB67" s="507"/>
      <c r="AC67" s="513"/>
      <c r="AD67" s="513"/>
      <c r="AE67" s="513"/>
      <c r="AF67" s="513"/>
      <c r="AG67" s="507"/>
      <c r="AH67" s="185"/>
    </row>
    <row r="68" spans="1:34" s="162" customFormat="1" ht="27" customHeight="1" x14ac:dyDescent="0.2">
      <c r="A68" s="216"/>
      <c r="B68" s="216"/>
      <c r="C68" s="216"/>
      <c r="D68" s="216"/>
      <c r="E68" s="216"/>
      <c r="F68" s="507"/>
      <c r="G68" s="507"/>
      <c r="H68" s="507"/>
      <c r="I68" s="507"/>
      <c r="J68" s="507"/>
      <c r="K68" s="507"/>
      <c r="L68" s="507"/>
      <c r="M68" s="507"/>
      <c r="N68" s="507"/>
      <c r="O68" s="507"/>
      <c r="P68" s="507"/>
      <c r="Q68" s="507"/>
      <c r="R68" s="507"/>
      <c r="S68" s="507"/>
      <c r="T68" s="507"/>
      <c r="U68" s="507"/>
      <c r="V68" s="507"/>
      <c r="W68" s="507"/>
      <c r="X68" s="507"/>
      <c r="Y68" s="507"/>
      <c r="Z68" s="507"/>
      <c r="AA68" s="507"/>
      <c r="AB68" s="507"/>
      <c r="AC68" s="507"/>
      <c r="AD68" s="507"/>
      <c r="AE68" s="507"/>
      <c r="AF68" s="507"/>
      <c r="AG68" s="507"/>
      <c r="AH68" s="185"/>
    </row>
    <row r="69" spans="1:34" s="162" customFormat="1" ht="24.75" customHeight="1" x14ac:dyDescent="0.2">
      <c r="A69" s="216"/>
      <c r="B69" s="216"/>
      <c r="C69" s="216"/>
      <c r="D69" s="216"/>
      <c r="E69" s="216"/>
      <c r="F69" s="507"/>
      <c r="G69" s="507"/>
      <c r="H69" s="507"/>
      <c r="I69" s="507"/>
      <c r="J69" s="507"/>
      <c r="K69" s="507"/>
      <c r="L69" s="507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507"/>
      <c r="AA69" s="507"/>
      <c r="AB69" s="507"/>
      <c r="AC69" s="507"/>
      <c r="AD69" s="507"/>
      <c r="AE69" s="507"/>
      <c r="AF69" s="507"/>
      <c r="AG69" s="507"/>
      <c r="AH69" s="185"/>
    </row>
    <row r="70" spans="1:34" s="162" customFormat="1" ht="14.25" x14ac:dyDescent="0.2">
      <c r="A70" s="216"/>
      <c r="B70" s="216"/>
      <c r="C70" s="216"/>
      <c r="D70" s="216"/>
      <c r="E70" s="216"/>
      <c r="F70" s="507"/>
      <c r="G70" s="507"/>
      <c r="H70" s="507"/>
      <c r="I70" s="507"/>
      <c r="J70" s="507"/>
      <c r="K70" s="507"/>
      <c r="L70" s="507"/>
      <c r="M70" s="507"/>
      <c r="N70" s="507"/>
      <c r="O70" s="507"/>
      <c r="P70" s="507"/>
      <c r="Q70" s="507"/>
      <c r="R70" s="507"/>
      <c r="S70" s="507"/>
      <c r="T70" s="507"/>
      <c r="U70" s="507"/>
      <c r="V70" s="507"/>
      <c r="W70" s="507"/>
      <c r="X70" s="507"/>
      <c r="Y70" s="507"/>
      <c r="Z70" s="507"/>
      <c r="AA70" s="507"/>
      <c r="AB70" s="507"/>
      <c r="AC70" s="507"/>
      <c r="AD70" s="507"/>
      <c r="AE70" s="507"/>
      <c r="AF70" s="507"/>
      <c r="AG70" s="507"/>
      <c r="AH70" s="185"/>
    </row>
    <row r="71" spans="1:34" s="162" customFormat="1" ht="14.25" x14ac:dyDescent="0.2">
      <c r="A71" s="216"/>
      <c r="B71" s="216"/>
      <c r="C71" s="216"/>
      <c r="D71" s="216"/>
      <c r="E71" s="216"/>
      <c r="F71" s="507"/>
      <c r="G71" s="507"/>
      <c r="H71" s="507"/>
      <c r="I71" s="507"/>
      <c r="J71" s="507"/>
      <c r="K71" s="507"/>
      <c r="L71" s="507"/>
      <c r="M71" s="507"/>
      <c r="N71" s="507"/>
      <c r="O71" s="507"/>
      <c r="P71" s="507"/>
      <c r="Q71" s="507"/>
      <c r="R71" s="507"/>
      <c r="S71" s="507"/>
      <c r="T71" s="507"/>
      <c r="U71" s="507"/>
      <c r="V71" s="507"/>
      <c r="W71" s="507"/>
      <c r="X71" s="507"/>
      <c r="Y71" s="507"/>
      <c r="Z71" s="507"/>
      <c r="AA71" s="507"/>
      <c r="AB71" s="507"/>
      <c r="AC71" s="507"/>
      <c r="AD71" s="507"/>
      <c r="AE71" s="507"/>
      <c r="AF71" s="507"/>
      <c r="AG71" s="507"/>
      <c r="AH71" s="216"/>
    </row>
    <row r="72" spans="1:34" s="162" customFormat="1" ht="14.25" x14ac:dyDescent="0.2">
      <c r="A72" s="216"/>
      <c r="B72" s="216"/>
      <c r="C72" s="216"/>
      <c r="D72" s="216"/>
      <c r="E72" s="216"/>
      <c r="F72" s="507"/>
      <c r="G72" s="507"/>
      <c r="H72" s="507"/>
      <c r="I72" s="507"/>
      <c r="J72" s="507"/>
      <c r="K72" s="507"/>
      <c r="L72" s="507"/>
      <c r="M72" s="507"/>
      <c r="N72" s="507"/>
      <c r="O72" s="507"/>
      <c r="P72" s="507"/>
      <c r="Q72" s="507"/>
      <c r="R72" s="507"/>
      <c r="S72" s="507"/>
      <c r="T72" s="507"/>
      <c r="U72" s="507"/>
      <c r="V72" s="507"/>
      <c r="W72" s="507"/>
      <c r="X72" s="507"/>
      <c r="Y72" s="507"/>
      <c r="Z72" s="507"/>
      <c r="AA72" s="507"/>
      <c r="AB72" s="507"/>
      <c r="AC72" s="507"/>
      <c r="AD72" s="507"/>
      <c r="AE72" s="507"/>
      <c r="AF72" s="507"/>
      <c r="AG72" s="507"/>
      <c r="AH72" s="216"/>
    </row>
    <row r="73" spans="1:34" s="162" customFormat="1" ht="14.25" x14ac:dyDescent="0.2">
      <c r="A73" s="216"/>
      <c r="B73" s="216"/>
      <c r="C73" s="216"/>
      <c r="D73" s="216"/>
      <c r="E73" s="216"/>
      <c r="F73" s="507"/>
      <c r="G73" s="507"/>
      <c r="H73" s="507"/>
      <c r="I73" s="507"/>
      <c r="J73" s="507"/>
      <c r="K73" s="507"/>
      <c r="L73" s="507"/>
      <c r="M73" s="507"/>
      <c r="N73" s="507"/>
      <c r="O73" s="507"/>
      <c r="P73" s="507"/>
      <c r="Q73" s="507"/>
      <c r="R73" s="507"/>
      <c r="S73" s="507"/>
      <c r="T73" s="507"/>
      <c r="U73" s="507"/>
      <c r="V73" s="507"/>
      <c r="W73" s="507"/>
      <c r="X73" s="507"/>
      <c r="Y73" s="507"/>
      <c r="Z73" s="507"/>
      <c r="AA73" s="507"/>
      <c r="AB73" s="507"/>
      <c r="AC73" s="507"/>
      <c r="AD73" s="507"/>
      <c r="AE73" s="507"/>
      <c r="AF73" s="507"/>
      <c r="AG73" s="507"/>
      <c r="AH73" s="216"/>
    </row>
    <row r="74" spans="1:34" s="162" customFormat="1" ht="14.25" x14ac:dyDescent="0.2">
      <c r="A74" s="216"/>
      <c r="B74" s="216"/>
      <c r="C74" s="216"/>
      <c r="D74" s="216"/>
      <c r="E74" s="216"/>
      <c r="F74" s="507"/>
      <c r="G74" s="507"/>
      <c r="H74" s="507"/>
      <c r="I74" s="507"/>
      <c r="J74" s="507"/>
      <c r="K74" s="507"/>
      <c r="L74" s="507"/>
      <c r="M74" s="507"/>
      <c r="N74" s="507"/>
      <c r="O74" s="507"/>
      <c r="P74" s="507"/>
      <c r="Q74" s="507"/>
      <c r="R74" s="507"/>
      <c r="S74" s="507"/>
      <c r="T74" s="507"/>
      <c r="U74" s="507"/>
      <c r="V74" s="507"/>
      <c r="W74" s="507"/>
      <c r="X74" s="507"/>
      <c r="Y74" s="507"/>
      <c r="Z74" s="507"/>
      <c r="AA74" s="507"/>
      <c r="AB74" s="507"/>
      <c r="AC74" s="507"/>
      <c r="AD74" s="507"/>
      <c r="AE74" s="507"/>
      <c r="AF74" s="507"/>
      <c r="AG74" s="507"/>
      <c r="AH74" s="216"/>
    </row>
    <row r="75" spans="1:34" s="162" customFormat="1" ht="14.25" x14ac:dyDescent="0.2">
      <c r="A75" s="216"/>
      <c r="B75" s="216"/>
      <c r="C75" s="216"/>
      <c r="D75" s="216"/>
      <c r="E75" s="216"/>
      <c r="F75" s="507"/>
      <c r="G75" s="507"/>
      <c r="H75" s="507"/>
      <c r="I75" s="507"/>
      <c r="J75" s="507"/>
      <c r="K75" s="507"/>
      <c r="L75" s="507"/>
      <c r="M75" s="507"/>
      <c r="N75" s="507"/>
      <c r="O75" s="507"/>
      <c r="P75" s="507"/>
      <c r="Q75" s="507"/>
      <c r="R75" s="507"/>
      <c r="S75" s="507"/>
      <c r="T75" s="507"/>
      <c r="U75" s="507"/>
      <c r="V75" s="507"/>
      <c r="W75" s="507"/>
      <c r="X75" s="507"/>
      <c r="Y75" s="507"/>
      <c r="Z75" s="507"/>
      <c r="AA75" s="507"/>
      <c r="AB75" s="507"/>
      <c r="AC75" s="507"/>
      <c r="AD75" s="507"/>
      <c r="AE75" s="507"/>
      <c r="AF75" s="507"/>
      <c r="AG75" s="507"/>
      <c r="AH75" s="216"/>
    </row>
    <row r="76" spans="1:34" s="162" customFormat="1" ht="14.25" x14ac:dyDescent="0.2">
      <c r="A76" s="216"/>
      <c r="B76" s="216"/>
      <c r="C76" s="216"/>
      <c r="D76" s="216"/>
      <c r="E76" s="216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7"/>
      <c r="W76" s="508"/>
      <c r="X76" s="508"/>
      <c r="Y76" s="508"/>
      <c r="Z76" s="508"/>
      <c r="AA76" s="507"/>
      <c r="AB76" s="508"/>
      <c r="AC76" s="508"/>
      <c r="AD76" s="508"/>
      <c r="AE76" s="508"/>
      <c r="AF76" s="508"/>
      <c r="AG76" s="507"/>
      <c r="AH76" s="216"/>
    </row>
    <row r="77" spans="1:34" s="162" customFormat="1" ht="14.25" x14ac:dyDescent="0.2">
      <c r="A77" s="216"/>
      <c r="B77" s="216"/>
      <c r="C77" s="216"/>
      <c r="D77" s="216"/>
      <c r="E77" s="216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7"/>
      <c r="W77" s="508"/>
      <c r="X77" s="508"/>
      <c r="Y77" s="508"/>
      <c r="Z77" s="508"/>
      <c r="AA77" s="507"/>
      <c r="AB77" s="508"/>
      <c r="AC77" s="508"/>
      <c r="AD77" s="508"/>
      <c r="AE77" s="508"/>
      <c r="AF77" s="508"/>
      <c r="AG77" s="507"/>
      <c r="AH77" s="216"/>
    </row>
    <row r="78" spans="1:34" s="162" customFormat="1" ht="14.25" x14ac:dyDescent="0.2">
      <c r="A78" s="216"/>
      <c r="B78" s="216"/>
      <c r="C78" s="216"/>
      <c r="D78" s="216"/>
      <c r="E78" s="216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7"/>
      <c r="W78" s="508"/>
      <c r="X78" s="508"/>
      <c r="Y78" s="508"/>
      <c r="Z78" s="508"/>
      <c r="AA78" s="507"/>
      <c r="AB78" s="508"/>
      <c r="AC78" s="508"/>
      <c r="AD78" s="508"/>
      <c r="AE78" s="508"/>
      <c r="AF78" s="508"/>
      <c r="AG78" s="507"/>
      <c r="AH78" s="216"/>
    </row>
    <row r="79" spans="1:34" s="162" customFormat="1" ht="14.25" x14ac:dyDescent="0.2">
      <c r="A79" s="216"/>
      <c r="B79" s="216"/>
      <c r="C79" s="216"/>
      <c r="D79" s="216"/>
      <c r="E79" s="216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508"/>
      <c r="Z79" s="508"/>
      <c r="AA79" s="507"/>
      <c r="AB79" s="508"/>
      <c r="AC79" s="508"/>
      <c r="AD79" s="508"/>
      <c r="AE79" s="508"/>
      <c r="AF79" s="508"/>
      <c r="AG79" s="507"/>
      <c r="AH79" s="216"/>
    </row>
    <row r="80" spans="1:34" s="162" customFormat="1" ht="14.25" x14ac:dyDescent="0.2">
      <c r="A80" s="216"/>
      <c r="B80" s="216"/>
      <c r="C80" s="216"/>
      <c r="D80" s="216"/>
      <c r="E80" s="216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8"/>
      <c r="Y80" s="508"/>
      <c r="Z80" s="508"/>
      <c r="AA80" s="507"/>
      <c r="AB80" s="508"/>
      <c r="AC80" s="508"/>
      <c r="AD80" s="508"/>
      <c r="AE80" s="508"/>
      <c r="AF80" s="508"/>
      <c r="AG80" s="507"/>
      <c r="AH80" s="216"/>
    </row>
    <row r="81" spans="1:34" s="162" customFormat="1" ht="14.25" x14ac:dyDescent="0.2">
      <c r="A81" s="216"/>
      <c r="B81" s="216"/>
      <c r="C81" s="216"/>
      <c r="D81" s="216"/>
      <c r="E81" s="216"/>
      <c r="F81" s="508"/>
      <c r="G81" s="508"/>
      <c r="H81" s="508"/>
      <c r="I81" s="508"/>
      <c r="J81" s="508"/>
      <c r="K81" s="508"/>
      <c r="L81" s="508"/>
      <c r="M81" s="508"/>
      <c r="N81" s="508"/>
      <c r="O81" s="508"/>
      <c r="P81" s="508"/>
      <c r="Q81" s="508"/>
      <c r="R81" s="508"/>
      <c r="S81" s="508"/>
      <c r="T81" s="508"/>
      <c r="U81" s="508"/>
      <c r="V81" s="508"/>
      <c r="W81" s="508"/>
      <c r="X81" s="508"/>
      <c r="Y81" s="508"/>
      <c r="Z81" s="508"/>
      <c r="AA81" s="507"/>
      <c r="AB81" s="508"/>
      <c r="AC81" s="508"/>
      <c r="AD81" s="508"/>
      <c r="AE81" s="508"/>
      <c r="AF81" s="508"/>
      <c r="AG81" s="507"/>
      <c r="AH81" s="216"/>
    </row>
    <row r="82" spans="1:34" s="162" customFormat="1" ht="14.25" x14ac:dyDescent="0.2">
      <c r="A82" s="216"/>
      <c r="B82" s="216"/>
      <c r="C82" s="216"/>
      <c r="D82" s="216"/>
      <c r="E82" s="216"/>
      <c r="F82" s="508"/>
      <c r="G82" s="508"/>
      <c r="H82" s="508"/>
      <c r="I82" s="508"/>
      <c r="J82" s="508"/>
      <c r="K82" s="508"/>
      <c r="L82" s="508"/>
      <c r="M82" s="508"/>
      <c r="N82" s="508"/>
      <c r="O82" s="508"/>
      <c r="P82" s="508"/>
      <c r="Q82" s="508"/>
      <c r="R82" s="508"/>
      <c r="S82" s="508"/>
      <c r="T82" s="508"/>
      <c r="U82" s="508"/>
      <c r="V82" s="508"/>
      <c r="W82" s="508"/>
      <c r="X82" s="508"/>
      <c r="Y82" s="508"/>
      <c r="Z82" s="508"/>
      <c r="AA82" s="507"/>
      <c r="AB82" s="508"/>
      <c r="AC82" s="508"/>
      <c r="AD82" s="508"/>
      <c r="AE82" s="508"/>
      <c r="AF82" s="508"/>
      <c r="AG82" s="507"/>
      <c r="AH82" s="216"/>
    </row>
    <row r="83" spans="1:34" s="162" customFormat="1" ht="14.25" x14ac:dyDescent="0.2">
      <c r="A83" s="216"/>
      <c r="B83" s="216"/>
      <c r="C83" s="216"/>
      <c r="D83" s="216"/>
      <c r="E83" s="216"/>
      <c r="F83" s="508"/>
      <c r="G83" s="508"/>
      <c r="H83" s="508"/>
      <c r="I83" s="508"/>
      <c r="J83" s="508"/>
      <c r="K83" s="508"/>
      <c r="L83" s="508"/>
      <c r="M83" s="508"/>
      <c r="N83" s="508"/>
      <c r="O83" s="508"/>
      <c r="P83" s="508"/>
      <c r="Q83" s="508"/>
      <c r="R83" s="508"/>
      <c r="S83" s="508"/>
      <c r="T83" s="508"/>
      <c r="U83" s="508"/>
      <c r="V83" s="508"/>
      <c r="W83" s="508"/>
      <c r="X83" s="508"/>
      <c r="Y83" s="508"/>
      <c r="Z83" s="508"/>
      <c r="AA83" s="507"/>
      <c r="AB83" s="508"/>
      <c r="AC83" s="508"/>
      <c r="AD83" s="508"/>
      <c r="AE83" s="508"/>
      <c r="AF83" s="508"/>
      <c r="AG83" s="507"/>
      <c r="AH83" s="216"/>
    </row>
    <row r="84" spans="1:34" s="162" customFormat="1" ht="14.25" x14ac:dyDescent="0.2">
      <c r="A84" s="216"/>
      <c r="B84" s="216"/>
      <c r="C84" s="216"/>
      <c r="D84" s="216"/>
      <c r="E84" s="216"/>
      <c r="F84" s="508"/>
      <c r="G84" s="508"/>
      <c r="H84" s="508"/>
      <c r="I84" s="508"/>
      <c r="J84" s="508"/>
      <c r="K84" s="508"/>
      <c r="L84" s="508"/>
      <c r="M84" s="508"/>
      <c r="N84" s="508"/>
      <c r="O84" s="508"/>
      <c r="P84" s="508"/>
      <c r="Q84" s="508"/>
      <c r="R84" s="508"/>
      <c r="S84" s="508"/>
      <c r="T84" s="508"/>
      <c r="U84" s="508"/>
      <c r="V84" s="508"/>
      <c r="W84" s="508"/>
      <c r="X84" s="508"/>
      <c r="Y84" s="508"/>
      <c r="Z84" s="508"/>
      <c r="AA84" s="507"/>
      <c r="AB84" s="508"/>
      <c r="AC84" s="508"/>
      <c r="AD84" s="508"/>
      <c r="AE84" s="508"/>
      <c r="AF84" s="508"/>
      <c r="AG84" s="507"/>
      <c r="AH84" s="216"/>
    </row>
    <row r="85" spans="1:34" s="162" customFormat="1" ht="14.25" x14ac:dyDescent="0.2">
      <c r="A85" s="216"/>
      <c r="B85" s="216"/>
      <c r="C85" s="216"/>
      <c r="D85" s="216"/>
      <c r="E85" s="216"/>
      <c r="F85" s="508"/>
      <c r="G85" s="508"/>
      <c r="H85" s="508"/>
      <c r="I85" s="508"/>
      <c r="J85" s="508"/>
      <c r="K85" s="508"/>
      <c r="L85" s="508"/>
      <c r="M85" s="508"/>
      <c r="N85" s="508"/>
      <c r="O85" s="508"/>
      <c r="P85" s="508"/>
      <c r="Q85" s="508"/>
      <c r="R85" s="508"/>
      <c r="S85" s="508"/>
      <c r="T85" s="508"/>
      <c r="U85" s="508"/>
      <c r="V85" s="508"/>
      <c r="W85" s="508"/>
      <c r="X85" s="508"/>
      <c r="Y85" s="508"/>
      <c r="Z85" s="508"/>
      <c r="AA85" s="507"/>
      <c r="AB85" s="508"/>
      <c r="AC85" s="508"/>
      <c r="AD85" s="508"/>
      <c r="AE85" s="508"/>
      <c r="AF85" s="508"/>
      <c r="AG85" s="507"/>
      <c r="AH85" s="216"/>
    </row>
    <row r="86" spans="1:34" s="162" customFormat="1" ht="14.25" x14ac:dyDescent="0.2">
      <c r="A86" s="216"/>
      <c r="B86" s="216"/>
      <c r="C86" s="216"/>
      <c r="D86" s="216"/>
      <c r="E86" s="216"/>
      <c r="F86" s="508"/>
      <c r="G86" s="508"/>
      <c r="H86" s="508"/>
      <c r="I86" s="508"/>
      <c r="J86" s="509"/>
      <c r="K86" s="509"/>
      <c r="L86" s="509"/>
      <c r="M86" s="509"/>
      <c r="N86" s="509"/>
      <c r="O86" s="509"/>
      <c r="P86" s="509"/>
      <c r="Q86" s="509"/>
      <c r="R86" s="509"/>
      <c r="S86" s="509"/>
      <c r="T86" s="509"/>
      <c r="U86" s="509"/>
      <c r="V86" s="508"/>
      <c r="W86" s="508"/>
      <c r="X86" s="509"/>
      <c r="Y86" s="509"/>
      <c r="Z86" s="509"/>
      <c r="AA86" s="507"/>
      <c r="AB86" s="509"/>
      <c r="AC86" s="509"/>
      <c r="AD86" s="509"/>
      <c r="AE86" s="509"/>
      <c r="AF86" s="509"/>
      <c r="AG86" s="507"/>
      <c r="AH86" s="185"/>
    </row>
    <row r="87" spans="1:34" s="162" customFormat="1" ht="14.25" x14ac:dyDescent="0.2">
      <c r="A87" s="216"/>
      <c r="B87" s="216"/>
      <c r="C87" s="216"/>
      <c r="D87" s="216"/>
      <c r="E87" s="216"/>
      <c r="F87" s="508"/>
      <c r="G87" s="508"/>
      <c r="H87" s="508"/>
      <c r="I87" s="508"/>
      <c r="J87" s="509"/>
      <c r="K87" s="509"/>
      <c r="L87" s="509"/>
      <c r="M87" s="509"/>
      <c r="N87" s="509"/>
      <c r="O87" s="509"/>
      <c r="P87" s="509"/>
      <c r="Q87" s="509"/>
      <c r="R87" s="509"/>
      <c r="S87" s="509"/>
      <c r="T87" s="509"/>
      <c r="U87" s="509"/>
      <c r="V87" s="508"/>
      <c r="W87" s="508"/>
      <c r="X87" s="509"/>
      <c r="Y87" s="509"/>
      <c r="Z87" s="509"/>
      <c r="AA87" s="507"/>
      <c r="AB87" s="509"/>
      <c r="AC87" s="509"/>
      <c r="AD87" s="509"/>
      <c r="AE87" s="509"/>
      <c r="AF87" s="509"/>
      <c r="AG87" s="507"/>
      <c r="AH87" s="185"/>
    </row>
    <row r="88" spans="1:34" s="162" customFormat="1" ht="14.25" x14ac:dyDescent="0.2">
      <c r="A88" s="216"/>
      <c r="B88" s="216"/>
      <c r="C88" s="216"/>
      <c r="D88" s="216"/>
      <c r="E88" s="216"/>
      <c r="F88" s="508"/>
      <c r="G88" s="508"/>
      <c r="H88" s="508"/>
      <c r="I88" s="508"/>
      <c r="J88" s="509"/>
      <c r="K88" s="509"/>
      <c r="L88" s="509"/>
      <c r="M88" s="509"/>
      <c r="N88" s="509"/>
      <c r="O88" s="509"/>
      <c r="P88" s="509"/>
      <c r="Q88" s="509"/>
      <c r="R88" s="509"/>
      <c r="S88" s="509"/>
      <c r="T88" s="509"/>
      <c r="U88" s="509"/>
      <c r="V88" s="508"/>
      <c r="W88" s="508"/>
      <c r="X88" s="509"/>
      <c r="Y88" s="509"/>
      <c r="Z88" s="509"/>
      <c r="AA88" s="507"/>
      <c r="AB88" s="509"/>
      <c r="AC88" s="509"/>
      <c r="AD88" s="509"/>
      <c r="AE88" s="509"/>
      <c r="AF88" s="509"/>
      <c r="AG88" s="507"/>
      <c r="AH88" s="185"/>
    </row>
    <row r="89" spans="1:34" s="162" customFormat="1" ht="14.25" x14ac:dyDescent="0.2">
      <c r="A89" s="216"/>
      <c r="B89" s="216"/>
      <c r="C89" s="216"/>
      <c r="D89" s="216"/>
      <c r="E89" s="216"/>
      <c r="F89" s="508"/>
      <c r="G89" s="508"/>
      <c r="H89" s="508"/>
      <c r="I89" s="508"/>
      <c r="J89" s="509"/>
      <c r="K89" s="509"/>
      <c r="L89" s="509"/>
      <c r="M89" s="509"/>
      <c r="N89" s="509"/>
      <c r="O89" s="509"/>
      <c r="P89" s="509"/>
      <c r="Q89" s="509"/>
      <c r="R89" s="509"/>
      <c r="S89" s="509"/>
      <c r="T89" s="509"/>
      <c r="U89" s="509"/>
      <c r="V89" s="508"/>
      <c r="W89" s="508"/>
      <c r="X89" s="509"/>
      <c r="Y89" s="509"/>
      <c r="Z89" s="509"/>
      <c r="AA89" s="507"/>
      <c r="AB89" s="509"/>
      <c r="AC89" s="509"/>
      <c r="AD89" s="509"/>
      <c r="AE89" s="509"/>
      <c r="AF89" s="509"/>
      <c r="AG89" s="507"/>
      <c r="AH89" s="185"/>
    </row>
    <row r="90" spans="1:34" s="162" customFormat="1" ht="14.25" x14ac:dyDescent="0.2">
      <c r="A90" s="216"/>
      <c r="B90" s="216"/>
      <c r="C90" s="216"/>
      <c r="D90" s="216"/>
      <c r="E90" s="216"/>
      <c r="F90" s="508"/>
      <c r="G90" s="508"/>
      <c r="H90" s="508"/>
      <c r="I90" s="508"/>
      <c r="J90" s="509"/>
      <c r="K90" s="509"/>
      <c r="L90" s="509"/>
      <c r="M90" s="509"/>
      <c r="N90" s="509"/>
      <c r="O90" s="509"/>
      <c r="P90" s="509"/>
      <c r="Q90" s="509"/>
      <c r="R90" s="509"/>
      <c r="S90" s="509"/>
      <c r="T90" s="509"/>
      <c r="U90" s="509"/>
      <c r="V90" s="508"/>
      <c r="W90" s="508"/>
      <c r="X90" s="509"/>
      <c r="Y90" s="509"/>
      <c r="Z90" s="509"/>
      <c r="AA90" s="507"/>
      <c r="AB90" s="509"/>
      <c r="AC90" s="509"/>
      <c r="AD90" s="509"/>
      <c r="AE90" s="509"/>
      <c r="AF90" s="509"/>
      <c r="AG90" s="507"/>
      <c r="AH90" s="185"/>
    </row>
    <row r="91" spans="1:34" s="162" customFormat="1" ht="14.25" x14ac:dyDescent="0.2">
      <c r="A91" s="216"/>
      <c r="B91" s="216"/>
      <c r="C91" s="216"/>
      <c r="D91" s="216"/>
      <c r="E91" s="216"/>
      <c r="F91" s="508"/>
      <c r="G91" s="508"/>
      <c r="H91" s="508"/>
      <c r="I91" s="508"/>
      <c r="J91" s="509"/>
      <c r="K91" s="509"/>
      <c r="L91" s="509"/>
      <c r="M91" s="509"/>
      <c r="N91" s="509"/>
      <c r="O91" s="509"/>
      <c r="P91" s="509"/>
      <c r="Q91" s="509"/>
      <c r="R91" s="509"/>
      <c r="S91" s="509"/>
      <c r="T91" s="509"/>
      <c r="U91" s="509"/>
      <c r="V91" s="508"/>
      <c r="W91" s="508"/>
      <c r="X91" s="509"/>
      <c r="Y91" s="509"/>
      <c r="Z91" s="509"/>
      <c r="AA91" s="507"/>
      <c r="AB91" s="509"/>
      <c r="AC91" s="509"/>
      <c r="AD91" s="509"/>
      <c r="AE91" s="509"/>
      <c r="AF91" s="509"/>
      <c r="AG91" s="507"/>
      <c r="AH91" s="185"/>
    </row>
    <row r="92" spans="1:34" s="162" customFormat="1" ht="14.25" x14ac:dyDescent="0.2">
      <c r="A92" s="216"/>
      <c r="B92" s="216"/>
      <c r="C92" s="216"/>
      <c r="D92" s="216"/>
      <c r="E92" s="216"/>
      <c r="F92" s="508"/>
      <c r="G92" s="508"/>
      <c r="H92" s="508"/>
      <c r="I92" s="508"/>
      <c r="J92" s="509"/>
      <c r="K92" s="509"/>
      <c r="L92" s="509"/>
      <c r="M92" s="509"/>
      <c r="N92" s="509"/>
      <c r="O92" s="509"/>
      <c r="P92" s="509"/>
      <c r="Q92" s="509"/>
      <c r="R92" s="509"/>
      <c r="S92" s="509"/>
      <c r="T92" s="509"/>
      <c r="U92" s="509"/>
      <c r="V92" s="508"/>
      <c r="W92" s="508"/>
      <c r="X92" s="509"/>
      <c r="Y92" s="509"/>
      <c r="Z92" s="509"/>
      <c r="AA92" s="507"/>
      <c r="AB92" s="509"/>
      <c r="AC92" s="509"/>
      <c r="AD92" s="509"/>
      <c r="AE92" s="509"/>
      <c r="AF92" s="509"/>
      <c r="AG92" s="507"/>
      <c r="AH92" s="185"/>
    </row>
    <row r="93" spans="1:34" s="162" customFormat="1" ht="14.25" x14ac:dyDescent="0.2">
      <c r="A93" s="216"/>
      <c r="B93" s="216"/>
      <c r="C93" s="216"/>
      <c r="D93" s="216"/>
      <c r="E93" s="216"/>
      <c r="F93" s="508"/>
      <c r="G93" s="508"/>
      <c r="H93" s="508"/>
      <c r="I93" s="508"/>
      <c r="J93" s="509"/>
      <c r="K93" s="509"/>
      <c r="L93" s="509"/>
      <c r="M93" s="509"/>
      <c r="N93" s="509"/>
      <c r="O93" s="509"/>
      <c r="P93" s="509"/>
      <c r="Q93" s="508"/>
      <c r="R93" s="509"/>
      <c r="S93" s="509"/>
      <c r="T93" s="509"/>
      <c r="U93" s="509"/>
      <c r="V93" s="508"/>
      <c r="W93" s="508"/>
      <c r="X93" s="509"/>
      <c r="Y93" s="509"/>
      <c r="Z93" s="509"/>
      <c r="AA93" s="507"/>
      <c r="AB93" s="509"/>
      <c r="AC93" s="509"/>
      <c r="AD93" s="509"/>
      <c r="AE93" s="509"/>
      <c r="AF93" s="509"/>
      <c r="AG93" s="221"/>
      <c r="AH93" s="185"/>
    </row>
    <row r="94" spans="1:34" s="162" customFormat="1" ht="14.25" x14ac:dyDescent="0.2">
      <c r="A94" s="216"/>
      <c r="B94" s="216"/>
      <c r="C94" s="216"/>
      <c r="D94" s="216"/>
      <c r="E94" s="216"/>
      <c r="F94" s="508"/>
      <c r="G94" s="508"/>
      <c r="H94" s="508"/>
      <c r="I94" s="508"/>
      <c r="J94" s="509"/>
      <c r="K94" s="509"/>
      <c r="L94" s="509"/>
      <c r="M94" s="509"/>
      <c r="N94" s="509"/>
      <c r="O94" s="509"/>
      <c r="P94" s="509"/>
      <c r="Q94" s="508"/>
      <c r="R94" s="509"/>
      <c r="S94" s="509"/>
      <c r="T94" s="509"/>
      <c r="U94" s="509"/>
      <c r="V94" s="508"/>
      <c r="W94" s="508"/>
      <c r="X94" s="509"/>
      <c r="Y94" s="509"/>
      <c r="Z94" s="509"/>
      <c r="AA94" s="507"/>
      <c r="AB94" s="509"/>
      <c r="AC94" s="509"/>
      <c r="AD94" s="509"/>
      <c r="AE94" s="509"/>
      <c r="AF94" s="509"/>
      <c r="AG94" s="221"/>
      <c r="AH94" s="185"/>
    </row>
    <row r="95" spans="1:34" s="162" customFormat="1" ht="14.25" x14ac:dyDescent="0.2">
      <c r="A95" s="216"/>
      <c r="B95" s="216"/>
      <c r="C95" s="216"/>
      <c r="D95" s="216"/>
      <c r="E95" s="216"/>
      <c r="F95" s="508"/>
      <c r="G95" s="508"/>
      <c r="H95" s="508"/>
      <c r="I95" s="508"/>
      <c r="J95" s="509"/>
      <c r="K95" s="509"/>
      <c r="L95" s="509"/>
      <c r="M95" s="509"/>
      <c r="N95" s="509"/>
      <c r="O95" s="509"/>
      <c r="P95" s="509"/>
      <c r="Q95" s="508"/>
      <c r="R95" s="509"/>
      <c r="S95" s="509"/>
      <c r="T95" s="509"/>
      <c r="U95" s="509"/>
      <c r="V95" s="508"/>
      <c r="W95" s="508"/>
      <c r="X95" s="509"/>
      <c r="Y95" s="509"/>
      <c r="Z95" s="509"/>
      <c r="AA95" s="507"/>
      <c r="AB95" s="509"/>
      <c r="AC95" s="509"/>
      <c r="AD95" s="509"/>
      <c r="AE95" s="509"/>
      <c r="AF95" s="509"/>
      <c r="AG95" s="221"/>
      <c r="AH95" s="185"/>
    </row>
    <row r="96" spans="1:34" s="162" customFormat="1" ht="14.25" x14ac:dyDescent="0.2">
      <c r="A96" s="216"/>
      <c r="B96" s="216"/>
      <c r="C96" s="216"/>
      <c r="D96" s="216"/>
      <c r="E96" s="216"/>
      <c r="F96" s="508"/>
      <c r="G96" s="508"/>
      <c r="H96" s="508"/>
      <c r="I96" s="508"/>
      <c r="J96" s="509"/>
      <c r="K96" s="509"/>
      <c r="L96" s="509"/>
      <c r="M96" s="509"/>
      <c r="N96" s="509"/>
      <c r="O96" s="509"/>
      <c r="P96" s="509"/>
      <c r="Q96" s="508"/>
      <c r="R96" s="509"/>
      <c r="S96" s="509"/>
      <c r="T96" s="509"/>
      <c r="U96" s="509"/>
      <c r="V96" s="508"/>
      <c r="W96" s="508"/>
      <c r="X96" s="509"/>
      <c r="Y96" s="509"/>
      <c r="Z96" s="509"/>
      <c r="AA96" s="507"/>
      <c r="AB96" s="509"/>
      <c r="AC96" s="509"/>
      <c r="AD96" s="509"/>
      <c r="AE96" s="509"/>
      <c r="AF96" s="509"/>
      <c r="AG96" s="221"/>
      <c r="AH96" s="185"/>
    </row>
    <row r="97" spans="1:34" s="162" customFormat="1" ht="14.25" x14ac:dyDescent="0.2">
      <c r="A97" s="216"/>
      <c r="B97" s="216"/>
      <c r="C97" s="216"/>
      <c r="D97" s="216"/>
      <c r="E97" s="216"/>
      <c r="F97" s="508"/>
      <c r="G97" s="508"/>
      <c r="H97" s="508"/>
      <c r="I97" s="508"/>
      <c r="J97" s="509"/>
      <c r="K97" s="509"/>
      <c r="L97" s="509"/>
      <c r="M97" s="509"/>
      <c r="N97" s="509"/>
      <c r="O97" s="509"/>
      <c r="P97" s="509"/>
      <c r="Q97" s="508"/>
      <c r="R97" s="509"/>
      <c r="S97" s="509"/>
      <c r="T97" s="509"/>
      <c r="U97" s="509"/>
      <c r="V97" s="508"/>
      <c r="W97" s="508"/>
      <c r="X97" s="509"/>
      <c r="Y97" s="509"/>
      <c r="Z97" s="509"/>
      <c r="AA97" s="507"/>
      <c r="AB97" s="509"/>
      <c r="AC97" s="509"/>
      <c r="AD97" s="509"/>
      <c r="AE97" s="509"/>
      <c r="AF97" s="509"/>
      <c r="AG97" s="221"/>
      <c r="AH97" s="185"/>
    </row>
    <row r="98" spans="1:34" s="162" customFormat="1" ht="14.25" x14ac:dyDescent="0.2">
      <c r="A98" s="216"/>
      <c r="B98" s="216"/>
      <c r="C98" s="216"/>
      <c r="D98" s="216"/>
      <c r="E98" s="216"/>
      <c r="F98" s="508"/>
      <c r="G98" s="508"/>
      <c r="H98" s="508"/>
      <c r="I98" s="508"/>
      <c r="J98" s="509"/>
      <c r="K98" s="509"/>
      <c r="L98" s="509"/>
      <c r="M98" s="509"/>
      <c r="N98" s="509"/>
      <c r="O98" s="509"/>
      <c r="P98" s="509"/>
      <c r="Q98" s="508"/>
      <c r="R98" s="509"/>
      <c r="S98" s="509"/>
      <c r="T98" s="509"/>
      <c r="U98" s="509"/>
      <c r="V98" s="508"/>
      <c r="W98" s="508"/>
      <c r="X98" s="509"/>
      <c r="Y98" s="509"/>
      <c r="Z98" s="509"/>
      <c r="AA98" s="507"/>
      <c r="AB98" s="509"/>
      <c r="AC98" s="509"/>
      <c r="AD98" s="509"/>
      <c r="AE98" s="509"/>
      <c r="AF98" s="509"/>
      <c r="AG98" s="221"/>
      <c r="AH98" s="185"/>
    </row>
    <row r="99" spans="1:34" s="162" customFormat="1" ht="14.25" x14ac:dyDescent="0.2">
      <c r="A99" s="216"/>
      <c r="B99" s="216"/>
      <c r="C99" s="216"/>
      <c r="D99" s="216"/>
      <c r="E99" s="216"/>
      <c r="F99" s="508"/>
      <c r="G99" s="508"/>
      <c r="H99" s="508"/>
      <c r="I99" s="508"/>
      <c r="J99" s="509"/>
      <c r="K99" s="509"/>
      <c r="L99" s="509"/>
      <c r="M99" s="509"/>
      <c r="N99" s="509"/>
      <c r="O99" s="509"/>
      <c r="P99" s="509"/>
      <c r="Q99" s="508"/>
      <c r="R99" s="509"/>
      <c r="S99" s="509"/>
      <c r="T99" s="509"/>
      <c r="U99" s="509"/>
      <c r="V99" s="508"/>
      <c r="W99" s="508"/>
      <c r="X99" s="509"/>
      <c r="Y99" s="509"/>
      <c r="Z99" s="509"/>
      <c r="AA99" s="507"/>
      <c r="AB99" s="509"/>
      <c r="AC99" s="509"/>
      <c r="AD99" s="509"/>
      <c r="AE99" s="509"/>
      <c r="AF99" s="509"/>
      <c r="AG99" s="221"/>
      <c r="AH99" s="185"/>
    </row>
    <row r="100" spans="1:34" s="162" customFormat="1" ht="14.25" x14ac:dyDescent="0.2">
      <c r="A100" s="216"/>
      <c r="B100" s="216"/>
      <c r="C100" s="216"/>
      <c r="D100" s="216"/>
      <c r="E100" s="216"/>
      <c r="F100" s="508"/>
      <c r="G100" s="508"/>
      <c r="H100" s="508"/>
      <c r="I100" s="508"/>
      <c r="J100" s="509"/>
      <c r="K100" s="509"/>
      <c r="L100" s="509"/>
      <c r="M100" s="509"/>
      <c r="N100" s="509"/>
      <c r="O100" s="509"/>
      <c r="P100" s="509"/>
      <c r="Q100" s="508"/>
      <c r="R100" s="509"/>
      <c r="S100" s="509"/>
      <c r="T100" s="509"/>
      <c r="U100" s="509"/>
      <c r="V100" s="492"/>
      <c r="W100" s="509"/>
      <c r="X100" s="509"/>
      <c r="Y100" s="509"/>
      <c r="Z100" s="509"/>
      <c r="AA100" s="507"/>
      <c r="AB100" s="509"/>
      <c r="AC100" s="509"/>
      <c r="AD100" s="509"/>
      <c r="AE100" s="509"/>
      <c r="AF100" s="509"/>
      <c r="AG100" s="221"/>
      <c r="AH100" s="185"/>
    </row>
    <row r="101" spans="1:34" s="162" customFormat="1" ht="14.25" x14ac:dyDescent="0.2">
      <c r="A101" s="216"/>
      <c r="B101" s="216"/>
      <c r="C101" s="216"/>
      <c r="D101" s="216"/>
      <c r="E101" s="216"/>
      <c r="F101" s="508"/>
      <c r="G101" s="508"/>
      <c r="H101" s="508"/>
      <c r="I101" s="508"/>
      <c r="J101" s="509"/>
      <c r="K101" s="509"/>
      <c r="L101" s="509"/>
      <c r="M101" s="509"/>
      <c r="N101" s="509"/>
      <c r="O101" s="509"/>
      <c r="P101" s="509"/>
      <c r="Q101" s="508"/>
      <c r="R101" s="509"/>
      <c r="S101" s="509"/>
      <c r="T101" s="509"/>
      <c r="U101" s="509"/>
      <c r="V101" s="492"/>
      <c r="W101" s="509"/>
      <c r="X101" s="509"/>
      <c r="Y101" s="509"/>
      <c r="Z101" s="509"/>
      <c r="AA101" s="507"/>
      <c r="AB101" s="509"/>
      <c r="AC101" s="509"/>
      <c r="AD101" s="509"/>
      <c r="AE101" s="509"/>
      <c r="AF101" s="509"/>
      <c r="AG101" s="221"/>
      <c r="AH101" s="185"/>
    </row>
    <row r="102" spans="1:34" s="162" customFormat="1" ht="14.25" x14ac:dyDescent="0.2">
      <c r="A102" s="216"/>
      <c r="B102" s="216"/>
      <c r="C102" s="216"/>
      <c r="D102" s="216"/>
      <c r="E102" s="216"/>
      <c r="F102" s="508"/>
      <c r="G102" s="508"/>
      <c r="H102" s="508"/>
      <c r="I102" s="508"/>
      <c r="J102" s="509"/>
      <c r="K102" s="509"/>
      <c r="L102" s="509"/>
      <c r="M102" s="509"/>
      <c r="N102" s="509"/>
      <c r="O102" s="509"/>
      <c r="P102" s="509"/>
      <c r="Q102" s="508"/>
      <c r="R102" s="509"/>
      <c r="S102" s="509"/>
      <c r="T102" s="509"/>
      <c r="U102" s="509"/>
      <c r="V102" s="492"/>
      <c r="W102" s="509"/>
      <c r="X102" s="509"/>
      <c r="Y102" s="509"/>
      <c r="Z102" s="509"/>
      <c r="AA102" s="507"/>
      <c r="AB102" s="509"/>
      <c r="AC102" s="509"/>
      <c r="AD102" s="509"/>
      <c r="AE102" s="509"/>
      <c r="AF102" s="509"/>
      <c r="AG102" s="221"/>
      <c r="AH102" s="185"/>
    </row>
    <row r="103" spans="1:34" s="162" customFormat="1" ht="14.25" x14ac:dyDescent="0.2">
      <c r="A103" s="216"/>
      <c r="B103" s="216"/>
      <c r="C103" s="216"/>
      <c r="D103" s="216"/>
      <c r="E103" s="216"/>
      <c r="F103" s="508"/>
      <c r="G103" s="508"/>
      <c r="H103" s="508"/>
      <c r="I103" s="508"/>
      <c r="J103" s="509"/>
      <c r="K103" s="509"/>
      <c r="L103" s="509"/>
      <c r="M103" s="509"/>
      <c r="N103" s="509"/>
      <c r="O103" s="509"/>
      <c r="P103" s="509"/>
      <c r="Q103" s="508"/>
      <c r="R103" s="509"/>
      <c r="S103" s="509"/>
      <c r="T103" s="509"/>
      <c r="U103" s="509"/>
      <c r="V103" s="492"/>
      <c r="W103" s="509"/>
      <c r="X103" s="509"/>
      <c r="Y103" s="509"/>
      <c r="Z103" s="509"/>
      <c r="AA103" s="507"/>
      <c r="AB103" s="509"/>
      <c r="AC103" s="509"/>
      <c r="AD103" s="509"/>
      <c r="AE103" s="509"/>
      <c r="AF103" s="509"/>
      <c r="AG103" s="221"/>
      <c r="AH103" s="185"/>
    </row>
    <row r="104" spans="1:34" s="162" customFormat="1" ht="14.25" x14ac:dyDescent="0.2">
      <c r="A104" s="216"/>
      <c r="B104" s="216"/>
      <c r="C104" s="216"/>
      <c r="D104" s="216"/>
      <c r="E104" s="216"/>
      <c r="F104" s="508"/>
      <c r="G104" s="508"/>
      <c r="H104" s="508"/>
      <c r="I104" s="508"/>
      <c r="J104" s="509"/>
      <c r="K104" s="509"/>
      <c r="L104" s="509"/>
      <c r="M104" s="509"/>
      <c r="N104" s="509"/>
      <c r="O104" s="509"/>
      <c r="P104" s="509"/>
      <c r="Q104" s="492"/>
      <c r="R104" s="509"/>
      <c r="S104" s="509"/>
      <c r="T104" s="509"/>
      <c r="U104" s="509"/>
      <c r="V104" s="492"/>
      <c r="W104" s="509"/>
      <c r="X104" s="509"/>
      <c r="Y104" s="509"/>
      <c r="Z104" s="509"/>
      <c r="AA104" s="507"/>
      <c r="AB104" s="509"/>
      <c r="AC104" s="509"/>
      <c r="AD104" s="509"/>
      <c r="AE104" s="509"/>
      <c r="AF104" s="509"/>
      <c r="AG104" s="221"/>
      <c r="AH104" s="185"/>
    </row>
    <row r="105" spans="1:34" s="162" customFormat="1" ht="14.25" x14ac:dyDescent="0.2">
      <c r="A105" s="216"/>
      <c r="B105" s="216"/>
      <c r="C105" s="216"/>
      <c r="D105" s="216"/>
      <c r="E105" s="216"/>
      <c r="F105" s="508"/>
      <c r="G105" s="508"/>
      <c r="H105" s="508"/>
      <c r="I105" s="508"/>
      <c r="J105" s="509"/>
      <c r="K105" s="509"/>
      <c r="L105" s="509"/>
      <c r="M105" s="509"/>
      <c r="N105" s="509"/>
      <c r="O105" s="509"/>
      <c r="P105" s="509"/>
      <c r="Q105" s="492"/>
      <c r="R105" s="509"/>
      <c r="S105" s="509"/>
      <c r="T105" s="509"/>
      <c r="U105" s="509"/>
      <c r="V105" s="492"/>
      <c r="W105" s="509"/>
      <c r="X105" s="509"/>
      <c r="Y105" s="509"/>
      <c r="Z105" s="509"/>
      <c r="AA105" s="507"/>
      <c r="AB105" s="509"/>
      <c r="AC105" s="509"/>
      <c r="AD105" s="509"/>
      <c r="AE105" s="509"/>
      <c r="AF105" s="509"/>
      <c r="AG105" s="221"/>
      <c r="AH105" s="185"/>
    </row>
    <row r="106" spans="1:34" s="162" customFormat="1" ht="14.25" x14ac:dyDescent="0.2">
      <c r="A106" s="216"/>
      <c r="B106" s="216"/>
      <c r="C106" s="216"/>
      <c r="D106" s="216"/>
      <c r="E106" s="216"/>
      <c r="F106" s="508"/>
      <c r="G106" s="508"/>
      <c r="H106" s="508"/>
      <c r="I106" s="508"/>
      <c r="J106" s="509"/>
      <c r="K106" s="509"/>
      <c r="L106" s="509"/>
      <c r="M106" s="509"/>
      <c r="N106" s="509"/>
      <c r="O106" s="509"/>
      <c r="P106" s="509"/>
      <c r="Q106" s="492"/>
      <c r="R106" s="509"/>
      <c r="S106" s="509"/>
      <c r="T106" s="509"/>
      <c r="U106" s="509"/>
      <c r="V106" s="492"/>
      <c r="W106" s="509"/>
      <c r="X106" s="509"/>
      <c r="Y106" s="509"/>
      <c r="Z106" s="509"/>
      <c r="AA106" s="507"/>
      <c r="AB106" s="509"/>
      <c r="AC106" s="509"/>
      <c r="AD106" s="509"/>
      <c r="AE106" s="509"/>
      <c r="AF106" s="509"/>
      <c r="AG106" s="221"/>
      <c r="AH106" s="185"/>
    </row>
    <row r="107" spans="1:34" s="162" customFormat="1" ht="14.25" x14ac:dyDescent="0.2">
      <c r="A107" s="216"/>
      <c r="B107" s="216"/>
      <c r="C107" s="216"/>
      <c r="D107" s="216"/>
      <c r="E107" s="216"/>
      <c r="F107" s="508"/>
      <c r="G107" s="508"/>
      <c r="H107" s="508"/>
      <c r="I107" s="508"/>
      <c r="J107" s="509"/>
      <c r="K107" s="509"/>
      <c r="L107" s="509"/>
      <c r="M107" s="509"/>
      <c r="N107" s="509"/>
      <c r="O107" s="509"/>
      <c r="P107" s="509"/>
      <c r="Q107" s="492"/>
      <c r="R107" s="509"/>
      <c r="S107" s="509"/>
      <c r="T107" s="509"/>
      <c r="U107" s="509"/>
      <c r="V107" s="492"/>
      <c r="W107" s="509"/>
      <c r="X107" s="509"/>
      <c r="Y107" s="509"/>
      <c r="Z107" s="509"/>
      <c r="AA107" s="1321"/>
      <c r="AB107" s="509"/>
      <c r="AC107" s="509"/>
      <c r="AD107" s="509"/>
      <c r="AE107" s="509"/>
      <c r="AF107" s="509"/>
      <c r="AG107" s="221"/>
      <c r="AH107" s="185"/>
    </row>
    <row r="108" spans="1:34" s="162" customFormat="1" ht="14.25" x14ac:dyDescent="0.2">
      <c r="A108" s="216"/>
      <c r="B108" s="216"/>
      <c r="C108" s="216"/>
      <c r="D108" s="216"/>
      <c r="E108" s="216"/>
      <c r="F108" s="508"/>
      <c r="G108" s="508"/>
      <c r="H108" s="508"/>
      <c r="I108" s="508"/>
      <c r="J108" s="509"/>
      <c r="K108" s="509"/>
      <c r="L108" s="509"/>
      <c r="M108" s="509"/>
      <c r="N108" s="509"/>
      <c r="O108" s="509"/>
      <c r="P108" s="509"/>
      <c r="Q108" s="492"/>
      <c r="R108" s="509"/>
      <c r="S108" s="509"/>
      <c r="T108" s="509"/>
      <c r="U108" s="509"/>
      <c r="V108" s="492"/>
      <c r="W108" s="509"/>
      <c r="X108" s="509"/>
      <c r="Y108" s="509"/>
      <c r="Z108" s="509"/>
      <c r="AA108" s="1321"/>
      <c r="AB108" s="509"/>
      <c r="AC108" s="509"/>
      <c r="AD108" s="509"/>
      <c r="AE108" s="509"/>
      <c r="AF108" s="509"/>
      <c r="AG108" s="221"/>
      <c r="AH108" s="185"/>
    </row>
    <row r="109" spans="1:34" s="162" customFormat="1" ht="14.25" x14ac:dyDescent="0.2">
      <c r="A109" s="216"/>
      <c r="B109" s="216"/>
      <c r="C109" s="216"/>
      <c r="D109" s="216"/>
      <c r="E109" s="216"/>
      <c r="F109" s="508"/>
      <c r="G109" s="508"/>
      <c r="H109" s="508"/>
      <c r="I109" s="508"/>
      <c r="J109" s="509"/>
      <c r="K109" s="509"/>
      <c r="L109" s="509"/>
      <c r="M109" s="509"/>
      <c r="N109" s="509"/>
      <c r="O109" s="509"/>
      <c r="P109" s="509"/>
      <c r="Q109" s="492"/>
      <c r="R109" s="509"/>
      <c r="S109" s="509"/>
      <c r="T109" s="509"/>
      <c r="U109" s="509"/>
      <c r="V109" s="492"/>
      <c r="W109" s="509"/>
      <c r="X109" s="509"/>
      <c r="Y109" s="509"/>
      <c r="Z109" s="509"/>
      <c r="AA109" s="1321"/>
      <c r="AB109" s="509"/>
      <c r="AC109" s="509"/>
      <c r="AD109" s="509"/>
      <c r="AE109" s="509"/>
      <c r="AF109" s="509"/>
      <c r="AG109" s="221"/>
      <c r="AH109" s="185"/>
    </row>
    <row r="110" spans="1:34" s="162" customFormat="1" ht="14.25" x14ac:dyDescent="0.2">
      <c r="A110" s="216"/>
      <c r="B110" s="216"/>
      <c r="C110" s="216"/>
      <c r="D110" s="216"/>
      <c r="E110" s="216"/>
      <c r="F110" s="508"/>
      <c r="G110" s="508"/>
      <c r="H110" s="508"/>
      <c r="I110" s="508"/>
      <c r="J110" s="509"/>
      <c r="K110" s="509"/>
      <c r="L110" s="509"/>
      <c r="M110" s="509"/>
      <c r="N110" s="509"/>
      <c r="O110" s="509"/>
      <c r="P110" s="509"/>
      <c r="Q110" s="492"/>
      <c r="R110" s="509"/>
      <c r="S110" s="509"/>
      <c r="T110" s="509"/>
      <c r="U110" s="509"/>
      <c r="V110" s="492"/>
      <c r="W110" s="509"/>
      <c r="X110" s="509"/>
      <c r="Y110" s="509"/>
      <c r="Z110" s="509"/>
      <c r="AA110" s="1321"/>
      <c r="AB110" s="509"/>
      <c r="AC110" s="509"/>
      <c r="AD110" s="509"/>
      <c r="AE110" s="509"/>
      <c r="AF110" s="509"/>
      <c r="AG110" s="221"/>
      <c r="AH110" s="185"/>
    </row>
    <row r="111" spans="1:34" s="162" customFormat="1" ht="14.25" x14ac:dyDescent="0.2">
      <c r="A111" s="216"/>
      <c r="B111" s="216"/>
      <c r="C111" s="216"/>
      <c r="D111" s="216"/>
      <c r="E111" s="216"/>
      <c r="F111" s="508"/>
      <c r="G111" s="508"/>
      <c r="H111" s="508"/>
      <c r="I111" s="508"/>
      <c r="J111" s="509"/>
      <c r="K111" s="509"/>
      <c r="L111" s="509"/>
      <c r="M111" s="509"/>
      <c r="N111" s="509"/>
      <c r="O111" s="509"/>
      <c r="P111" s="509"/>
      <c r="Q111" s="492"/>
      <c r="R111" s="509"/>
      <c r="S111" s="509"/>
      <c r="T111" s="509"/>
      <c r="U111" s="509"/>
      <c r="V111" s="492"/>
      <c r="W111" s="509"/>
      <c r="X111" s="509"/>
      <c r="Y111" s="509"/>
      <c r="Z111" s="509"/>
      <c r="AA111" s="1321"/>
      <c r="AB111" s="509"/>
      <c r="AC111" s="509"/>
      <c r="AD111" s="509"/>
      <c r="AE111" s="509"/>
      <c r="AF111" s="509"/>
      <c r="AG111" s="221"/>
      <c r="AH111" s="185"/>
    </row>
    <row r="112" spans="1:34" s="162" customFormat="1" ht="14.25" x14ac:dyDescent="0.2">
      <c r="A112" s="216"/>
      <c r="B112" s="216"/>
      <c r="C112" s="216"/>
      <c r="D112" s="216"/>
      <c r="E112" s="216"/>
      <c r="F112" s="508"/>
      <c r="G112" s="508"/>
      <c r="H112" s="508"/>
      <c r="I112" s="508"/>
      <c r="J112" s="509"/>
      <c r="K112" s="509"/>
      <c r="L112" s="509"/>
      <c r="M112" s="509"/>
      <c r="N112" s="509"/>
      <c r="O112" s="509"/>
      <c r="P112" s="509"/>
      <c r="Q112" s="492"/>
      <c r="R112" s="509"/>
      <c r="S112" s="509"/>
      <c r="T112" s="509"/>
      <c r="U112" s="509"/>
      <c r="V112" s="492"/>
      <c r="W112" s="509"/>
      <c r="X112" s="509"/>
      <c r="Y112" s="509"/>
      <c r="Z112" s="509"/>
      <c r="AA112" s="1321"/>
      <c r="AB112" s="509"/>
      <c r="AC112" s="509"/>
      <c r="AD112" s="509"/>
      <c r="AE112" s="509"/>
      <c r="AF112" s="509"/>
      <c r="AG112" s="221"/>
      <c r="AH112" s="185"/>
    </row>
    <row r="113" spans="1:34" s="162" customFormat="1" ht="14.25" x14ac:dyDescent="0.2">
      <c r="A113" s="216"/>
      <c r="B113" s="216"/>
      <c r="C113" s="216"/>
      <c r="D113" s="216"/>
      <c r="E113" s="216"/>
      <c r="F113" s="508"/>
      <c r="G113" s="508"/>
      <c r="H113" s="508"/>
      <c r="I113" s="508"/>
      <c r="J113" s="509"/>
      <c r="K113" s="509"/>
      <c r="L113" s="509"/>
      <c r="M113" s="509"/>
      <c r="N113" s="509"/>
      <c r="O113" s="509"/>
      <c r="P113" s="509"/>
      <c r="Q113" s="492"/>
      <c r="R113" s="509"/>
      <c r="S113" s="509"/>
      <c r="T113" s="509"/>
      <c r="U113" s="509"/>
      <c r="V113" s="492"/>
      <c r="W113" s="509"/>
      <c r="X113" s="509"/>
      <c r="Y113" s="509"/>
      <c r="Z113" s="509"/>
      <c r="AA113" s="1321"/>
      <c r="AB113" s="509"/>
      <c r="AC113" s="509"/>
      <c r="AD113" s="509"/>
      <c r="AE113" s="509"/>
      <c r="AF113" s="509"/>
      <c r="AG113" s="221"/>
      <c r="AH113" s="185"/>
    </row>
    <row r="114" spans="1:34" s="162" customFormat="1" ht="14.25" x14ac:dyDescent="0.2">
      <c r="A114" s="216"/>
      <c r="B114" s="216"/>
      <c r="C114" s="216"/>
      <c r="D114" s="216"/>
      <c r="E114" s="216"/>
      <c r="F114" s="508"/>
      <c r="G114" s="508"/>
      <c r="H114" s="508"/>
      <c r="I114" s="508"/>
      <c r="J114" s="509"/>
      <c r="K114" s="509"/>
      <c r="L114" s="509"/>
      <c r="M114" s="509"/>
      <c r="N114" s="509"/>
      <c r="O114" s="509"/>
      <c r="P114" s="509"/>
      <c r="Q114" s="492"/>
      <c r="R114" s="509"/>
      <c r="S114" s="509"/>
      <c r="T114" s="509"/>
      <c r="U114" s="509"/>
      <c r="V114" s="492"/>
      <c r="W114" s="509"/>
      <c r="X114" s="509"/>
      <c r="Y114" s="509"/>
      <c r="Z114" s="509"/>
      <c r="AA114" s="1321"/>
      <c r="AB114" s="509"/>
      <c r="AC114" s="509"/>
      <c r="AD114" s="509"/>
      <c r="AE114" s="509"/>
      <c r="AF114" s="509"/>
      <c r="AG114" s="221"/>
      <c r="AH114" s="185"/>
    </row>
    <row r="115" spans="1:34" s="162" customFormat="1" ht="14.25" x14ac:dyDescent="0.2">
      <c r="A115" s="216"/>
      <c r="B115" s="216"/>
      <c r="C115" s="216"/>
      <c r="D115" s="216"/>
      <c r="E115" s="216"/>
      <c r="F115" s="508"/>
      <c r="G115" s="508"/>
      <c r="H115" s="508"/>
      <c r="I115" s="508"/>
      <c r="J115" s="509"/>
      <c r="K115" s="509"/>
      <c r="L115" s="509"/>
      <c r="M115" s="509"/>
      <c r="N115" s="509"/>
      <c r="O115" s="509"/>
      <c r="P115" s="509"/>
      <c r="Q115" s="492"/>
      <c r="R115" s="509"/>
      <c r="S115" s="509"/>
      <c r="T115" s="509"/>
      <c r="U115" s="496"/>
      <c r="V115" s="492"/>
      <c r="W115" s="509"/>
      <c r="X115" s="509"/>
      <c r="Y115" s="509"/>
      <c r="Z115" s="509"/>
      <c r="AA115" s="1321"/>
      <c r="AB115" s="509"/>
      <c r="AC115" s="509"/>
      <c r="AD115" s="509"/>
      <c r="AE115" s="509"/>
      <c r="AF115" s="509"/>
      <c r="AG115" s="221"/>
      <c r="AH115" s="185"/>
    </row>
    <row r="116" spans="1:34" s="162" customFormat="1" ht="14.25" x14ac:dyDescent="0.2">
      <c r="A116" s="216"/>
      <c r="B116" s="216"/>
      <c r="C116" s="216"/>
      <c r="D116" s="216"/>
      <c r="E116" s="216"/>
      <c r="F116" s="508"/>
      <c r="G116" s="508"/>
      <c r="H116" s="508"/>
      <c r="I116" s="508"/>
      <c r="J116" s="509"/>
      <c r="K116" s="509"/>
      <c r="L116" s="509"/>
      <c r="M116" s="509"/>
      <c r="N116" s="509"/>
      <c r="O116" s="509"/>
      <c r="P116" s="509"/>
      <c r="Q116" s="492"/>
      <c r="R116" s="509"/>
      <c r="S116" s="509"/>
      <c r="T116" s="509"/>
      <c r="U116" s="496"/>
      <c r="V116" s="492"/>
      <c r="W116" s="509"/>
      <c r="X116" s="509"/>
      <c r="Y116" s="509"/>
      <c r="Z116" s="509"/>
      <c r="AA116" s="1321"/>
      <c r="AB116" s="509"/>
      <c r="AC116" s="509"/>
      <c r="AD116" s="509"/>
      <c r="AE116" s="509"/>
      <c r="AF116" s="509"/>
      <c r="AG116" s="221"/>
      <c r="AH116" s="185"/>
    </row>
    <row r="117" spans="1:34" s="162" customFormat="1" ht="14.25" x14ac:dyDescent="0.2">
      <c r="A117" s="216"/>
      <c r="B117" s="216"/>
      <c r="C117" s="216"/>
      <c r="D117" s="216"/>
      <c r="E117" s="216"/>
      <c r="F117" s="508"/>
      <c r="G117" s="508"/>
      <c r="H117" s="508"/>
      <c r="I117" s="508"/>
      <c r="J117" s="509"/>
      <c r="K117" s="509"/>
      <c r="L117" s="509"/>
      <c r="M117" s="509"/>
      <c r="N117" s="509"/>
      <c r="O117" s="509"/>
      <c r="P117" s="509"/>
      <c r="Q117" s="492"/>
      <c r="R117" s="509"/>
      <c r="S117" s="509"/>
      <c r="T117" s="509"/>
      <c r="U117" s="496"/>
      <c r="V117" s="492"/>
      <c r="W117" s="509"/>
      <c r="X117" s="509"/>
      <c r="Y117" s="509"/>
      <c r="Z117" s="509"/>
      <c r="AA117" s="1321"/>
      <c r="AB117" s="509"/>
      <c r="AC117" s="509"/>
      <c r="AD117" s="509"/>
      <c r="AE117" s="509"/>
      <c r="AF117" s="509"/>
      <c r="AG117" s="221"/>
      <c r="AH117" s="185"/>
    </row>
    <row r="118" spans="1:34" s="162" customFormat="1" ht="14.25" x14ac:dyDescent="0.2">
      <c r="A118" s="216"/>
      <c r="B118" s="216"/>
      <c r="C118" s="216"/>
      <c r="D118" s="216"/>
      <c r="E118" s="216"/>
      <c r="F118" s="508"/>
      <c r="G118" s="508"/>
      <c r="H118" s="508"/>
      <c r="I118" s="508"/>
      <c r="J118" s="509"/>
      <c r="K118" s="509"/>
      <c r="L118" s="509"/>
      <c r="M118" s="509"/>
      <c r="N118" s="509"/>
      <c r="O118" s="509"/>
      <c r="P118" s="509"/>
      <c r="Q118" s="492"/>
      <c r="R118" s="509"/>
      <c r="S118" s="509"/>
      <c r="T118" s="509"/>
      <c r="U118" s="496"/>
      <c r="V118" s="492"/>
      <c r="W118" s="509"/>
      <c r="X118" s="509"/>
      <c r="Y118" s="509"/>
      <c r="Z118" s="509"/>
      <c r="AA118" s="1321"/>
      <c r="AB118" s="509"/>
      <c r="AC118" s="509"/>
      <c r="AD118" s="509"/>
      <c r="AE118" s="509"/>
      <c r="AF118" s="509"/>
      <c r="AG118" s="221"/>
      <c r="AH118" s="185"/>
    </row>
    <row r="119" spans="1:34" s="162" customFormat="1" ht="14.25" x14ac:dyDescent="0.2">
      <c r="A119" s="216"/>
      <c r="B119" s="216"/>
      <c r="C119" s="216"/>
      <c r="D119" s="216"/>
      <c r="E119" s="216"/>
      <c r="F119" s="508"/>
      <c r="G119" s="508"/>
      <c r="H119" s="508"/>
      <c r="I119" s="508"/>
      <c r="J119" s="509"/>
      <c r="K119" s="509"/>
      <c r="L119" s="509"/>
      <c r="M119" s="509"/>
      <c r="N119" s="509"/>
      <c r="O119" s="509"/>
      <c r="P119" s="509"/>
      <c r="Q119" s="492"/>
      <c r="R119" s="509"/>
      <c r="S119" s="509"/>
      <c r="T119" s="509"/>
      <c r="U119" s="496"/>
      <c r="V119" s="492"/>
      <c r="W119" s="509"/>
      <c r="X119" s="509"/>
      <c r="Y119" s="509"/>
      <c r="Z119" s="509"/>
      <c r="AA119" s="1321"/>
      <c r="AB119" s="509"/>
      <c r="AC119" s="509"/>
      <c r="AD119" s="509"/>
      <c r="AE119" s="509"/>
      <c r="AF119" s="509"/>
      <c r="AG119" s="221"/>
      <c r="AH119" s="185"/>
    </row>
    <row r="120" spans="1:34" s="162" customFormat="1" ht="14.25" x14ac:dyDescent="0.2">
      <c r="A120" s="216"/>
      <c r="B120" s="216"/>
      <c r="C120" s="216"/>
      <c r="D120" s="216"/>
      <c r="E120" s="216"/>
      <c r="F120" s="508"/>
      <c r="G120" s="508"/>
      <c r="H120" s="508"/>
      <c r="I120" s="508"/>
      <c r="J120" s="509"/>
      <c r="K120" s="509"/>
      <c r="L120" s="509"/>
      <c r="M120" s="509"/>
      <c r="N120" s="509"/>
      <c r="O120" s="509"/>
      <c r="P120" s="509"/>
      <c r="Q120" s="492"/>
      <c r="R120" s="509"/>
      <c r="S120" s="509"/>
      <c r="T120" s="509"/>
      <c r="U120" s="496"/>
      <c r="V120" s="492"/>
      <c r="W120" s="509"/>
      <c r="X120" s="500"/>
      <c r="Y120" s="509"/>
      <c r="Z120" s="509"/>
      <c r="AA120" s="1321"/>
      <c r="AB120" s="500"/>
      <c r="AC120" s="509"/>
      <c r="AD120" s="509"/>
      <c r="AE120" s="509"/>
      <c r="AF120" s="509"/>
      <c r="AG120" s="221"/>
      <c r="AH120" s="185"/>
    </row>
    <row r="121" spans="1:34" s="162" customFormat="1" ht="14.25" x14ac:dyDescent="0.2">
      <c r="A121" s="216"/>
      <c r="B121" s="216"/>
      <c r="C121" s="216"/>
      <c r="D121" s="216"/>
      <c r="E121" s="216"/>
      <c r="F121" s="508"/>
      <c r="G121" s="508"/>
      <c r="H121" s="508"/>
      <c r="I121" s="508"/>
      <c r="J121" s="509"/>
      <c r="K121" s="509"/>
      <c r="L121" s="509"/>
      <c r="M121" s="509"/>
      <c r="N121" s="509"/>
      <c r="O121" s="509"/>
      <c r="P121" s="509"/>
      <c r="Q121" s="492"/>
      <c r="R121" s="509"/>
      <c r="S121" s="509"/>
      <c r="T121" s="509"/>
      <c r="U121" s="496"/>
      <c r="V121" s="492"/>
      <c r="W121" s="509"/>
      <c r="X121" s="500"/>
      <c r="Y121" s="509"/>
      <c r="Z121" s="509"/>
      <c r="AA121" s="1315"/>
      <c r="AB121" s="500"/>
      <c r="AC121" s="509"/>
      <c r="AD121" s="509"/>
      <c r="AE121" s="509"/>
      <c r="AF121" s="509"/>
      <c r="AG121" s="221"/>
      <c r="AH121" s="185"/>
    </row>
    <row r="122" spans="1:34" s="162" customFormat="1" ht="14.25" x14ac:dyDescent="0.2">
      <c r="A122" s="216"/>
      <c r="B122" s="216"/>
      <c r="C122" s="216"/>
      <c r="D122" s="216"/>
      <c r="E122" s="216"/>
      <c r="F122" s="508"/>
      <c r="G122" s="508"/>
      <c r="H122" s="508"/>
      <c r="I122" s="508"/>
      <c r="J122" s="509"/>
      <c r="K122" s="509"/>
      <c r="L122" s="509"/>
      <c r="M122" s="509"/>
      <c r="N122" s="509"/>
      <c r="O122" s="509"/>
      <c r="P122" s="509"/>
      <c r="Q122" s="492"/>
      <c r="R122" s="509"/>
      <c r="S122" s="509"/>
      <c r="T122" s="509"/>
      <c r="U122" s="496"/>
      <c r="V122" s="492"/>
      <c r="W122" s="509"/>
      <c r="X122" s="500"/>
      <c r="Y122" s="509"/>
      <c r="Z122" s="509"/>
      <c r="AA122" s="1315"/>
      <c r="AB122" s="500"/>
      <c r="AC122" s="509"/>
      <c r="AD122" s="509"/>
      <c r="AE122" s="509"/>
      <c r="AF122" s="509"/>
      <c r="AG122" s="1321"/>
      <c r="AH122" s="185"/>
    </row>
    <row r="123" spans="1:34" s="162" customFormat="1" ht="14.25" x14ac:dyDescent="0.2">
      <c r="A123" s="216"/>
      <c r="B123" s="216"/>
      <c r="C123" s="216"/>
      <c r="D123" s="216"/>
      <c r="E123" s="216"/>
      <c r="F123" s="508"/>
      <c r="G123" s="508"/>
      <c r="H123" s="508"/>
      <c r="I123" s="508"/>
      <c r="J123" s="509"/>
      <c r="K123" s="509"/>
      <c r="L123" s="509"/>
      <c r="M123" s="509"/>
      <c r="N123" s="509"/>
      <c r="O123" s="509"/>
      <c r="P123" s="509"/>
      <c r="Q123" s="492"/>
      <c r="R123" s="509"/>
      <c r="S123" s="509"/>
      <c r="T123" s="509"/>
      <c r="U123" s="496"/>
      <c r="V123" s="492"/>
      <c r="W123" s="509"/>
      <c r="X123" s="500"/>
      <c r="Y123" s="509"/>
      <c r="Z123" s="509"/>
      <c r="AA123" s="1315"/>
      <c r="AB123" s="500"/>
      <c r="AC123" s="509"/>
      <c r="AD123" s="509"/>
      <c r="AE123" s="509"/>
      <c r="AF123" s="509"/>
      <c r="AG123" s="1321"/>
      <c r="AH123" s="185"/>
    </row>
    <row r="124" spans="1:34" s="162" customFormat="1" ht="14.25" x14ac:dyDescent="0.2">
      <c r="A124" s="216"/>
      <c r="B124" s="216"/>
      <c r="C124" s="216"/>
      <c r="D124" s="216"/>
      <c r="E124" s="216"/>
      <c r="F124" s="508"/>
      <c r="G124" s="508"/>
      <c r="H124" s="508"/>
      <c r="I124" s="508"/>
      <c r="J124" s="509"/>
      <c r="K124" s="509"/>
      <c r="L124" s="509"/>
      <c r="M124" s="509"/>
      <c r="N124" s="509"/>
      <c r="O124" s="509"/>
      <c r="P124" s="509"/>
      <c r="Q124" s="492"/>
      <c r="R124" s="509"/>
      <c r="S124" s="509"/>
      <c r="T124" s="509"/>
      <c r="U124" s="496"/>
      <c r="V124" s="492"/>
      <c r="W124" s="509"/>
      <c r="X124" s="500"/>
      <c r="Y124" s="509"/>
      <c r="Z124" s="509"/>
      <c r="AA124" s="1315"/>
      <c r="AB124" s="500"/>
      <c r="AC124" s="509"/>
      <c r="AD124" s="509"/>
      <c r="AE124" s="509"/>
      <c r="AF124" s="509"/>
      <c r="AG124" s="1321"/>
      <c r="AH124" s="185"/>
    </row>
    <row r="125" spans="1:34" s="162" customFormat="1" ht="14.25" x14ac:dyDescent="0.2">
      <c r="A125" s="216"/>
      <c r="B125" s="216"/>
      <c r="C125" s="216"/>
      <c r="D125" s="216"/>
      <c r="E125" s="216"/>
      <c r="F125" s="508"/>
      <c r="G125" s="508"/>
      <c r="H125" s="508"/>
      <c r="I125" s="508"/>
      <c r="J125" s="509"/>
      <c r="K125" s="509"/>
      <c r="L125" s="509"/>
      <c r="M125" s="509"/>
      <c r="N125" s="509"/>
      <c r="O125" s="509"/>
      <c r="P125" s="509"/>
      <c r="Q125" s="492"/>
      <c r="R125" s="509"/>
      <c r="S125" s="509"/>
      <c r="T125" s="509"/>
      <c r="U125" s="496"/>
      <c r="V125" s="492"/>
      <c r="W125" s="509"/>
      <c r="X125" s="500"/>
      <c r="Y125" s="509"/>
      <c r="Z125" s="509"/>
      <c r="AA125" s="1315"/>
      <c r="AB125" s="500"/>
      <c r="AC125" s="509"/>
      <c r="AD125" s="509"/>
      <c r="AE125" s="509"/>
      <c r="AF125" s="509"/>
      <c r="AG125" s="1321"/>
      <c r="AH125" s="185"/>
    </row>
    <row r="126" spans="1:34" s="162" customFormat="1" ht="14.25" x14ac:dyDescent="0.2">
      <c r="A126" s="216"/>
      <c r="B126" s="216"/>
      <c r="C126" s="216"/>
      <c r="D126" s="216"/>
      <c r="E126" s="216"/>
      <c r="F126" s="508"/>
      <c r="G126" s="508"/>
      <c r="H126" s="508"/>
      <c r="I126" s="508"/>
      <c r="J126" s="509"/>
      <c r="K126" s="509"/>
      <c r="L126" s="509"/>
      <c r="M126" s="509"/>
      <c r="N126" s="509"/>
      <c r="O126" s="509"/>
      <c r="P126" s="509"/>
      <c r="Q126" s="492"/>
      <c r="R126" s="509"/>
      <c r="S126" s="509"/>
      <c r="T126" s="509"/>
      <c r="U126" s="496"/>
      <c r="V126" s="492"/>
      <c r="W126" s="509"/>
      <c r="X126" s="500"/>
      <c r="Y126" s="509"/>
      <c r="Z126" s="509"/>
      <c r="AA126" s="1315"/>
      <c r="AB126" s="500"/>
      <c r="AC126" s="509"/>
      <c r="AD126" s="509"/>
      <c r="AE126" s="509"/>
      <c r="AF126" s="509"/>
      <c r="AG126" s="1321"/>
      <c r="AH126" s="185"/>
    </row>
    <row r="127" spans="1:34" s="162" customFormat="1" ht="14.25" x14ac:dyDescent="0.2">
      <c r="A127" s="216"/>
      <c r="B127" s="216"/>
      <c r="C127" s="216"/>
      <c r="D127" s="216"/>
      <c r="E127" s="216"/>
      <c r="F127" s="508"/>
      <c r="G127" s="508"/>
      <c r="H127" s="508"/>
      <c r="I127" s="508"/>
      <c r="J127" s="509"/>
      <c r="K127" s="509"/>
      <c r="L127" s="509"/>
      <c r="M127" s="509"/>
      <c r="N127" s="509"/>
      <c r="O127" s="509"/>
      <c r="P127" s="509"/>
      <c r="Q127" s="492"/>
      <c r="R127" s="509"/>
      <c r="S127" s="509"/>
      <c r="T127" s="509"/>
      <c r="U127" s="496"/>
      <c r="V127" s="492"/>
      <c r="W127" s="509"/>
      <c r="X127" s="500"/>
      <c r="Y127" s="509"/>
      <c r="Z127" s="509"/>
      <c r="AA127" s="1315"/>
      <c r="AB127" s="500"/>
      <c r="AC127" s="509"/>
      <c r="AD127" s="509"/>
      <c r="AE127" s="509"/>
      <c r="AF127" s="509"/>
      <c r="AG127" s="1321"/>
      <c r="AH127" s="185"/>
    </row>
    <row r="128" spans="1:34" s="162" customFormat="1" ht="14.25" x14ac:dyDescent="0.2">
      <c r="A128" s="216"/>
      <c r="B128" s="216"/>
      <c r="C128" s="216"/>
      <c r="D128" s="216"/>
      <c r="E128" s="216"/>
      <c r="F128" s="508"/>
      <c r="G128" s="508"/>
      <c r="H128" s="508"/>
      <c r="I128" s="508"/>
      <c r="J128" s="509"/>
      <c r="K128" s="509"/>
      <c r="L128" s="509"/>
      <c r="M128" s="509"/>
      <c r="N128" s="509"/>
      <c r="O128" s="509"/>
      <c r="P128" s="509"/>
      <c r="Q128" s="492"/>
      <c r="R128" s="509"/>
      <c r="S128" s="509"/>
      <c r="T128" s="509"/>
      <c r="U128" s="496"/>
      <c r="V128" s="492"/>
      <c r="W128" s="509"/>
      <c r="X128" s="500"/>
      <c r="Y128" s="509"/>
      <c r="Z128" s="509"/>
      <c r="AA128" s="1315"/>
      <c r="AB128" s="500"/>
      <c r="AC128" s="509"/>
      <c r="AD128" s="509"/>
      <c r="AE128" s="509"/>
      <c r="AF128" s="509"/>
      <c r="AG128" s="1321"/>
      <c r="AH128" s="185"/>
    </row>
    <row r="129" spans="1:34" s="162" customFormat="1" ht="14.25" x14ac:dyDescent="0.2">
      <c r="A129" s="216"/>
      <c r="B129" s="216"/>
      <c r="C129" s="216"/>
      <c r="D129" s="216"/>
      <c r="E129" s="216"/>
      <c r="F129" s="508"/>
      <c r="G129" s="508"/>
      <c r="H129" s="508"/>
      <c r="I129" s="508"/>
      <c r="J129" s="509"/>
      <c r="K129" s="509"/>
      <c r="L129" s="509"/>
      <c r="M129" s="509"/>
      <c r="N129" s="509"/>
      <c r="O129" s="509"/>
      <c r="P129" s="509"/>
      <c r="Q129" s="492"/>
      <c r="R129" s="509"/>
      <c r="S129" s="509"/>
      <c r="T129" s="509"/>
      <c r="U129" s="496"/>
      <c r="V129" s="492"/>
      <c r="W129" s="509"/>
      <c r="X129" s="500"/>
      <c r="Y129" s="509"/>
      <c r="Z129" s="509"/>
      <c r="AA129" s="1315"/>
      <c r="AB129" s="500"/>
      <c r="AC129" s="509"/>
      <c r="AD129" s="509"/>
      <c r="AE129" s="509"/>
      <c r="AF129" s="509"/>
      <c r="AG129" s="1321"/>
      <c r="AH129" s="185"/>
    </row>
    <row r="130" spans="1:34" s="162" customFormat="1" ht="14.25" x14ac:dyDescent="0.2">
      <c r="A130" s="216"/>
      <c r="B130" s="216"/>
      <c r="C130" s="216"/>
      <c r="D130" s="216"/>
      <c r="E130" s="216"/>
      <c r="F130" s="508"/>
      <c r="G130" s="508"/>
      <c r="H130" s="508"/>
      <c r="I130" s="508"/>
      <c r="J130" s="509"/>
      <c r="K130" s="509"/>
      <c r="L130" s="509"/>
      <c r="M130" s="509"/>
      <c r="N130" s="509"/>
      <c r="O130" s="509"/>
      <c r="P130" s="509"/>
      <c r="Q130" s="492"/>
      <c r="R130" s="509"/>
      <c r="S130" s="509"/>
      <c r="T130" s="509"/>
      <c r="U130" s="496"/>
      <c r="V130" s="492"/>
      <c r="W130" s="509"/>
      <c r="X130" s="500"/>
      <c r="Y130" s="509"/>
      <c r="Z130" s="509"/>
      <c r="AA130" s="1315"/>
      <c r="AB130" s="500"/>
      <c r="AC130" s="509"/>
      <c r="AD130" s="509"/>
      <c r="AE130" s="509"/>
      <c r="AF130" s="509"/>
      <c r="AG130" s="1321"/>
      <c r="AH130" s="185"/>
    </row>
    <row r="131" spans="1:34" s="162" customFormat="1" ht="14.25" x14ac:dyDescent="0.2">
      <c r="A131" s="216"/>
      <c r="B131" s="216"/>
      <c r="C131" s="216"/>
      <c r="D131" s="216"/>
      <c r="E131" s="216"/>
      <c r="F131" s="508"/>
      <c r="G131" s="508"/>
      <c r="H131" s="508"/>
      <c r="I131" s="508"/>
      <c r="J131" s="509"/>
      <c r="K131" s="509"/>
      <c r="L131" s="509"/>
      <c r="M131" s="509"/>
      <c r="N131" s="509"/>
      <c r="O131" s="509"/>
      <c r="P131" s="509"/>
      <c r="Q131" s="492"/>
      <c r="R131" s="509"/>
      <c r="S131" s="509"/>
      <c r="T131" s="509"/>
      <c r="U131" s="496"/>
      <c r="V131" s="492"/>
      <c r="W131" s="509"/>
      <c r="X131" s="500"/>
      <c r="Y131" s="509"/>
      <c r="Z131" s="509"/>
      <c r="AA131" s="1315"/>
      <c r="AB131" s="500"/>
      <c r="AC131" s="509"/>
      <c r="AD131" s="509"/>
      <c r="AE131" s="509"/>
      <c r="AF131" s="509"/>
      <c r="AG131" s="1321"/>
      <c r="AH131" s="185"/>
    </row>
    <row r="132" spans="1:34" s="162" customFormat="1" ht="14.25" x14ac:dyDescent="0.2">
      <c r="A132" s="216"/>
      <c r="B132" s="216"/>
      <c r="C132" s="216"/>
      <c r="D132" s="216"/>
      <c r="E132" s="216"/>
      <c r="F132" s="508"/>
      <c r="G132" s="508"/>
      <c r="H132" s="508"/>
      <c r="I132" s="508"/>
      <c r="J132" s="509"/>
      <c r="K132" s="509"/>
      <c r="L132" s="509"/>
      <c r="M132" s="509"/>
      <c r="N132" s="509"/>
      <c r="O132" s="509"/>
      <c r="P132" s="509"/>
      <c r="Q132" s="492"/>
      <c r="R132" s="509"/>
      <c r="S132" s="509"/>
      <c r="T132" s="509"/>
      <c r="U132" s="496"/>
      <c r="V132" s="492"/>
      <c r="W132" s="509"/>
      <c r="X132" s="500"/>
      <c r="Y132" s="509"/>
      <c r="Z132" s="509"/>
      <c r="AA132" s="1315"/>
      <c r="AB132" s="500"/>
      <c r="AC132" s="509"/>
      <c r="AD132" s="509"/>
      <c r="AE132" s="509"/>
      <c r="AF132" s="509"/>
      <c r="AG132" s="1321"/>
      <c r="AH132" s="185"/>
    </row>
    <row r="133" spans="1:34" s="162" customFormat="1" ht="14.25" x14ac:dyDescent="0.2">
      <c r="A133" s="216"/>
      <c r="B133" s="216"/>
      <c r="C133" s="216"/>
      <c r="D133" s="216"/>
      <c r="E133" s="216"/>
      <c r="F133" s="508"/>
      <c r="G133" s="508"/>
      <c r="H133" s="508"/>
      <c r="I133" s="508"/>
      <c r="J133" s="509"/>
      <c r="K133" s="509"/>
      <c r="L133" s="509"/>
      <c r="M133" s="509"/>
      <c r="N133" s="509"/>
      <c r="O133" s="509"/>
      <c r="P133" s="509"/>
      <c r="Q133" s="492"/>
      <c r="R133" s="509"/>
      <c r="S133" s="509"/>
      <c r="T133" s="509"/>
      <c r="U133" s="496"/>
      <c r="V133" s="492"/>
      <c r="W133" s="509"/>
      <c r="X133" s="500"/>
      <c r="Y133" s="509"/>
      <c r="Z133" s="509"/>
      <c r="AA133" s="1315"/>
      <c r="AB133" s="500"/>
      <c r="AC133" s="509"/>
      <c r="AD133" s="509"/>
      <c r="AE133" s="509"/>
      <c r="AF133" s="509"/>
      <c r="AG133" s="1321"/>
      <c r="AH133" s="185"/>
    </row>
    <row r="134" spans="1:34" s="162" customFormat="1" ht="14.25" x14ac:dyDescent="0.2">
      <c r="A134" s="216"/>
      <c r="B134" s="216"/>
      <c r="C134" s="216"/>
      <c r="D134" s="216"/>
      <c r="E134" s="216"/>
      <c r="F134" s="508"/>
      <c r="G134" s="508"/>
      <c r="H134" s="508"/>
      <c r="I134" s="508"/>
      <c r="J134" s="509"/>
      <c r="K134" s="509"/>
      <c r="L134" s="509"/>
      <c r="M134" s="509"/>
      <c r="N134" s="509"/>
      <c r="O134" s="509"/>
      <c r="P134" s="509"/>
      <c r="Q134" s="492"/>
      <c r="R134" s="509"/>
      <c r="S134" s="509"/>
      <c r="T134" s="509"/>
      <c r="U134" s="496"/>
      <c r="V134" s="492"/>
      <c r="W134" s="509"/>
      <c r="X134" s="500"/>
      <c r="Y134" s="509"/>
      <c r="Z134" s="509"/>
      <c r="AA134" s="1315"/>
      <c r="AB134" s="500"/>
      <c r="AC134" s="509"/>
      <c r="AD134" s="509"/>
      <c r="AE134" s="509"/>
      <c r="AF134" s="509"/>
      <c r="AG134" s="1321"/>
      <c r="AH134" s="185"/>
    </row>
    <row r="135" spans="1:34" s="162" customFormat="1" ht="14.25" x14ac:dyDescent="0.2">
      <c r="A135" s="216"/>
      <c r="B135" s="216"/>
      <c r="C135" s="216"/>
      <c r="D135" s="216"/>
      <c r="E135" s="216"/>
      <c r="F135" s="508"/>
      <c r="G135" s="508"/>
      <c r="H135" s="508"/>
      <c r="I135" s="508"/>
      <c r="J135" s="509"/>
      <c r="K135" s="509"/>
      <c r="L135" s="509"/>
      <c r="M135" s="509"/>
      <c r="N135" s="509"/>
      <c r="O135" s="509"/>
      <c r="P135" s="509"/>
      <c r="Q135" s="492"/>
      <c r="R135" s="509"/>
      <c r="S135" s="509"/>
      <c r="T135" s="509"/>
      <c r="U135" s="496"/>
      <c r="V135" s="492"/>
      <c r="W135" s="509"/>
      <c r="X135" s="500"/>
      <c r="Y135" s="509"/>
      <c r="Z135" s="509"/>
      <c r="AA135" s="1315"/>
      <c r="AB135" s="500"/>
      <c r="AC135" s="509"/>
      <c r="AD135" s="509"/>
      <c r="AE135" s="509"/>
      <c r="AF135" s="509"/>
      <c r="AG135" s="1321"/>
      <c r="AH135" s="185"/>
    </row>
    <row r="136" spans="1:34" s="162" customFormat="1" ht="14.25" x14ac:dyDescent="0.2">
      <c r="A136" s="216"/>
      <c r="B136" s="216"/>
      <c r="C136" s="216"/>
      <c r="D136" s="216"/>
      <c r="E136" s="216"/>
      <c r="F136" s="508"/>
      <c r="G136" s="508"/>
      <c r="H136" s="508"/>
      <c r="I136" s="508"/>
      <c r="J136" s="509"/>
      <c r="K136" s="509"/>
      <c r="L136" s="509"/>
      <c r="M136" s="509"/>
      <c r="N136" s="509"/>
      <c r="O136" s="509"/>
      <c r="P136" s="509"/>
      <c r="Q136" s="492"/>
      <c r="R136" s="509"/>
      <c r="S136" s="509"/>
      <c r="T136" s="509"/>
      <c r="U136" s="496"/>
      <c r="V136" s="492"/>
      <c r="W136" s="509"/>
      <c r="X136" s="500"/>
      <c r="Y136" s="509"/>
      <c r="Z136" s="509"/>
      <c r="AA136" s="1315"/>
      <c r="AB136" s="500"/>
      <c r="AC136" s="509"/>
      <c r="AD136" s="509"/>
      <c r="AE136" s="509"/>
      <c r="AF136" s="509"/>
      <c r="AG136" s="1321"/>
      <c r="AH136" s="185"/>
    </row>
    <row r="137" spans="1:34" s="162" customFormat="1" ht="14.25" x14ac:dyDescent="0.2">
      <c r="A137" s="216"/>
      <c r="B137" s="216"/>
      <c r="C137" s="216"/>
      <c r="D137" s="216"/>
      <c r="E137" s="216"/>
      <c r="F137" s="508"/>
      <c r="G137" s="508"/>
      <c r="H137" s="508"/>
      <c r="I137" s="508"/>
      <c r="J137" s="509"/>
      <c r="K137" s="509"/>
      <c r="L137" s="509"/>
      <c r="M137" s="509"/>
      <c r="N137" s="509"/>
      <c r="O137" s="509"/>
      <c r="P137" s="509"/>
      <c r="Q137" s="492"/>
      <c r="R137" s="509"/>
      <c r="S137" s="509"/>
      <c r="T137" s="509"/>
      <c r="U137" s="496"/>
      <c r="V137" s="492"/>
      <c r="W137" s="509"/>
      <c r="X137" s="500"/>
      <c r="Y137" s="509"/>
      <c r="Z137" s="509"/>
      <c r="AA137" s="1315"/>
      <c r="AB137" s="500"/>
      <c r="AC137" s="509"/>
      <c r="AD137" s="509"/>
      <c r="AE137" s="509"/>
      <c r="AF137" s="509"/>
      <c r="AG137" s="1321"/>
      <c r="AH137" s="185"/>
    </row>
    <row r="138" spans="1:34" s="162" customFormat="1" ht="14.25" x14ac:dyDescent="0.2">
      <c r="A138" s="216"/>
      <c r="B138" s="216"/>
      <c r="C138" s="216"/>
      <c r="D138" s="216"/>
      <c r="E138" s="216"/>
      <c r="F138" s="508"/>
      <c r="G138" s="508"/>
      <c r="H138" s="508"/>
      <c r="I138" s="508"/>
      <c r="J138" s="509"/>
      <c r="K138" s="509"/>
      <c r="L138" s="509"/>
      <c r="M138" s="509"/>
      <c r="N138" s="509"/>
      <c r="O138" s="509"/>
      <c r="P138" s="509"/>
      <c r="Q138" s="492"/>
      <c r="R138" s="509"/>
      <c r="S138" s="509"/>
      <c r="T138" s="509"/>
      <c r="U138" s="496"/>
      <c r="V138" s="492"/>
      <c r="W138" s="509"/>
      <c r="X138" s="500"/>
      <c r="Y138" s="509"/>
      <c r="Z138" s="509"/>
      <c r="AA138" s="1315"/>
      <c r="AB138" s="500"/>
      <c r="AC138" s="509"/>
      <c r="AD138" s="509"/>
      <c r="AE138" s="509"/>
      <c r="AF138" s="509"/>
      <c r="AG138" s="1321"/>
      <c r="AH138" s="185"/>
    </row>
    <row r="139" spans="1:34" s="162" customFormat="1" ht="14.25" x14ac:dyDescent="0.2">
      <c r="A139" s="216"/>
      <c r="B139" s="216"/>
      <c r="C139" s="216"/>
      <c r="D139" s="216"/>
      <c r="E139" s="216"/>
      <c r="F139" s="508"/>
      <c r="G139" s="508"/>
      <c r="H139" s="508"/>
      <c r="I139" s="508"/>
      <c r="J139" s="509"/>
      <c r="K139" s="509"/>
      <c r="L139" s="509"/>
      <c r="M139" s="509"/>
      <c r="N139" s="509"/>
      <c r="O139" s="509"/>
      <c r="P139" s="509"/>
      <c r="Q139" s="492"/>
      <c r="R139" s="509"/>
      <c r="S139" s="509"/>
      <c r="T139" s="509"/>
      <c r="U139" s="496"/>
      <c r="V139" s="492"/>
      <c r="W139" s="509"/>
      <c r="X139" s="500"/>
      <c r="Y139" s="509"/>
      <c r="Z139" s="509"/>
      <c r="AA139" s="1315"/>
      <c r="AB139" s="500"/>
      <c r="AC139" s="509"/>
      <c r="AD139" s="509"/>
      <c r="AE139" s="509"/>
      <c r="AF139" s="509"/>
      <c r="AG139" s="1321"/>
      <c r="AH139" s="185"/>
    </row>
    <row r="140" spans="1:34" s="162" customFormat="1" ht="14.25" x14ac:dyDescent="0.2">
      <c r="A140" s="216"/>
      <c r="B140" s="216"/>
      <c r="C140" s="216"/>
      <c r="D140" s="216"/>
      <c r="E140" s="216"/>
      <c r="F140" s="508"/>
      <c r="G140" s="508"/>
      <c r="H140" s="508"/>
      <c r="I140" s="508"/>
      <c r="J140" s="509"/>
      <c r="K140" s="509"/>
      <c r="L140" s="509"/>
      <c r="M140" s="509"/>
      <c r="N140" s="509"/>
      <c r="O140" s="509"/>
      <c r="P140" s="509"/>
      <c r="Q140" s="492"/>
      <c r="R140" s="509"/>
      <c r="S140" s="509"/>
      <c r="T140" s="509"/>
      <c r="U140" s="496"/>
      <c r="V140" s="492"/>
      <c r="W140" s="509"/>
      <c r="X140" s="500"/>
      <c r="Y140" s="509"/>
      <c r="Z140" s="509"/>
      <c r="AA140" s="1315"/>
      <c r="AB140" s="500"/>
      <c r="AC140" s="509"/>
      <c r="AD140" s="509"/>
      <c r="AE140" s="509"/>
      <c r="AF140" s="509"/>
      <c r="AG140" s="1321"/>
      <c r="AH140" s="185"/>
    </row>
    <row r="141" spans="1:34" s="162" customFormat="1" ht="14.25" x14ac:dyDescent="0.2">
      <c r="A141" s="216"/>
      <c r="B141" s="216"/>
      <c r="C141" s="216"/>
      <c r="D141" s="216"/>
      <c r="E141" s="216"/>
      <c r="F141" s="508"/>
      <c r="G141" s="508"/>
      <c r="H141" s="508"/>
      <c r="I141" s="508"/>
      <c r="J141" s="509"/>
      <c r="K141" s="509"/>
      <c r="L141" s="509"/>
      <c r="M141" s="509"/>
      <c r="N141" s="509"/>
      <c r="O141" s="509"/>
      <c r="P141" s="509"/>
      <c r="Q141" s="492"/>
      <c r="R141" s="509"/>
      <c r="S141" s="509"/>
      <c r="T141" s="509"/>
      <c r="U141" s="496"/>
      <c r="V141" s="492"/>
      <c r="W141" s="509"/>
      <c r="X141" s="500"/>
      <c r="Y141" s="509"/>
      <c r="Z141" s="509"/>
      <c r="AA141" s="1315"/>
      <c r="AB141" s="500"/>
      <c r="AC141" s="509"/>
      <c r="AD141" s="509"/>
      <c r="AE141" s="509"/>
      <c r="AF141" s="509"/>
      <c r="AG141" s="1321"/>
      <c r="AH141" s="185"/>
    </row>
    <row r="142" spans="1:34" s="162" customFormat="1" ht="14.25" x14ac:dyDescent="0.2">
      <c r="A142" s="216"/>
      <c r="B142" s="216"/>
      <c r="C142" s="216"/>
      <c r="D142" s="216"/>
      <c r="E142" s="216"/>
      <c r="F142" s="508"/>
      <c r="G142" s="508"/>
      <c r="H142" s="508"/>
      <c r="I142" s="508"/>
      <c r="J142" s="509"/>
      <c r="K142" s="509"/>
      <c r="L142" s="509"/>
      <c r="M142" s="509"/>
      <c r="N142" s="509"/>
      <c r="O142" s="509"/>
      <c r="P142" s="509"/>
      <c r="Q142" s="492"/>
      <c r="R142" s="509"/>
      <c r="S142" s="509"/>
      <c r="T142" s="509"/>
      <c r="U142" s="496"/>
      <c r="V142" s="492"/>
      <c r="W142" s="509"/>
      <c r="X142" s="500"/>
      <c r="Y142" s="509"/>
      <c r="Z142" s="509"/>
      <c r="AA142" s="1315"/>
      <c r="AB142" s="500"/>
      <c r="AC142" s="509"/>
      <c r="AD142" s="509"/>
      <c r="AE142" s="509"/>
      <c r="AF142" s="509"/>
      <c r="AG142" s="1321"/>
      <c r="AH142" s="185"/>
    </row>
    <row r="143" spans="1:34" s="162" customFormat="1" ht="14.25" x14ac:dyDescent="0.2">
      <c r="A143" s="216"/>
      <c r="B143" s="216"/>
      <c r="C143" s="216"/>
      <c r="D143" s="216"/>
      <c r="E143" s="216"/>
      <c r="F143" s="508"/>
      <c r="G143" s="508"/>
      <c r="H143" s="508"/>
      <c r="I143" s="508"/>
      <c r="J143" s="509"/>
      <c r="K143" s="509"/>
      <c r="L143" s="509"/>
      <c r="M143" s="509"/>
      <c r="N143" s="509"/>
      <c r="O143" s="509"/>
      <c r="P143" s="509"/>
      <c r="Q143" s="492"/>
      <c r="R143" s="509"/>
      <c r="S143" s="509"/>
      <c r="T143" s="509"/>
      <c r="U143" s="496"/>
      <c r="V143" s="492"/>
      <c r="W143" s="509"/>
      <c r="X143" s="500"/>
      <c r="Y143" s="509"/>
      <c r="Z143" s="509"/>
      <c r="AA143" s="1315"/>
      <c r="AB143" s="500"/>
      <c r="AC143" s="509"/>
      <c r="AD143" s="509"/>
      <c r="AE143" s="509"/>
      <c r="AF143" s="509"/>
      <c r="AG143" s="1321"/>
      <c r="AH143" s="185"/>
    </row>
    <row r="144" spans="1:34" s="162" customFormat="1" ht="14.25" x14ac:dyDescent="0.2">
      <c r="A144" s="216"/>
      <c r="B144" s="216"/>
      <c r="C144" s="216"/>
      <c r="D144" s="216"/>
      <c r="E144" s="216"/>
      <c r="F144" s="508"/>
      <c r="G144" s="508"/>
      <c r="H144" s="508"/>
      <c r="I144" s="508"/>
      <c r="J144" s="509"/>
      <c r="K144" s="509"/>
      <c r="L144" s="509"/>
      <c r="M144" s="509"/>
      <c r="N144" s="509"/>
      <c r="O144" s="509"/>
      <c r="P144" s="509"/>
      <c r="Q144" s="492"/>
      <c r="R144" s="509"/>
      <c r="S144" s="509"/>
      <c r="T144" s="509"/>
      <c r="U144" s="496"/>
      <c r="V144" s="492"/>
      <c r="W144" s="509"/>
      <c r="X144" s="500"/>
      <c r="Y144" s="509"/>
      <c r="Z144" s="509"/>
      <c r="AA144" s="1315"/>
      <c r="AB144" s="500"/>
      <c r="AC144" s="509"/>
      <c r="AD144" s="509"/>
      <c r="AE144" s="509"/>
      <c r="AF144" s="509"/>
      <c r="AG144" s="1321"/>
      <c r="AH144" s="185"/>
    </row>
    <row r="145" spans="1:34" s="162" customFormat="1" ht="14.25" x14ac:dyDescent="0.2">
      <c r="A145" s="216"/>
      <c r="B145" s="216"/>
      <c r="C145" s="216"/>
      <c r="D145" s="216"/>
      <c r="E145" s="216"/>
      <c r="F145" s="508"/>
      <c r="G145" s="508"/>
      <c r="H145" s="508"/>
      <c r="I145" s="508"/>
      <c r="J145" s="509"/>
      <c r="K145" s="509"/>
      <c r="L145" s="509"/>
      <c r="M145" s="509"/>
      <c r="N145" s="509"/>
      <c r="O145" s="509"/>
      <c r="P145" s="509"/>
      <c r="Q145" s="492"/>
      <c r="R145" s="509"/>
      <c r="S145" s="509"/>
      <c r="T145" s="509"/>
      <c r="U145" s="496"/>
      <c r="V145" s="492"/>
      <c r="W145" s="509"/>
      <c r="X145" s="500"/>
      <c r="Y145" s="509"/>
      <c r="Z145" s="509"/>
      <c r="AA145" s="1315"/>
      <c r="AB145" s="500"/>
      <c r="AC145" s="509"/>
      <c r="AD145" s="509"/>
      <c r="AE145" s="509"/>
      <c r="AF145" s="509"/>
      <c r="AG145" s="1321"/>
      <c r="AH145" s="185"/>
    </row>
    <row r="146" spans="1:34" s="162" customFormat="1" ht="14.25" x14ac:dyDescent="0.2">
      <c r="A146" s="216"/>
      <c r="B146" s="216"/>
      <c r="C146" s="216"/>
      <c r="D146" s="216"/>
      <c r="E146" s="216"/>
      <c r="F146" s="508"/>
      <c r="G146" s="508"/>
      <c r="H146" s="508"/>
      <c r="I146" s="508"/>
      <c r="J146" s="509"/>
      <c r="K146" s="509"/>
      <c r="L146" s="509"/>
      <c r="M146" s="509"/>
      <c r="N146" s="509"/>
      <c r="O146" s="509"/>
      <c r="P146" s="509"/>
      <c r="Q146" s="492"/>
      <c r="R146" s="509"/>
      <c r="S146" s="509"/>
      <c r="T146" s="509"/>
      <c r="U146" s="496"/>
      <c r="V146" s="492"/>
      <c r="W146" s="509"/>
      <c r="X146" s="500"/>
      <c r="Y146" s="509"/>
      <c r="Z146" s="509"/>
      <c r="AA146" s="1315"/>
      <c r="AB146" s="500"/>
      <c r="AC146" s="509"/>
      <c r="AD146" s="509"/>
      <c r="AE146" s="509"/>
      <c r="AF146" s="509"/>
      <c r="AG146" s="1321"/>
      <c r="AH146" s="185"/>
    </row>
    <row r="147" spans="1:34" s="162" customFormat="1" ht="14.25" x14ac:dyDescent="0.2">
      <c r="A147" s="216"/>
      <c r="B147" s="216"/>
      <c r="C147" s="216"/>
      <c r="D147" s="216"/>
      <c r="E147" s="216"/>
      <c r="F147" s="508"/>
      <c r="G147" s="508"/>
      <c r="H147" s="508"/>
      <c r="I147" s="508"/>
      <c r="J147" s="509"/>
      <c r="K147" s="509"/>
      <c r="L147" s="509"/>
      <c r="M147" s="509"/>
      <c r="N147" s="509"/>
      <c r="O147" s="509"/>
      <c r="P147" s="509"/>
      <c r="Q147" s="492"/>
      <c r="R147" s="509"/>
      <c r="S147" s="509"/>
      <c r="T147" s="509"/>
      <c r="U147" s="496"/>
      <c r="V147" s="492"/>
      <c r="W147" s="509"/>
      <c r="X147" s="500"/>
      <c r="Y147" s="509"/>
      <c r="Z147" s="509"/>
      <c r="AA147" s="1315"/>
      <c r="AB147" s="500"/>
      <c r="AC147" s="509"/>
      <c r="AD147" s="509"/>
      <c r="AE147" s="509"/>
      <c r="AF147" s="509"/>
      <c r="AG147" s="1321"/>
      <c r="AH147" s="185"/>
    </row>
    <row r="148" spans="1:34" s="162" customFormat="1" ht="14.25" x14ac:dyDescent="0.2">
      <c r="A148" s="216"/>
      <c r="B148" s="216"/>
      <c r="C148" s="216"/>
      <c r="D148" s="216"/>
      <c r="E148" s="216"/>
      <c r="F148" s="508"/>
      <c r="G148" s="508"/>
      <c r="H148" s="508"/>
      <c r="I148" s="508"/>
      <c r="J148" s="509"/>
      <c r="K148" s="509"/>
      <c r="L148" s="509"/>
      <c r="M148" s="509"/>
      <c r="N148" s="509"/>
      <c r="O148" s="509"/>
      <c r="P148" s="509"/>
      <c r="Q148" s="492"/>
      <c r="R148" s="509"/>
      <c r="S148" s="509"/>
      <c r="T148" s="509"/>
      <c r="U148" s="496"/>
      <c r="V148" s="492"/>
      <c r="W148" s="509"/>
      <c r="X148" s="500"/>
      <c r="Y148" s="509"/>
      <c r="Z148" s="509"/>
      <c r="AA148" s="1315"/>
      <c r="AB148" s="500"/>
      <c r="AC148" s="509"/>
      <c r="AD148" s="509"/>
      <c r="AE148" s="509"/>
      <c r="AF148" s="509"/>
      <c r="AG148" s="1321"/>
      <c r="AH148" s="185"/>
    </row>
    <row r="149" spans="1:34" s="162" customFormat="1" ht="14.25" x14ac:dyDescent="0.2">
      <c r="A149" s="216"/>
      <c r="B149" s="216"/>
      <c r="C149" s="216"/>
      <c r="D149" s="216"/>
      <c r="E149" s="216"/>
      <c r="F149" s="508"/>
      <c r="G149" s="508"/>
      <c r="H149" s="508"/>
      <c r="I149" s="508"/>
      <c r="J149" s="509"/>
      <c r="K149" s="509"/>
      <c r="L149" s="509"/>
      <c r="M149" s="509"/>
      <c r="N149" s="509"/>
      <c r="O149" s="509"/>
      <c r="P149" s="509"/>
      <c r="Q149" s="492"/>
      <c r="R149" s="509"/>
      <c r="S149" s="509"/>
      <c r="T149" s="509"/>
      <c r="U149" s="496"/>
      <c r="V149" s="492"/>
      <c r="W149" s="509"/>
      <c r="X149" s="500"/>
      <c r="Y149" s="509"/>
      <c r="Z149" s="509"/>
      <c r="AA149" s="1315"/>
      <c r="AB149" s="500"/>
      <c r="AC149" s="509"/>
      <c r="AD149" s="509"/>
      <c r="AE149" s="509"/>
      <c r="AF149" s="509"/>
      <c r="AG149" s="1321"/>
      <c r="AH149" s="185"/>
    </row>
    <row r="150" spans="1:34" s="162" customFormat="1" ht="14.25" x14ac:dyDescent="0.2">
      <c r="A150" s="216"/>
      <c r="B150" s="216"/>
      <c r="C150" s="216"/>
      <c r="D150" s="216"/>
      <c r="E150" s="216"/>
      <c r="F150" s="508"/>
      <c r="G150" s="508"/>
      <c r="H150" s="508"/>
      <c r="I150" s="508"/>
      <c r="J150" s="509"/>
      <c r="K150" s="509"/>
      <c r="L150" s="509"/>
      <c r="M150" s="509"/>
      <c r="N150" s="509"/>
      <c r="O150" s="509"/>
      <c r="P150" s="509"/>
      <c r="Q150" s="492"/>
      <c r="R150" s="509"/>
      <c r="S150" s="509"/>
      <c r="T150" s="509"/>
      <c r="U150" s="496"/>
      <c r="V150" s="492"/>
      <c r="W150" s="509"/>
      <c r="X150" s="500"/>
      <c r="Y150" s="509"/>
      <c r="Z150" s="509"/>
      <c r="AA150" s="1315"/>
      <c r="AB150" s="500"/>
      <c r="AC150" s="509"/>
      <c r="AD150" s="509"/>
      <c r="AE150" s="509"/>
      <c r="AF150" s="509"/>
      <c r="AG150" s="1321"/>
      <c r="AH150" s="185"/>
    </row>
    <row r="151" spans="1:34" s="162" customFormat="1" ht="14.25" x14ac:dyDescent="0.2">
      <c r="A151" s="216"/>
      <c r="B151" s="216"/>
      <c r="C151" s="216"/>
      <c r="D151" s="216"/>
      <c r="E151" s="216"/>
      <c r="F151" s="508"/>
      <c r="G151" s="508"/>
      <c r="H151" s="508"/>
      <c r="I151" s="508"/>
      <c r="J151" s="509"/>
      <c r="K151" s="509"/>
      <c r="L151" s="509"/>
      <c r="M151" s="509"/>
      <c r="N151" s="509"/>
      <c r="O151" s="509"/>
      <c r="P151" s="509"/>
      <c r="Q151" s="492"/>
      <c r="R151" s="509"/>
      <c r="S151" s="509"/>
      <c r="T151" s="509"/>
      <c r="U151" s="496"/>
      <c r="V151" s="492"/>
      <c r="W151" s="509"/>
      <c r="X151" s="500"/>
      <c r="Y151" s="509"/>
      <c r="Z151" s="509"/>
      <c r="AA151" s="1315"/>
      <c r="AB151" s="500"/>
      <c r="AC151" s="509"/>
      <c r="AD151" s="509"/>
      <c r="AE151" s="509"/>
      <c r="AF151" s="509"/>
      <c r="AG151" s="1321"/>
      <c r="AH151" s="185"/>
    </row>
    <row r="152" spans="1:34" s="162" customFormat="1" ht="14.25" x14ac:dyDescent="0.2">
      <c r="A152" s="216"/>
      <c r="B152" s="216"/>
      <c r="C152" s="216"/>
      <c r="D152" s="216"/>
      <c r="E152" s="216"/>
      <c r="F152" s="223"/>
      <c r="G152" s="223"/>
      <c r="H152" s="303"/>
      <c r="I152" s="303"/>
      <c r="J152" s="302"/>
      <c r="K152" s="222"/>
      <c r="L152" s="302"/>
      <c r="M152" s="222"/>
      <c r="N152" s="302"/>
      <c r="O152" s="222"/>
      <c r="P152" s="302"/>
      <c r="Q152" s="492"/>
      <c r="R152" s="302"/>
      <c r="S152" s="222"/>
      <c r="T152" s="302"/>
      <c r="U152" s="496"/>
      <c r="V152" s="492"/>
      <c r="W152" s="509"/>
      <c r="X152" s="500"/>
      <c r="Y152" s="222"/>
      <c r="Z152" s="302"/>
      <c r="AA152" s="1315"/>
      <c r="AB152" s="500"/>
      <c r="AC152" s="222"/>
      <c r="AD152" s="302"/>
      <c r="AE152" s="302"/>
      <c r="AF152" s="302"/>
      <c r="AG152" s="1321"/>
      <c r="AH152" s="185"/>
    </row>
    <row r="153" spans="1:34" s="162" customFormat="1" ht="14.25" x14ac:dyDescent="0.2">
      <c r="A153" s="216"/>
      <c r="B153" s="216"/>
      <c r="C153" s="216"/>
      <c r="D153" s="216"/>
      <c r="E153" s="216"/>
      <c r="F153" s="223"/>
      <c r="G153" s="223"/>
      <c r="H153" s="303"/>
      <c r="I153" s="303"/>
      <c r="J153" s="302"/>
      <c r="K153" s="222"/>
      <c r="L153" s="302"/>
      <c r="M153" s="222"/>
      <c r="N153" s="302"/>
      <c r="O153" s="222"/>
      <c r="P153" s="302"/>
      <c r="Q153" s="492"/>
      <c r="R153" s="302"/>
      <c r="S153" s="222"/>
      <c r="T153" s="302"/>
      <c r="U153" s="496"/>
      <c r="V153" s="492"/>
      <c r="W153" s="509"/>
      <c r="X153" s="500"/>
      <c r="Y153" s="222"/>
      <c r="Z153" s="302"/>
      <c r="AA153" s="1315"/>
      <c r="AB153" s="500"/>
      <c r="AC153" s="222"/>
      <c r="AD153" s="302"/>
      <c r="AE153" s="302"/>
      <c r="AF153" s="302"/>
      <c r="AG153" s="1321"/>
      <c r="AH153" s="185"/>
    </row>
    <row r="154" spans="1:34" s="162" customFormat="1" ht="14.25" x14ac:dyDescent="0.2">
      <c r="A154" s="216"/>
      <c r="B154" s="216"/>
      <c r="C154" s="216"/>
      <c r="D154" s="216"/>
      <c r="E154" s="216"/>
      <c r="F154" s="223"/>
      <c r="G154" s="223"/>
      <c r="H154" s="303"/>
      <c r="I154" s="303"/>
      <c r="J154" s="302"/>
      <c r="K154" s="222"/>
      <c r="L154" s="302"/>
      <c r="M154" s="222"/>
      <c r="N154" s="302"/>
      <c r="O154" s="222"/>
      <c r="P154" s="302"/>
      <c r="Q154" s="492"/>
      <c r="R154" s="302"/>
      <c r="S154" s="222"/>
      <c r="T154" s="302"/>
      <c r="U154" s="496"/>
      <c r="V154" s="492"/>
      <c r="W154" s="509"/>
      <c r="X154" s="500"/>
      <c r="Y154" s="222"/>
      <c r="Z154" s="302"/>
      <c r="AA154" s="1315"/>
      <c r="AB154" s="500"/>
      <c r="AC154" s="222"/>
      <c r="AD154" s="302"/>
      <c r="AE154" s="302"/>
      <c r="AF154" s="302"/>
      <c r="AG154" s="1321"/>
      <c r="AH154" s="185"/>
    </row>
    <row r="155" spans="1:34" s="162" customFormat="1" ht="14.25" x14ac:dyDescent="0.2">
      <c r="A155" s="216"/>
      <c r="B155" s="216"/>
      <c r="C155" s="216"/>
      <c r="D155" s="216"/>
      <c r="E155" s="216"/>
      <c r="F155" s="223"/>
      <c r="G155" s="223"/>
      <c r="H155" s="303"/>
      <c r="I155" s="303"/>
      <c r="J155" s="302"/>
      <c r="K155" s="222"/>
      <c r="L155" s="302"/>
      <c r="M155" s="222"/>
      <c r="N155" s="302"/>
      <c r="O155" s="222"/>
      <c r="P155" s="302"/>
      <c r="Q155" s="492"/>
      <c r="R155" s="302"/>
      <c r="S155" s="222"/>
      <c r="T155" s="302"/>
      <c r="U155" s="496"/>
      <c r="V155" s="492"/>
      <c r="W155" s="509"/>
      <c r="X155" s="500"/>
      <c r="Y155" s="222"/>
      <c r="Z155" s="302"/>
      <c r="AA155" s="1315"/>
      <c r="AB155" s="500"/>
      <c r="AC155" s="222"/>
      <c r="AD155" s="302"/>
      <c r="AE155" s="302"/>
      <c r="AF155" s="302"/>
      <c r="AG155" s="1321"/>
      <c r="AH155" s="185"/>
    </row>
    <row r="156" spans="1:34" s="162" customFormat="1" ht="14.25" x14ac:dyDescent="0.2">
      <c r="A156" s="216"/>
      <c r="B156" s="216"/>
      <c r="C156" s="216"/>
      <c r="D156" s="216"/>
      <c r="E156" s="216"/>
      <c r="F156" s="223"/>
      <c r="G156" s="223"/>
      <c r="H156" s="303"/>
      <c r="I156" s="303"/>
      <c r="J156" s="302"/>
      <c r="K156" s="222"/>
      <c r="L156" s="302"/>
      <c r="M156" s="222"/>
      <c r="N156" s="302"/>
      <c r="O156" s="222"/>
      <c r="P156" s="302"/>
      <c r="Q156" s="492"/>
      <c r="R156" s="302"/>
      <c r="S156" s="222"/>
      <c r="T156" s="302"/>
      <c r="U156" s="496"/>
      <c r="V156" s="492"/>
      <c r="W156" s="509"/>
      <c r="X156" s="500"/>
      <c r="Y156" s="222"/>
      <c r="Z156" s="302"/>
      <c r="AA156" s="1315"/>
      <c r="AB156" s="500"/>
      <c r="AC156" s="222"/>
      <c r="AD156" s="302"/>
      <c r="AE156" s="302"/>
      <c r="AF156" s="302"/>
      <c r="AG156" s="1321"/>
      <c r="AH156" s="185"/>
    </row>
    <row r="157" spans="1:34" s="162" customFormat="1" ht="14.25" x14ac:dyDescent="0.2">
      <c r="A157" s="216"/>
      <c r="B157" s="216"/>
      <c r="C157" s="216"/>
      <c r="D157" s="216"/>
      <c r="E157" s="216"/>
      <c r="F157" s="223"/>
      <c r="G157" s="223"/>
      <c r="H157" s="303"/>
      <c r="I157" s="303"/>
      <c r="J157" s="302"/>
      <c r="K157" s="222"/>
      <c r="L157" s="302"/>
      <c r="M157" s="222"/>
      <c r="N157" s="302"/>
      <c r="O157" s="222"/>
      <c r="P157" s="302"/>
      <c r="Q157" s="492"/>
      <c r="R157" s="302"/>
      <c r="S157" s="222"/>
      <c r="T157" s="302"/>
      <c r="U157" s="496"/>
      <c r="V157" s="492"/>
      <c r="W157" s="509"/>
      <c r="X157" s="500"/>
      <c r="Y157" s="222"/>
      <c r="Z157" s="302"/>
      <c r="AA157" s="1315"/>
      <c r="AB157" s="500"/>
      <c r="AC157" s="222"/>
      <c r="AD157" s="302"/>
      <c r="AE157" s="302"/>
      <c r="AF157" s="302"/>
      <c r="AG157" s="1321"/>
      <c r="AH157" s="185"/>
    </row>
    <row r="158" spans="1:34" s="162" customFormat="1" ht="14.25" x14ac:dyDescent="0.2">
      <c r="A158" s="216"/>
      <c r="B158" s="216"/>
      <c r="C158" s="216"/>
      <c r="D158" s="216"/>
      <c r="E158" s="216"/>
      <c r="F158" s="223"/>
      <c r="G158" s="223"/>
      <c r="H158" s="303"/>
      <c r="I158" s="303"/>
      <c r="J158" s="302"/>
      <c r="K158" s="222"/>
      <c r="L158" s="302"/>
      <c r="M158" s="222"/>
      <c r="N158" s="302"/>
      <c r="O158" s="222"/>
      <c r="P158" s="302"/>
      <c r="Q158" s="492"/>
      <c r="R158" s="302"/>
      <c r="S158" s="222"/>
      <c r="T158" s="302"/>
      <c r="U158" s="496"/>
      <c r="V158" s="492"/>
      <c r="W158" s="509"/>
      <c r="X158" s="500"/>
      <c r="Y158" s="222"/>
      <c r="Z158" s="302"/>
      <c r="AA158" s="1315"/>
      <c r="AB158" s="500"/>
      <c r="AC158" s="222"/>
      <c r="AD158" s="302"/>
      <c r="AE158" s="302"/>
      <c r="AF158" s="302"/>
      <c r="AG158" s="1321"/>
      <c r="AH158" s="185"/>
    </row>
    <row r="159" spans="1:34" s="162" customFormat="1" ht="14.25" x14ac:dyDescent="0.2">
      <c r="A159" s="216"/>
      <c r="B159" s="216"/>
      <c r="C159" s="216"/>
      <c r="D159" s="216"/>
      <c r="E159" s="216"/>
      <c r="F159" s="223"/>
      <c r="G159" s="223"/>
      <c r="H159" s="303"/>
      <c r="I159" s="303"/>
      <c r="J159" s="302"/>
      <c r="K159" s="222"/>
      <c r="L159" s="302"/>
      <c r="M159" s="222"/>
      <c r="N159" s="302"/>
      <c r="O159" s="222"/>
      <c r="P159" s="302"/>
      <c r="Q159" s="492"/>
      <c r="R159" s="302"/>
      <c r="S159" s="222"/>
      <c r="T159" s="302"/>
      <c r="U159" s="496"/>
      <c r="V159" s="492"/>
      <c r="W159" s="509"/>
      <c r="X159" s="500"/>
      <c r="Y159" s="222"/>
      <c r="Z159" s="302"/>
      <c r="AA159" s="1315"/>
      <c r="AB159" s="500"/>
      <c r="AC159" s="222"/>
      <c r="AD159" s="302"/>
      <c r="AE159" s="302"/>
      <c r="AF159" s="302"/>
      <c r="AG159" s="1321"/>
      <c r="AH159" s="185"/>
    </row>
    <row r="160" spans="1:34" s="162" customFormat="1" ht="14.25" x14ac:dyDescent="0.2">
      <c r="A160" s="216"/>
      <c r="B160" s="216"/>
      <c r="C160" s="216"/>
      <c r="D160" s="216"/>
      <c r="E160" s="216"/>
      <c r="F160" s="223"/>
      <c r="G160" s="223"/>
      <c r="H160" s="303"/>
      <c r="I160" s="303"/>
      <c r="J160" s="302"/>
      <c r="K160" s="222"/>
      <c r="L160" s="302"/>
      <c r="M160" s="222"/>
      <c r="N160" s="302"/>
      <c r="O160" s="222"/>
      <c r="P160" s="302"/>
      <c r="Q160" s="492"/>
      <c r="R160" s="302"/>
      <c r="S160" s="222"/>
      <c r="T160" s="302"/>
      <c r="U160" s="496"/>
      <c r="V160" s="492"/>
      <c r="W160" s="509"/>
      <c r="X160" s="500"/>
      <c r="Y160" s="222"/>
      <c r="Z160" s="302"/>
      <c r="AA160" s="1315"/>
      <c r="AB160" s="500"/>
      <c r="AC160" s="222"/>
      <c r="AD160" s="302"/>
      <c r="AE160" s="302"/>
      <c r="AF160" s="302"/>
      <c r="AG160" s="1321"/>
      <c r="AH160" s="185"/>
    </row>
    <row r="161" spans="1:34" s="162" customFormat="1" ht="14.25" x14ac:dyDescent="0.2">
      <c r="A161" s="216"/>
      <c r="B161" s="216"/>
      <c r="C161" s="216"/>
      <c r="D161" s="216"/>
      <c r="E161" s="216"/>
      <c r="F161" s="223"/>
      <c r="G161" s="223"/>
      <c r="H161" s="303"/>
      <c r="I161" s="303"/>
      <c r="J161" s="302"/>
      <c r="K161" s="222"/>
      <c r="L161" s="302"/>
      <c r="M161" s="222"/>
      <c r="N161" s="302"/>
      <c r="O161" s="222"/>
      <c r="P161" s="302"/>
      <c r="Q161" s="492"/>
      <c r="R161" s="302"/>
      <c r="S161" s="222"/>
      <c r="T161" s="302"/>
      <c r="U161" s="496"/>
      <c r="V161" s="492"/>
      <c r="W161" s="509"/>
      <c r="X161" s="500"/>
      <c r="Y161" s="222"/>
      <c r="Z161" s="302"/>
      <c r="AA161" s="1315"/>
      <c r="AB161" s="500"/>
      <c r="AC161" s="222"/>
      <c r="AD161" s="302"/>
      <c r="AE161" s="302"/>
      <c r="AF161" s="302"/>
      <c r="AG161" s="1321"/>
      <c r="AH161" s="185"/>
    </row>
    <row r="162" spans="1:34" s="162" customFormat="1" ht="14.25" x14ac:dyDescent="0.2">
      <c r="A162" s="216"/>
      <c r="B162" s="216"/>
      <c r="C162" s="216"/>
      <c r="D162" s="216"/>
      <c r="E162" s="216"/>
      <c r="F162" s="223"/>
      <c r="G162" s="223"/>
      <c r="H162" s="303"/>
      <c r="I162" s="303"/>
      <c r="J162" s="302"/>
      <c r="K162" s="222"/>
      <c r="L162" s="302"/>
      <c r="M162" s="222"/>
      <c r="N162" s="302"/>
      <c r="O162" s="222"/>
      <c r="P162" s="302"/>
      <c r="Q162" s="492"/>
      <c r="R162" s="302"/>
      <c r="S162" s="222"/>
      <c r="T162" s="302"/>
      <c r="U162" s="496"/>
      <c r="V162" s="492"/>
      <c r="W162" s="509"/>
      <c r="X162" s="500"/>
      <c r="Y162" s="222"/>
      <c r="Z162" s="302"/>
      <c r="AA162" s="1315"/>
      <c r="AB162" s="500"/>
      <c r="AC162" s="222"/>
      <c r="AD162" s="302"/>
      <c r="AE162" s="302"/>
      <c r="AF162" s="302"/>
      <c r="AG162" s="1321"/>
      <c r="AH162" s="185"/>
    </row>
    <row r="163" spans="1:34" s="162" customFormat="1" ht="14.25" x14ac:dyDescent="0.2">
      <c r="A163" s="216"/>
      <c r="B163" s="216"/>
      <c r="C163" s="216"/>
      <c r="D163" s="216"/>
      <c r="E163" s="216"/>
      <c r="F163" s="223"/>
      <c r="G163" s="223"/>
      <c r="H163" s="303"/>
      <c r="I163" s="303"/>
      <c r="J163" s="302"/>
      <c r="K163" s="222"/>
      <c r="L163" s="302"/>
      <c r="M163" s="222"/>
      <c r="N163" s="302"/>
      <c r="O163" s="222"/>
      <c r="P163" s="302"/>
      <c r="Q163" s="492"/>
      <c r="R163" s="302"/>
      <c r="S163" s="222"/>
      <c r="T163" s="302"/>
      <c r="U163" s="496"/>
      <c r="V163" s="492"/>
      <c r="W163" s="509"/>
      <c r="X163" s="500"/>
      <c r="Y163" s="222"/>
      <c r="Z163" s="302"/>
      <c r="AA163" s="1315"/>
      <c r="AB163" s="500"/>
      <c r="AC163" s="222"/>
      <c r="AD163" s="302"/>
      <c r="AE163" s="302"/>
      <c r="AF163" s="302"/>
      <c r="AG163" s="1321"/>
      <c r="AH163" s="185"/>
    </row>
    <row r="164" spans="1:34" s="162" customFormat="1" ht="14.25" x14ac:dyDescent="0.2">
      <c r="A164" s="216"/>
      <c r="B164" s="216"/>
      <c r="C164" s="216"/>
      <c r="D164" s="216"/>
      <c r="E164" s="216"/>
      <c r="F164" s="223"/>
      <c r="G164" s="223"/>
      <c r="H164" s="303"/>
      <c r="I164" s="303"/>
      <c r="J164" s="302"/>
      <c r="K164" s="222"/>
      <c r="L164" s="302"/>
      <c r="M164" s="222"/>
      <c r="N164" s="302"/>
      <c r="O164" s="222"/>
      <c r="P164" s="302"/>
      <c r="Q164" s="492"/>
      <c r="R164" s="302"/>
      <c r="S164" s="222"/>
      <c r="T164" s="302"/>
      <c r="U164" s="496"/>
      <c r="V164" s="492"/>
      <c r="W164" s="509"/>
      <c r="X164" s="500"/>
      <c r="Y164" s="222"/>
      <c r="Z164" s="302"/>
      <c r="AA164" s="1315"/>
      <c r="AB164" s="500"/>
      <c r="AC164" s="222"/>
      <c r="AD164" s="302"/>
      <c r="AE164" s="302"/>
      <c r="AF164" s="302"/>
      <c r="AG164" s="1321"/>
      <c r="AH164" s="185"/>
    </row>
    <row r="165" spans="1:34" s="162" customFormat="1" ht="14.25" x14ac:dyDescent="0.2">
      <c r="A165" s="216"/>
      <c r="B165" s="216"/>
      <c r="C165" s="216"/>
      <c r="D165" s="216"/>
      <c r="E165" s="216"/>
      <c r="F165" s="223"/>
      <c r="G165" s="223"/>
      <c r="H165" s="303"/>
      <c r="I165" s="303"/>
      <c r="J165" s="302"/>
      <c r="K165" s="222"/>
      <c r="L165" s="302"/>
      <c r="M165" s="222"/>
      <c r="N165" s="302"/>
      <c r="O165" s="222"/>
      <c r="P165" s="302"/>
      <c r="Q165" s="492"/>
      <c r="R165" s="302"/>
      <c r="S165" s="222"/>
      <c r="T165" s="302"/>
      <c r="U165" s="496"/>
      <c r="V165" s="492"/>
      <c r="W165" s="509"/>
      <c r="X165" s="500"/>
      <c r="Y165" s="222"/>
      <c r="Z165" s="302"/>
      <c r="AA165" s="1315"/>
      <c r="AB165" s="500"/>
      <c r="AC165" s="222"/>
      <c r="AD165" s="302"/>
      <c r="AE165" s="302"/>
      <c r="AF165" s="302"/>
      <c r="AG165" s="1321"/>
      <c r="AH165" s="185"/>
    </row>
    <row r="166" spans="1:34" s="162" customFormat="1" ht="14.25" x14ac:dyDescent="0.2">
      <c r="A166" s="216"/>
      <c r="B166" s="216"/>
      <c r="C166" s="216"/>
      <c r="D166" s="216"/>
      <c r="E166" s="216"/>
      <c r="F166" s="223"/>
      <c r="G166" s="223"/>
      <c r="H166" s="303"/>
      <c r="I166" s="303"/>
      <c r="J166" s="302"/>
      <c r="K166" s="222"/>
      <c r="L166" s="302"/>
      <c r="M166" s="222"/>
      <c r="N166" s="302"/>
      <c r="O166" s="222"/>
      <c r="P166" s="302"/>
      <c r="Q166" s="492"/>
      <c r="R166" s="302"/>
      <c r="S166" s="222"/>
      <c r="T166" s="302"/>
      <c r="U166" s="496"/>
      <c r="V166" s="492"/>
      <c r="W166" s="509"/>
      <c r="X166" s="500"/>
      <c r="Y166" s="222"/>
      <c r="Z166" s="302"/>
      <c r="AA166" s="1315"/>
      <c r="AB166" s="500"/>
      <c r="AC166" s="222"/>
      <c r="AD166" s="302"/>
      <c r="AE166" s="302"/>
      <c r="AF166" s="302"/>
      <c r="AG166" s="1321"/>
      <c r="AH166" s="185"/>
    </row>
    <row r="167" spans="1:34" s="162" customFormat="1" ht="14.25" x14ac:dyDescent="0.2">
      <c r="A167" s="216"/>
      <c r="B167" s="216"/>
      <c r="C167" s="216"/>
      <c r="D167" s="216"/>
      <c r="E167" s="216"/>
      <c r="F167" s="223"/>
      <c r="G167" s="223"/>
      <c r="H167" s="303"/>
      <c r="I167" s="303"/>
      <c r="J167" s="302"/>
      <c r="K167" s="222"/>
      <c r="L167" s="302"/>
      <c r="M167" s="222"/>
      <c r="N167" s="302"/>
      <c r="O167" s="222"/>
      <c r="P167" s="302"/>
      <c r="Q167" s="492"/>
      <c r="R167" s="302"/>
      <c r="S167" s="222"/>
      <c r="T167" s="302"/>
      <c r="U167" s="496"/>
      <c r="V167" s="492"/>
      <c r="W167" s="509"/>
      <c r="X167" s="500"/>
      <c r="Y167" s="222"/>
      <c r="Z167" s="302"/>
      <c r="AA167" s="1315"/>
      <c r="AB167" s="500"/>
      <c r="AC167" s="222"/>
      <c r="AD167" s="302"/>
      <c r="AE167" s="302"/>
      <c r="AF167" s="302"/>
      <c r="AG167" s="1321"/>
      <c r="AH167" s="185"/>
    </row>
    <row r="168" spans="1:34" s="162" customFormat="1" ht="14.25" x14ac:dyDescent="0.2">
      <c r="A168" s="216"/>
      <c r="B168" s="216"/>
      <c r="C168" s="216"/>
      <c r="D168" s="216"/>
      <c r="E168" s="216"/>
      <c r="F168" s="223"/>
      <c r="G168" s="223"/>
      <c r="H168" s="303"/>
      <c r="I168" s="303"/>
      <c r="J168" s="302"/>
      <c r="K168" s="222"/>
      <c r="L168" s="302"/>
      <c r="M168" s="222"/>
      <c r="N168" s="302"/>
      <c r="O168" s="222"/>
      <c r="P168" s="302"/>
      <c r="Q168" s="492"/>
      <c r="R168" s="302"/>
      <c r="S168" s="222"/>
      <c r="T168" s="302"/>
      <c r="U168" s="496"/>
      <c r="V168" s="492"/>
      <c r="W168" s="509"/>
      <c r="X168" s="500"/>
      <c r="Y168" s="222"/>
      <c r="Z168" s="302"/>
      <c r="AA168" s="1315"/>
      <c r="AB168" s="500"/>
      <c r="AC168" s="222"/>
      <c r="AD168" s="302"/>
      <c r="AE168" s="302"/>
      <c r="AF168" s="302"/>
      <c r="AG168" s="1321"/>
      <c r="AH168" s="185"/>
    </row>
    <row r="169" spans="1:34" s="162" customFormat="1" ht="14.25" x14ac:dyDescent="0.2">
      <c r="A169" s="216"/>
      <c r="B169" s="216"/>
      <c r="C169" s="216"/>
      <c r="D169" s="216"/>
      <c r="E169" s="216"/>
      <c r="F169" s="223"/>
      <c r="G169" s="223"/>
      <c r="H169" s="303"/>
      <c r="I169" s="303"/>
      <c r="J169" s="302"/>
      <c r="K169" s="222"/>
      <c r="L169" s="302"/>
      <c r="M169" s="222"/>
      <c r="N169" s="302"/>
      <c r="O169" s="222"/>
      <c r="P169" s="302"/>
      <c r="Q169" s="492"/>
      <c r="R169" s="302"/>
      <c r="S169" s="222"/>
      <c r="T169" s="302"/>
      <c r="U169" s="496"/>
      <c r="V169" s="492"/>
      <c r="W169" s="509"/>
      <c r="X169" s="500"/>
      <c r="Y169" s="222"/>
      <c r="Z169" s="302"/>
      <c r="AA169" s="1315"/>
      <c r="AB169" s="500"/>
      <c r="AC169" s="222"/>
      <c r="AD169" s="302"/>
      <c r="AE169" s="302"/>
      <c r="AF169" s="302"/>
      <c r="AG169" s="1321"/>
      <c r="AH169" s="185"/>
    </row>
    <row r="170" spans="1:34" s="162" customFormat="1" ht="14.25" x14ac:dyDescent="0.2">
      <c r="A170" s="216"/>
      <c r="B170" s="216"/>
      <c r="C170" s="216"/>
      <c r="D170" s="216"/>
      <c r="E170" s="216"/>
      <c r="F170" s="223"/>
      <c r="G170" s="223"/>
      <c r="H170" s="303"/>
      <c r="I170" s="303"/>
      <c r="J170" s="302"/>
      <c r="K170" s="222"/>
      <c r="L170" s="302"/>
      <c r="M170" s="222"/>
      <c r="N170" s="302"/>
      <c r="O170" s="222"/>
      <c r="P170" s="302"/>
      <c r="Q170" s="492"/>
      <c r="R170" s="302"/>
      <c r="S170" s="222"/>
      <c r="T170" s="302"/>
      <c r="U170" s="496"/>
      <c r="V170" s="492"/>
      <c r="W170" s="509"/>
      <c r="X170" s="500"/>
      <c r="Y170" s="222"/>
      <c r="Z170" s="302"/>
      <c r="AA170" s="1315"/>
      <c r="AB170" s="500"/>
      <c r="AC170" s="222"/>
      <c r="AD170" s="302"/>
      <c r="AE170" s="302"/>
      <c r="AF170" s="302"/>
      <c r="AG170" s="1321"/>
      <c r="AH170" s="185"/>
    </row>
    <row r="171" spans="1:34" s="162" customFormat="1" ht="14.25" x14ac:dyDescent="0.2">
      <c r="A171" s="216"/>
      <c r="B171" s="216"/>
      <c r="C171" s="216"/>
      <c r="D171" s="216"/>
      <c r="E171" s="216"/>
      <c r="F171" s="223"/>
      <c r="G171" s="223"/>
      <c r="H171" s="303"/>
      <c r="I171" s="303"/>
      <c r="J171" s="302"/>
      <c r="K171" s="222"/>
      <c r="L171" s="302"/>
      <c r="M171" s="222"/>
      <c r="N171" s="302"/>
      <c r="O171" s="222"/>
      <c r="P171" s="302"/>
      <c r="Q171" s="492"/>
      <c r="R171" s="302"/>
      <c r="S171" s="222"/>
      <c r="T171" s="302"/>
      <c r="U171" s="496"/>
      <c r="V171" s="492"/>
      <c r="W171" s="509"/>
      <c r="X171" s="500"/>
      <c r="Y171" s="222"/>
      <c r="Z171" s="302"/>
      <c r="AA171" s="1315"/>
      <c r="AB171" s="500"/>
      <c r="AC171" s="222"/>
      <c r="AD171" s="302"/>
      <c r="AE171" s="302"/>
      <c r="AF171" s="302"/>
      <c r="AG171" s="1321"/>
      <c r="AH171" s="185"/>
    </row>
    <row r="172" spans="1:34" s="162" customFormat="1" ht="14.25" x14ac:dyDescent="0.2">
      <c r="A172" s="216"/>
      <c r="B172" s="216"/>
      <c r="C172" s="216"/>
      <c r="D172" s="216"/>
      <c r="E172" s="216"/>
      <c r="F172" s="223"/>
      <c r="G172" s="223"/>
      <c r="H172" s="303"/>
      <c r="I172" s="303"/>
      <c r="J172" s="302"/>
      <c r="K172" s="222"/>
      <c r="L172" s="302"/>
      <c r="M172" s="222"/>
      <c r="N172" s="302"/>
      <c r="O172" s="222"/>
      <c r="P172" s="302"/>
      <c r="Q172" s="492"/>
      <c r="R172" s="302"/>
      <c r="S172" s="222"/>
      <c r="T172" s="302"/>
      <c r="U172" s="496"/>
      <c r="V172" s="492"/>
      <c r="W172" s="509"/>
      <c r="X172" s="500"/>
      <c r="Y172" s="222"/>
      <c r="Z172" s="302"/>
      <c r="AA172" s="1315"/>
      <c r="AB172" s="500"/>
      <c r="AC172" s="222"/>
      <c r="AD172" s="302"/>
      <c r="AE172" s="302"/>
      <c r="AF172" s="302"/>
      <c r="AG172" s="1321"/>
      <c r="AH172" s="185"/>
    </row>
    <row r="173" spans="1:34" s="162" customFormat="1" ht="14.25" x14ac:dyDescent="0.2">
      <c r="A173" s="216"/>
      <c r="B173" s="216"/>
      <c r="C173" s="216"/>
      <c r="D173" s="216"/>
      <c r="E173" s="216"/>
      <c r="F173" s="223"/>
      <c r="G173" s="223"/>
      <c r="H173" s="303"/>
      <c r="I173" s="303"/>
      <c r="J173" s="302"/>
      <c r="K173" s="222"/>
      <c r="L173" s="302"/>
      <c r="M173" s="222"/>
      <c r="N173" s="302"/>
      <c r="O173" s="222"/>
      <c r="P173" s="302"/>
      <c r="Q173" s="492"/>
      <c r="R173" s="302"/>
      <c r="S173" s="222"/>
      <c r="T173" s="302"/>
      <c r="U173" s="496"/>
      <c r="V173" s="492"/>
      <c r="W173" s="509"/>
      <c r="X173" s="500"/>
      <c r="Y173" s="222"/>
      <c r="Z173" s="302"/>
      <c r="AA173" s="1315"/>
      <c r="AB173" s="500"/>
      <c r="AC173" s="222"/>
      <c r="AD173" s="302"/>
      <c r="AE173" s="302"/>
      <c r="AF173" s="302"/>
      <c r="AG173" s="1321"/>
      <c r="AH173" s="185"/>
    </row>
    <row r="174" spans="1:34" s="162" customFormat="1" ht="14.25" x14ac:dyDescent="0.2">
      <c r="A174" s="216"/>
      <c r="B174" s="216"/>
      <c r="C174" s="216"/>
      <c r="D174" s="216"/>
      <c r="E174" s="216"/>
      <c r="F174" s="223"/>
      <c r="G174" s="223"/>
      <c r="H174" s="303"/>
      <c r="I174" s="303"/>
      <c r="J174" s="302"/>
      <c r="K174" s="222"/>
      <c r="L174" s="302"/>
      <c r="M174" s="222"/>
      <c r="N174" s="302"/>
      <c r="O174" s="222"/>
      <c r="P174" s="302"/>
      <c r="Q174" s="492"/>
      <c r="R174" s="302"/>
      <c r="S174" s="222"/>
      <c r="T174" s="302"/>
      <c r="U174" s="496"/>
      <c r="V174" s="492"/>
      <c r="W174" s="509"/>
      <c r="X174" s="500"/>
      <c r="Y174" s="222"/>
      <c r="Z174" s="302"/>
      <c r="AA174" s="1315"/>
      <c r="AB174" s="500"/>
      <c r="AC174" s="222"/>
      <c r="AD174" s="302"/>
      <c r="AE174" s="302"/>
      <c r="AF174" s="302"/>
      <c r="AG174" s="1321"/>
      <c r="AH174" s="185"/>
    </row>
    <row r="175" spans="1:34" s="162" customFormat="1" ht="14.25" x14ac:dyDescent="0.2">
      <c r="A175" s="216"/>
      <c r="B175" s="216"/>
      <c r="C175" s="216"/>
      <c r="D175" s="216"/>
      <c r="E175" s="216"/>
      <c r="F175" s="223"/>
      <c r="G175" s="223"/>
      <c r="H175" s="303"/>
      <c r="I175" s="303"/>
      <c r="J175" s="302"/>
      <c r="K175" s="222"/>
      <c r="L175" s="302"/>
      <c r="M175" s="222"/>
      <c r="N175" s="302"/>
      <c r="O175" s="222"/>
      <c r="P175" s="302"/>
      <c r="Q175" s="492"/>
      <c r="R175" s="302"/>
      <c r="S175" s="222"/>
      <c r="T175" s="302"/>
      <c r="U175" s="496"/>
      <c r="V175" s="492"/>
      <c r="W175" s="509"/>
      <c r="X175" s="500"/>
      <c r="Y175" s="222"/>
      <c r="Z175" s="302"/>
      <c r="AA175" s="1315"/>
      <c r="AB175" s="500"/>
      <c r="AC175" s="222"/>
      <c r="AD175" s="302"/>
      <c r="AE175" s="302"/>
      <c r="AF175" s="302"/>
      <c r="AG175" s="1321"/>
      <c r="AH175" s="185"/>
    </row>
    <row r="176" spans="1:34" s="162" customFormat="1" ht="14.25" x14ac:dyDescent="0.2">
      <c r="A176" s="216"/>
      <c r="B176" s="216"/>
      <c r="C176" s="216"/>
      <c r="D176" s="216"/>
      <c r="E176" s="216"/>
      <c r="F176" s="223"/>
      <c r="G176" s="223"/>
      <c r="H176" s="303"/>
      <c r="I176" s="303"/>
      <c r="J176" s="302"/>
      <c r="K176" s="222"/>
      <c r="L176" s="302"/>
      <c r="M176" s="222"/>
      <c r="N176" s="302"/>
      <c r="O176" s="222"/>
      <c r="P176" s="302"/>
      <c r="Q176" s="492"/>
      <c r="R176" s="302"/>
      <c r="S176" s="222"/>
      <c r="T176" s="302"/>
      <c r="U176" s="496"/>
      <c r="V176" s="492"/>
      <c r="W176" s="509"/>
      <c r="X176" s="500"/>
      <c r="Y176" s="222"/>
      <c r="Z176" s="302"/>
      <c r="AA176" s="1315"/>
      <c r="AB176" s="500"/>
      <c r="AC176" s="222"/>
      <c r="AD176" s="302"/>
      <c r="AE176" s="302"/>
      <c r="AF176" s="302"/>
      <c r="AG176" s="1321"/>
      <c r="AH176" s="185"/>
    </row>
    <row r="177" spans="1:34" s="162" customFormat="1" ht="14.25" x14ac:dyDescent="0.2">
      <c r="A177" s="216"/>
      <c r="B177" s="216"/>
      <c r="C177" s="216"/>
      <c r="D177" s="216"/>
      <c r="E177" s="216"/>
      <c r="F177" s="223"/>
      <c r="G177" s="223"/>
      <c r="H177" s="303"/>
      <c r="I177" s="303"/>
      <c r="J177" s="302"/>
      <c r="K177" s="222"/>
      <c r="L177" s="302"/>
      <c r="M177" s="222"/>
      <c r="N177" s="302"/>
      <c r="O177" s="222"/>
      <c r="P177" s="302"/>
      <c r="Q177" s="492"/>
      <c r="R177" s="302"/>
      <c r="S177" s="222"/>
      <c r="T177" s="302"/>
      <c r="U177" s="496"/>
      <c r="V177" s="492"/>
      <c r="W177" s="509"/>
      <c r="X177" s="500"/>
      <c r="Y177" s="222"/>
      <c r="Z177" s="302"/>
      <c r="AA177" s="1315"/>
      <c r="AB177" s="500"/>
      <c r="AC177" s="222"/>
      <c r="AD177" s="302"/>
      <c r="AE177" s="302"/>
      <c r="AF177" s="302"/>
      <c r="AG177" s="1321"/>
      <c r="AH177" s="185"/>
    </row>
    <row r="178" spans="1:34" s="162" customFormat="1" ht="14.25" x14ac:dyDescent="0.2">
      <c r="A178" s="216"/>
      <c r="B178" s="216"/>
      <c r="C178" s="216"/>
      <c r="D178" s="216"/>
      <c r="E178" s="216"/>
      <c r="F178" s="223"/>
      <c r="G178" s="223"/>
      <c r="H178" s="303"/>
      <c r="I178" s="303"/>
      <c r="J178" s="302"/>
      <c r="K178" s="222"/>
      <c r="L178" s="302"/>
      <c r="M178" s="222"/>
      <c r="N178" s="302"/>
      <c r="O178" s="222"/>
      <c r="P178" s="302"/>
      <c r="Q178" s="492"/>
      <c r="R178" s="302"/>
      <c r="S178" s="222"/>
      <c r="T178" s="302"/>
      <c r="U178" s="496"/>
      <c r="V178" s="492"/>
      <c r="W178" s="509"/>
      <c r="X178" s="500"/>
      <c r="Y178" s="222"/>
      <c r="Z178" s="302"/>
      <c r="AA178" s="1315"/>
      <c r="AB178" s="500"/>
      <c r="AC178" s="222"/>
      <c r="AD178" s="302"/>
      <c r="AE178" s="302"/>
      <c r="AF178" s="302"/>
      <c r="AG178" s="1321"/>
      <c r="AH178" s="185"/>
    </row>
    <row r="179" spans="1:34" s="162" customFormat="1" ht="14.25" x14ac:dyDescent="0.2">
      <c r="A179" s="216"/>
      <c r="B179" s="216"/>
      <c r="C179" s="216"/>
      <c r="D179" s="216"/>
      <c r="E179" s="216"/>
      <c r="F179" s="223"/>
      <c r="G179" s="223"/>
      <c r="H179" s="303"/>
      <c r="I179" s="303"/>
      <c r="J179" s="302"/>
      <c r="K179" s="222"/>
      <c r="L179" s="302"/>
      <c r="M179" s="222"/>
      <c r="N179" s="302"/>
      <c r="O179" s="222"/>
      <c r="P179" s="302"/>
      <c r="Q179" s="492"/>
      <c r="R179" s="302"/>
      <c r="S179" s="222"/>
      <c r="T179" s="302"/>
      <c r="U179" s="496"/>
      <c r="V179" s="492"/>
      <c r="W179" s="509"/>
      <c r="X179" s="500"/>
      <c r="Y179" s="222"/>
      <c r="Z179" s="302"/>
      <c r="AA179" s="1315"/>
      <c r="AB179" s="500"/>
      <c r="AC179" s="222"/>
      <c r="AD179" s="302"/>
      <c r="AE179" s="302"/>
      <c r="AF179" s="302"/>
      <c r="AG179" s="1321"/>
      <c r="AH179" s="185"/>
    </row>
    <row r="180" spans="1:34" s="162" customFormat="1" ht="14.25" x14ac:dyDescent="0.2">
      <c r="A180" s="216"/>
      <c r="B180" s="216"/>
      <c r="C180" s="216"/>
      <c r="D180" s="216"/>
      <c r="E180" s="216"/>
      <c r="F180" s="223"/>
      <c r="G180" s="223"/>
      <c r="H180" s="303"/>
      <c r="I180" s="303"/>
      <c r="J180" s="302"/>
      <c r="K180" s="222"/>
      <c r="L180" s="302"/>
      <c r="M180" s="222"/>
      <c r="N180" s="302"/>
      <c r="O180" s="222"/>
      <c r="P180" s="302"/>
      <c r="Q180" s="492"/>
      <c r="R180" s="302"/>
      <c r="S180" s="222"/>
      <c r="T180" s="302"/>
      <c r="U180" s="496"/>
      <c r="V180" s="492"/>
      <c r="W180" s="509"/>
      <c r="X180" s="500"/>
      <c r="Y180" s="222"/>
      <c r="Z180" s="302"/>
      <c r="AA180" s="1315"/>
      <c r="AB180" s="500"/>
      <c r="AC180" s="222"/>
      <c r="AD180" s="302"/>
      <c r="AE180" s="302"/>
      <c r="AF180" s="302"/>
      <c r="AG180" s="1321"/>
      <c r="AH180" s="185"/>
    </row>
    <row r="181" spans="1:34" s="162" customFormat="1" ht="14.25" x14ac:dyDescent="0.2">
      <c r="A181" s="216"/>
      <c r="B181" s="216"/>
      <c r="C181" s="216"/>
      <c r="D181" s="216"/>
      <c r="E181" s="216"/>
      <c r="F181" s="223"/>
      <c r="G181" s="223"/>
      <c r="H181" s="303"/>
      <c r="I181" s="303"/>
      <c r="J181" s="302"/>
      <c r="K181" s="222"/>
      <c r="L181" s="302"/>
      <c r="M181" s="222"/>
      <c r="N181" s="302"/>
      <c r="O181" s="222"/>
      <c r="P181" s="302"/>
      <c r="Q181" s="492"/>
      <c r="R181" s="302"/>
      <c r="S181" s="222"/>
      <c r="T181" s="302"/>
      <c r="U181" s="496"/>
      <c r="V181" s="492"/>
      <c r="W181" s="509"/>
      <c r="X181" s="500"/>
      <c r="Y181" s="222"/>
      <c r="Z181" s="302"/>
      <c r="AA181" s="1315"/>
      <c r="AB181" s="500"/>
      <c r="AC181" s="222"/>
      <c r="AD181" s="302"/>
      <c r="AE181" s="302"/>
      <c r="AF181" s="302"/>
      <c r="AG181" s="1321"/>
      <c r="AH181" s="185"/>
    </row>
    <row r="182" spans="1:34" s="162" customFormat="1" ht="14.25" x14ac:dyDescent="0.2">
      <c r="A182" s="216"/>
      <c r="B182" s="216"/>
      <c r="C182" s="216"/>
      <c r="D182" s="216"/>
      <c r="E182" s="216"/>
      <c r="F182" s="223"/>
      <c r="G182" s="223"/>
      <c r="H182" s="303"/>
      <c r="I182" s="303"/>
      <c r="J182" s="302"/>
      <c r="K182" s="222"/>
      <c r="L182" s="302"/>
      <c r="M182" s="222"/>
      <c r="N182" s="302"/>
      <c r="O182" s="222"/>
      <c r="P182" s="302"/>
      <c r="Q182" s="492"/>
      <c r="R182" s="302"/>
      <c r="S182" s="222"/>
      <c r="T182" s="302"/>
      <c r="U182" s="496"/>
      <c r="V182" s="492"/>
      <c r="W182" s="509"/>
      <c r="X182" s="500"/>
      <c r="Y182" s="222"/>
      <c r="Z182" s="302"/>
      <c r="AA182" s="1315"/>
      <c r="AB182" s="500"/>
      <c r="AC182" s="222"/>
      <c r="AD182" s="302"/>
      <c r="AE182" s="302"/>
      <c r="AF182" s="302"/>
      <c r="AG182" s="1321"/>
      <c r="AH182" s="185"/>
    </row>
    <row r="183" spans="1:34" s="162" customFormat="1" ht="14.25" x14ac:dyDescent="0.2">
      <c r="A183" s="216"/>
      <c r="B183" s="216"/>
      <c r="C183" s="216"/>
      <c r="D183" s="216"/>
      <c r="E183" s="216"/>
      <c r="F183" s="223"/>
      <c r="G183" s="223"/>
      <c r="H183" s="303"/>
      <c r="I183" s="303"/>
      <c r="J183" s="302"/>
      <c r="K183" s="222"/>
      <c r="L183" s="302"/>
      <c r="M183" s="222"/>
      <c r="N183" s="302"/>
      <c r="O183" s="222"/>
      <c r="P183" s="302"/>
      <c r="Q183" s="492"/>
      <c r="R183" s="302"/>
      <c r="S183" s="222"/>
      <c r="T183" s="302"/>
      <c r="U183" s="496"/>
      <c r="V183" s="492"/>
      <c r="W183" s="509"/>
      <c r="X183" s="500"/>
      <c r="Y183" s="222"/>
      <c r="Z183" s="302"/>
      <c r="AA183" s="1315"/>
      <c r="AB183" s="500"/>
      <c r="AC183" s="222"/>
      <c r="AD183" s="302"/>
      <c r="AE183" s="302"/>
      <c r="AF183" s="302"/>
      <c r="AG183" s="1321"/>
      <c r="AH183" s="185"/>
    </row>
    <row r="184" spans="1:34" s="162" customFormat="1" ht="14.25" x14ac:dyDescent="0.2">
      <c r="A184" s="216"/>
      <c r="B184" s="216"/>
      <c r="C184" s="216"/>
      <c r="D184" s="216"/>
      <c r="E184" s="216"/>
      <c r="F184" s="223"/>
      <c r="G184" s="223"/>
      <c r="H184" s="303"/>
      <c r="I184" s="303"/>
      <c r="J184" s="302"/>
      <c r="K184" s="222"/>
      <c r="L184" s="302"/>
      <c r="M184" s="222"/>
      <c r="N184" s="302"/>
      <c r="O184" s="222"/>
      <c r="P184" s="302"/>
      <c r="Q184" s="492"/>
      <c r="R184" s="302"/>
      <c r="S184" s="222"/>
      <c r="T184" s="302"/>
      <c r="U184" s="496"/>
      <c r="V184" s="492"/>
      <c r="W184" s="509"/>
      <c r="X184" s="500"/>
      <c r="Y184" s="222"/>
      <c r="Z184" s="302"/>
      <c r="AA184" s="1315"/>
      <c r="AB184" s="500"/>
      <c r="AC184" s="222"/>
      <c r="AD184" s="302"/>
      <c r="AE184" s="302"/>
      <c r="AF184" s="302"/>
      <c r="AG184" s="1321"/>
      <c r="AH184" s="185"/>
    </row>
    <row r="185" spans="1:34" s="162" customFormat="1" ht="14.25" x14ac:dyDescent="0.2">
      <c r="A185" s="216"/>
      <c r="B185" s="216"/>
      <c r="C185" s="216"/>
      <c r="D185" s="216"/>
      <c r="E185" s="216"/>
      <c r="F185" s="223"/>
      <c r="G185" s="223"/>
      <c r="H185" s="303"/>
      <c r="I185" s="303"/>
      <c r="J185" s="302"/>
      <c r="K185" s="222"/>
      <c r="L185" s="302"/>
      <c r="M185" s="222"/>
      <c r="N185" s="302"/>
      <c r="O185" s="222"/>
      <c r="P185" s="302"/>
      <c r="Q185" s="492"/>
      <c r="R185" s="302"/>
      <c r="S185" s="222"/>
      <c r="T185" s="302"/>
      <c r="U185" s="496"/>
      <c r="V185" s="492"/>
      <c r="W185" s="509"/>
      <c r="X185" s="500"/>
      <c r="Y185" s="222"/>
      <c r="Z185" s="302"/>
      <c r="AA185" s="1315"/>
      <c r="AB185" s="500"/>
      <c r="AC185" s="222"/>
      <c r="AD185" s="302"/>
      <c r="AE185" s="302"/>
      <c r="AF185" s="302"/>
      <c r="AG185" s="1321"/>
      <c r="AH185" s="185"/>
    </row>
    <row r="186" spans="1:34" s="162" customFormat="1" ht="14.25" x14ac:dyDescent="0.2">
      <c r="A186" s="216"/>
      <c r="B186" s="216"/>
      <c r="C186" s="216"/>
      <c r="D186" s="216"/>
      <c r="E186" s="216"/>
      <c r="F186" s="223"/>
      <c r="G186" s="223"/>
      <c r="H186" s="303"/>
      <c r="I186" s="303"/>
      <c r="J186" s="302"/>
      <c r="K186" s="222"/>
      <c r="L186" s="302"/>
      <c r="M186" s="222"/>
      <c r="N186" s="302"/>
      <c r="O186" s="222"/>
      <c r="P186" s="302"/>
      <c r="Q186" s="492"/>
      <c r="R186" s="302"/>
      <c r="S186" s="222"/>
      <c r="T186" s="302"/>
      <c r="U186" s="496"/>
      <c r="V186" s="492"/>
      <c r="W186" s="509"/>
      <c r="X186" s="500"/>
      <c r="Y186" s="222"/>
      <c r="Z186" s="302"/>
      <c r="AA186" s="1315"/>
      <c r="AB186" s="500"/>
      <c r="AC186" s="222"/>
      <c r="AD186" s="302"/>
      <c r="AE186" s="302"/>
      <c r="AF186" s="302"/>
      <c r="AG186" s="1321"/>
      <c r="AH186" s="185"/>
    </row>
    <row r="187" spans="1:34" s="162" customFormat="1" ht="14.25" x14ac:dyDescent="0.2">
      <c r="A187" s="216"/>
      <c r="B187" s="216"/>
      <c r="C187" s="216"/>
      <c r="D187" s="216"/>
      <c r="E187" s="216"/>
      <c r="F187" s="223"/>
      <c r="G187" s="223"/>
      <c r="H187" s="303"/>
      <c r="I187" s="303"/>
      <c r="J187" s="302"/>
      <c r="K187" s="222"/>
      <c r="L187" s="302"/>
      <c r="M187" s="222"/>
      <c r="N187" s="302"/>
      <c r="O187" s="222"/>
      <c r="P187" s="302"/>
      <c r="Q187" s="492"/>
      <c r="R187" s="302"/>
      <c r="S187" s="222"/>
      <c r="T187" s="302"/>
      <c r="U187" s="496"/>
      <c r="V187" s="492"/>
      <c r="W187" s="509"/>
      <c r="X187" s="500"/>
      <c r="Y187" s="222"/>
      <c r="Z187" s="302"/>
      <c r="AA187" s="1315"/>
      <c r="AB187" s="500"/>
      <c r="AC187" s="222"/>
      <c r="AD187" s="302"/>
      <c r="AE187" s="302"/>
      <c r="AF187" s="302"/>
      <c r="AG187" s="1321"/>
      <c r="AH187" s="185"/>
    </row>
    <row r="188" spans="1:34" s="162" customFormat="1" ht="14.25" x14ac:dyDescent="0.2">
      <c r="A188" s="216"/>
      <c r="B188" s="216"/>
      <c r="C188" s="216"/>
      <c r="D188" s="216"/>
      <c r="E188" s="216"/>
      <c r="F188" s="223"/>
      <c r="G188" s="223"/>
      <c r="H188" s="303"/>
      <c r="I188" s="303"/>
      <c r="J188" s="302"/>
      <c r="K188" s="222"/>
      <c r="L188" s="302"/>
      <c r="M188" s="222"/>
      <c r="N188" s="302"/>
      <c r="O188" s="222"/>
      <c r="P188" s="302"/>
      <c r="Q188" s="492"/>
      <c r="R188" s="302"/>
      <c r="S188" s="222"/>
      <c r="T188" s="302"/>
      <c r="U188" s="496"/>
      <c r="V188" s="492"/>
      <c r="W188" s="509"/>
      <c r="X188" s="500"/>
      <c r="Y188" s="222"/>
      <c r="Z188" s="302"/>
      <c r="AA188" s="1315"/>
      <c r="AB188" s="500"/>
      <c r="AC188" s="222"/>
      <c r="AD188" s="302"/>
      <c r="AE188" s="302"/>
      <c r="AF188" s="302"/>
      <c r="AG188" s="1321"/>
      <c r="AH188" s="185"/>
    </row>
    <row r="189" spans="1:34" s="162" customFormat="1" ht="14.25" x14ac:dyDescent="0.2">
      <c r="A189" s="216"/>
      <c r="B189" s="216"/>
      <c r="C189" s="216"/>
      <c r="D189" s="216"/>
      <c r="E189" s="216"/>
      <c r="F189" s="223"/>
      <c r="G189" s="223"/>
      <c r="H189" s="303"/>
      <c r="I189" s="303"/>
      <c r="J189" s="302"/>
      <c r="K189" s="222"/>
      <c r="L189" s="302"/>
      <c r="M189" s="222"/>
      <c r="N189" s="302"/>
      <c r="O189" s="222"/>
      <c r="P189" s="302"/>
      <c r="Q189" s="492"/>
      <c r="R189" s="302"/>
      <c r="S189" s="222"/>
      <c r="T189" s="302"/>
      <c r="U189" s="496"/>
      <c r="V189" s="492"/>
      <c r="W189" s="509"/>
      <c r="X189" s="500"/>
      <c r="Y189" s="222"/>
      <c r="Z189" s="302"/>
      <c r="AA189" s="1315"/>
      <c r="AB189" s="500"/>
      <c r="AC189" s="222"/>
      <c r="AD189" s="302"/>
      <c r="AE189" s="302"/>
      <c r="AF189" s="302"/>
      <c r="AG189" s="1321"/>
      <c r="AH189" s="185"/>
    </row>
    <row r="190" spans="1:34" s="162" customFormat="1" ht="14.25" x14ac:dyDescent="0.2">
      <c r="A190" s="216"/>
      <c r="B190" s="216"/>
      <c r="C190" s="216"/>
      <c r="D190" s="216"/>
      <c r="E190" s="216"/>
      <c r="F190" s="223"/>
      <c r="G190" s="223"/>
      <c r="H190" s="303"/>
      <c r="I190" s="303"/>
      <c r="J190" s="302"/>
      <c r="K190" s="222"/>
      <c r="L190" s="302"/>
      <c r="M190" s="222"/>
      <c r="N190" s="302"/>
      <c r="O190" s="222"/>
      <c r="P190" s="302"/>
      <c r="Q190" s="492"/>
      <c r="R190" s="302"/>
      <c r="S190" s="222"/>
      <c r="T190" s="302"/>
      <c r="U190" s="496"/>
      <c r="V190" s="492"/>
      <c r="W190" s="509"/>
      <c r="X190" s="500"/>
      <c r="Y190" s="222"/>
      <c r="Z190" s="302"/>
      <c r="AA190" s="1315"/>
      <c r="AB190" s="500"/>
      <c r="AC190" s="222"/>
      <c r="AD190" s="302"/>
      <c r="AE190" s="302"/>
      <c r="AF190" s="302"/>
      <c r="AG190" s="1321"/>
      <c r="AH190" s="185"/>
    </row>
    <row r="191" spans="1:34" s="162" customFormat="1" ht="14.25" x14ac:dyDescent="0.2">
      <c r="A191" s="216"/>
      <c r="B191" s="216"/>
      <c r="C191" s="216"/>
      <c r="D191" s="216"/>
      <c r="E191" s="216"/>
      <c r="F191" s="223"/>
      <c r="G191" s="223"/>
      <c r="H191" s="303"/>
      <c r="I191" s="303"/>
      <c r="J191" s="302"/>
      <c r="K191" s="222"/>
      <c r="L191" s="302"/>
      <c r="M191" s="222"/>
      <c r="N191" s="302"/>
      <c r="O191" s="222"/>
      <c r="P191" s="302"/>
      <c r="Q191" s="492"/>
      <c r="R191" s="302"/>
      <c r="S191" s="222"/>
      <c r="T191" s="302"/>
      <c r="U191" s="496"/>
      <c r="V191" s="492"/>
      <c r="W191" s="509"/>
      <c r="X191" s="500"/>
      <c r="Y191" s="222"/>
      <c r="Z191" s="302"/>
      <c r="AA191" s="1315"/>
      <c r="AB191" s="500"/>
      <c r="AC191" s="222"/>
      <c r="AD191" s="302"/>
      <c r="AE191" s="302"/>
      <c r="AF191" s="302"/>
      <c r="AG191" s="1321"/>
      <c r="AH191" s="185"/>
    </row>
    <row r="192" spans="1:34" s="162" customFormat="1" ht="14.25" x14ac:dyDescent="0.2">
      <c r="A192" s="216"/>
      <c r="B192" s="216"/>
      <c r="C192" s="216"/>
      <c r="D192" s="216"/>
      <c r="E192" s="216"/>
      <c r="F192" s="223"/>
      <c r="G192" s="223"/>
      <c r="H192" s="303"/>
      <c r="I192" s="303"/>
      <c r="J192" s="302"/>
      <c r="K192" s="222"/>
      <c r="L192" s="302"/>
      <c r="M192" s="222"/>
      <c r="N192" s="302"/>
      <c r="O192" s="222"/>
      <c r="P192" s="302"/>
      <c r="Q192" s="492"/>
      <c r="R192" s="302"/>
      <c r="S192" s="222"/>
      <c r="T192" s="302"/>
      <c r="U192" s="496"/>
      <c r="V192" s="492"/>
      <c r="W192" s="509"/>
      <c r="X192" s="500"/>
      <c r="Y192" s="222"/>
      <c r="Z192" s="302"/>
      <c r="AA192" s="1315"/>
      <c r="AB192" s="500"/>
      <c r="AC192" s="222"/>
      <c r="AD192" s="302"/>
      <c r="AE192" s="302"/>
      <c r="AF192" s="302"/>
      <c r="AG192" s="1321"/>
      <c r="AH192" s="185"/>
    </row>
    <row r="193" spans="1:34" s="162" customFormat="1" ht="14.25" x14ac:dyDescent="0.2">
      <c r="A193" s="216"/>
      <c r="B193" s="216"/>
      <c r="C193" s="216"/>
      <c r="D193" s="216"/>
      <c r="E193" s="216"/>
      <c r="F193" s="223"/>
      <c r="G193" s="223"/>
      <c r="H193" s="303"/>
      <c r="I193" s="303"/>
      <c r="J193" s="302"/>
      <c r="K193" s="222"/>
      <c r="L193" s="302"/>
      <c r="M193" s="222"/>
      <c r="N193" s="302"/>
      <c r="O193" s="222"/>
      <c r="P193" s="302"/>
      <c r="Q193" s="492"/>
      <c r="R193" s="302"/>
      <c r="S193" s="222"/>
      <c r="T193" s="302"/>
      <c r="U193" s="496"/>
      <c r="V193" s="492"/>
      <c r="W193" s="509"/>
      <c r="X193" s="500"/>
      <c r="Y193" s="222"/>
      <c r="Z193" s="302"/>
      <c r="AA193" s="1315"/>
      <c r="AB193" s="500"/>
      <c r="AC193" s="222"/>
      <c r="AD193" s="302"/>
      <c r="AE193" s="302"/>
      <c r="AF193" s="302"/>
      <c r="AG193" s="1321"/>
      <c r="AH193" s="185"/>
    </row>
    <row r="194" spans="1:34" s="162" customFormat="1" ht="14.25" x14ac:dyDescent="0.2">
      <c r="A194" s="216"/>
      <c r="B194" s="216"/>
      <c r="C194" s="216"/>
      <c r="D194" s="216"/>
      <c r="E194" s="216"/>
      <c r="F194" s="223"/>
      <c r="G194" s="223"/>
      <c r="H194" s="303"/>
      <c r="I194" s="303"/>
      <c r="J194" s="302"/>
      <c r="K194" s="222"/>
      <c r="L194" s="302"/>
      <c r="M194" s="222"/>
      <c r="N194" s="302"/>
      <c r="O194" s="222"/>
      <c r="P194" s="302"/>
      <c r="Q194" s="492"/>
      <c r="R194" s="302"/>
      <c r="S194" s="222"/>
      <c r="T194" s="302"/>
      <c r="U194" s="496"/>
      <c r="V194" s="492"/>
      <c r="W194" s="509"/>
      <c r="X194" s="500"/>
      <c r="Y194" s="222"/>
      <c r="Z194" s="302"/>
      <c r="AA194" s="1315"/>
      <c r="AB194" s="500"/>
      <c r="AC194" s="222"/>
      <c r="AD194" s="302"/>
      <c r="AE194" s="302"/>
      <c r="AF194" s="302"/>
      <c r="AG194" s="1321"/>
      <c r="AH194" s="185"/>
    </row>
    <row r="195" spans="1:34" s="162" customFormat="1" ht="14.25" x14ac:dyDescent="0.2">
      <c r="A195" s="216"/>
      <c r="B195" s="216"/>
      <c r="C195" s="216"/>
      <c r="D195" s="216"/>
      <c r="E195" s="216"/>
      <c r="F195" s="223"/>
      <c r="G195" s="223"/>
      <c r="H195" s="303"/>
      <c r="I195" s="303"/>
      <c r="J195" s="302"/>
      <c r="K195" s="222"/>
      <c r="L195" s="302"/>
      <c r="M195" s="222"/>
      <c r="N195" s="302"/>
      <c r="O195" s="222"/>
      <c r="P195" s="302"/>
      <c r="Q195" s="492"/>
      <c r="R195" s="302"/>
      <c r="S195" s="222"/>
      <c r="T195" s="302"/>
      <c r="U195" s="496"/>
      <c r="V195" s="492"/>
      <c r="W195" s="509"/>
      <c r="X195" s="500"/>
      <c r="Y195" s="222"/>
      <c r="Z195" s="302"/>
      <c r="AA195" s="1315"/>
      <c r="AB195" s="500"/>
      <c r="AC195" s="222"/>
      <c r="AD195" s="302"/>
      <c r="AE195" s="302"/>
      <c r="AF195" s="302"/>
      <c r="AG195" s="1321"/>
      <c r="AH195" s="185"/>
    </row>
    <row r="196" spans="1:34" s="162" customFormat="1" ht="14.25" x14ac:dyDescent="0.2">
      <c r="A196" s="216"/>
      <c r="B196" s="216"/>
      <c r="C196" s="216"/>
      <c r="D196" s="216"/>
      <c r="E196" s="216"/>
      <c r="F196" s="223"/>
      <c r="G196" s="223"/>
      <c r="H196" s="303"/>
      <c r="I196" s="303"/>
      <c r="J196" s="302"/>
      <c r="K196" s="222"/>
      <c r="L196" s="302"/>
      <c r="M196" s="222"/>
      <c r="N196" s="302"/>
      <c r="O196" s="222"/>
      <c r="P196" s="302"/>
      <c r="Q196" s="492"/>
      <c r="R196" s="302"/>
      <c r="S196" s="222"/>
      <c r="T196" s="302"/>
      <c r="U196" s="496"/>
      <c r="V196" s="492"/>
      <c r="W196" s="509"/>
      <c r="X196" s="500"/>
      <c r="Y196" s="222"/>
      <c r="Z196" s="302"/>
      <c r="AA196" s="1315"/>
      <c r="AB196" s="500"/>
      <c r="AC196" s="222"/>
      <c r="AD196" s="302"/>
      <c r="AE196" s="302"/>
      <c r="AF196" s="302"/>
      <c r="AG196" s="1321"/>
      <c r="AH196" s="185"/>
    </row>
    <row r="197" spans="1:34" s="162" customFormat="1" ht="14.25" x14ac:dyDescent="0.2">
      <c r="A197" s="216"/>
      <c r="B197" s="216"/>
      <c r="C197" s="216"/>
      <c r="D197" s="216"/>
      <c r="E197" s="216"/>
      <c r="F197" s="223"/>
      <c r="G197" s="223"/>
      <c r="H197" s="303"/>
      <c r="I197" s="303"/>
      <c r="J197" s="302"/>
      <c r="K197" s="222"/>
      <c r="L197" s="302"/>
      <c r="M197" s="222"/>
      <c r="N197" s="302"/>
      <c r="O197" s="222"/>
      <c r="P197" s="302"/>
      <c r="Q197" s="492"/>
      <c r="R197" s="302"/>
      <c r="S197" s="222"/>
      <c r="T197" s="302"/>
      <c r="U197" s="496"/>
      <c r="V197" s="492"/>
      <c r="W197" s="509"/>
      <c r="X197" s="500"/>
      <c r="Y197" s="222"/>
      <c r="Z197" s="302"/>
      <c r="AA197" s="1315"/>
      <c r="AB197" s="500"/>
      <c r="AC197" s="222"/>
      <c r="AD197" s="302"/>
      <c r="AE197" s="302"/>
      <c r="AF197" s="302"/>
      <c r="AG197" s="1321"/>
      <c r="AH197" s="185"/>
    </row>
    <row r="198" spans="1:34" s="162" customFormat="1" ht="14.25" x14ac:dyDescent="0.2">
      <c r="A198" s="216"/>
      <c r="B198" s="216"/>
      <c r="C198" s="216"/>
      <c r="D198" s="216"/>
      <c r="E198" s="216"/>
      <c r="F198" s="223"/>
      <c r="G198" s="223"/>
      <c r="H198" s="303"/>
      <c r="I198" s="303"/>
      <c r="J198" s="302"/>
      <c r="K198" s="222"/>
      <c r="L198" s="302"/>
      <c r="M198" s="222"/>
      <c r="N198" s="302"/>
      <c r="O198" s="222"/>
      <c r="P198" s="302"/>
      <c r="Q198" s="492"/>
      <c r="R198" s="302"/>
      <c r="S198" s="222"/>
      <c r="T198" s="302"/>
      <c r="U198" s="496"/>
      <c r="V198" s="492"/>
      <c r="W198" s="509"/>
      <c r="X198" s="500"/>
      <c r="Y198" s="222"/>
      <c r="Z198" s="302"/>
      <c r="AA198" s="1315"/>
      <c r="AB198" s="500"/>
      <c r="AC198" s="222"/>
      <c r="AD198" s="302"/>
      <c r="AE198" s="302"/>
      <c r="AF198" s="302"/>
      <c r="AG198" s="1321"/>
      <c r="AH198" s="185"/>
    </row>
    <row r="199" spans="1:34" s="162" customFormat="1" ht="14.25" x14ac:dyDescent="0.2">
      <c r="A199" s="216"/>
      <c r="B199" s="216"/>
      <c r="C199" s="216"/>
      <c r="D199" s="216"/>
      <c r="E199" s="216"/>
      <c r="F199" s="223"/>
      <c r="G199" s="223"/>
      <c r="H199" s="303"/>
      <c r="I199" s="303"/>
      <c r="J199" s="302"/>
      <c r="K199" s="222"/>
      <c r="L199" s="302"/>
      <c r="M199" s="222"/>
      <c r="N199" s="302"/>
      <c r="O199" s="222"/>
      <c r="P199" s="302"/>
      <c r="Q199" s="492"/>
      <c r="R199" s="302"/>
      <c r="S199" s="222"/>
      <c r="T199" s="302"/>
      <c r="U199" s="496"/>
      <c r="V199" s="492"/>
      <c r="W199" s="509"/>
      <c r="X199" s="500"/>
      <c r="Y199" s="222"/>
      <c r="Z199" s="302"/>
      <c r="AA199" s="1315"/>
      <c r="AB199" s="500"/>
      <c r="AC199" s="222"/>
      <c r="AD199" s="302"/>
      <c r="AE199" s="302"/>
      <c r="AF199" s="302"/>
      <c r="AG199" s="1321"/>
      <c r="AH199" s="185"/>
    </row>
    <row r="200" spans="1:34" s="162" customFormat="1" ht="14.25" x14ac:dyDescent="0.2">
      <c r="A200" s="216"/>
      <c r="B200" s="216"/>
      <c r="C200" s="216"/>
      <c r="D200" s="216"/>
      <c r="E200" s="216"/>
      <c r="F200" s="223"/>
      <c r="G200" s="223"/>
      <c r="H200" s="303"/>
      <c r="I200" s="303"/>
      <c r="J200" s="302"/>
      <c r="K200" s="222"/>
      <c r="L200" s="302"/>
      <c r="M200" s="222"/>
      <c r="N200" s="302"/>
      <c r="O200" s="222"/>
      <c r="P200" s="302"/>
      <c r="Q200" s="492"/>
      <c r="R200" s="302"/>
      <c r="S200" s="222"/>
      <c r="T200" s="302"/>
      <c r="U200" s="496"/>
      <c r="V200" s="492"/>
      <c r="W200" s="509"/>
      <c r="X200" s="500"/>
      <c r="Y200" s="222"/>
      <c r="Z200" s="302"/>
      <c r="AA200" s="1315"/>
      <c r="AB200" s="500"/>
      <c r="AC200" s="222"/>
      <c r="AD200" s="302"/>
      <c r="AE200" s="302"/>
      <c r="AF200" s="302"/>
      <c r="AG200" s="1321"/>
      <c r="AH200" s="185"/>
    </row>
    <row r="201" spans="1:34" s="162" customFormat="1" ht="14.25" x14ac:dyDescent="0.2">
      <c r="A201" s="216"/>
      <c r="B201" s="216"/>
      <c r="C201" s="216"/>
      <c r="D201" s="216"/>
      <c r="E201" s="216"/>
      <c r="F201" s="223"/>
      <c r="G201" s="223"/>
      <c r="H201" s="303"/>
      <c r="I201" s="303"/>
      <c r="J201" s="302"/>
      <c r="K201" s="222"/>
      <c r="L201" s="302"/>
      <c r="M201" s="222"/>
      <c r="N201" s="302"/>
      <c r="O201" s="222"/>
      <c r="P201" s="302"/>
      <c r="Q201" s="492"/>
      <c r="R201" s="302"/>
      <c r="S201" s="222"/>
      <c r="T201" s="302"/>
      <c r="U201" s="496"/>
      <c r="V201" s="492"/>
      <c r="W201" s="509"/>
      <c r="X201" s="500"/>
      <c r="Y201" s="222"/>
      <c r="Z201" s="302"/>
      <c r="AA201" s="1315"/>
      <c r="AB201" s="500"/>
      <c r="AC201" s="222"/>
      <c r="AD201" s="302"/>
      <c r="AE201" s="302"/>
      <c r="AF201" s="302"/>
      <c r="AG201" s="1321"/>
      <c r="AH201" s="185"/>
    </row>
    <row r="202" spans="1:34" s="162" customFormat="1" ht="14.25" x14ac:dyDescent="0.2">
      <c r="A202" s="216"/>
      <c r="B202" s="216"/>
      <c r="C202" s="216"/>
      <c r="D202" s="216"/>
      <c r="E202" s="216"/>
      <c r="F202" s="223"/>
      <c r="G202" s="223"/>
      <c r="H202" s="303"/>
      <c r="I202" s="303"/>
      <c r="J202" s="302"/>
      <c r="K202" s="222"/>
      <c r="L202" s="302"/>
      <c r="M202" s="222"/>
      <c r="N202" s="302"/>
      <c r="O202" s="222"/>
      <c r="P202" s="302"/>
      <c r="Q202" s="492"/>
      <c r="R202" s="302"/>
      <c r="S202" s="222"/>
      <c r="T202" s="302"/>
      <c r="U202" s="496"/>
      <c r="V202" s="492"/>
      <c r="W202" s="509"/>
      <c r="X202" s="500"/>
      <c r="Y202" s="222"/>
      <c r="Z202" s="302"/>
      <c r="AA202" s="1315"/>
      <c r="AB202" s="500"/>
      <c r="AC202" s="222"/>
      <c r="AD202" s="302"/>
      <c r="AE202" s="302"/>
      <c r="AF202" s="302"/>
      <c r="AG202" s="1321"/>
      <c r="AH202" s="185"/>
    </row>
    <row r="203" spans="1:34" s="162" customFormat="1" ht="14.25" x14ac:dyDescent="0.2">
      <c r="A203" s="216"/>
      <c r="B203" s="216"/>
      <c r="C203" s="216"/>
      <c r="D203" s="216"/>
      <c r="E203" s="216"/>
      <c r="F203" s="223"/>
      <c r="G203" s="223"/>
      <c r="H203" s="303"/>
      <c r="I203" s="303"/>
      <c r="J203" s="302"/>
      <c r="K203" s="222"/>
      <c r="L203" s="302"/>
      <c r="M203" s="222"/>
      <c r="N203" s="302"/>
      <c r="O203" s="222"/>
      <c r="P203" s="302"/>
      <c r="Q203" s="492"/>
      <c r="R203" s="302"/>
      <c r="S203" s="222"/>
      <c r="T203" s="302"/>
      <c r="U203" s="496"/>
      <c r="V203" s="492"/>
      <c r="W203" s="509"/>
      <c r="X203" s="500"/>
      <c r="Y203" s="222"/>
      <c r="Z203" s="302"/>
      <c r="AA203" s="1315"/>
      <c r="AB203" s="500"/>
      <c r="AC203" s="222"/>
      <c r="AD203" s="302"/>
      <c r="AE203" s="302"/>
      <c r="AF203" s="302"/>
      <c r="AG203" s="1321"/>
      <c r="AH203" s="185"/>
    </row>
    <row r="204" spans="1:34" s="162" customFormat="1" ht="14.25" x14ac:dyDescent="0.2">
      <c r="A204" s="216"/>
      <c r="B204" s="216"/>
      <c r="C204" s="216"/>
      <c r="D204" s="216"/>
      <c r="E204" s="216"/>
      <c r="F204" s="223"/>
      <c r="G204" s="223"/>
      <c r="H204" s="303"/>
      <c r="I204" s="303"/>
      <c r="J204" s="302"/>
      <c r="K204" s="222"/>
      <c r="L204" s="302"/>
      <c r="M204" s="222"/>
      <c r="N204" s="302"/>
      <c r="O204" s="222"/>
      <c r="P204" s="302"/>
      <c r="Q204" s="492"/>
      <c r="R204" s="302"/>
      <c r="S204" s="222"/>
      <c r="T204" s="302"/>
      <c r="U204" s="496"/>
      <c r="V204" s="492"/>
      <c r="W204" s="509"/>
      <c r="X204" s="500"/>
      <c r="Y204" s="222"/>
      <c r="Z204" s="302"/>
      <c r="AA204" s="1315"/>
      <c r="AB204" s="500"/>
      <c r="AC204" s="222"/>
      <c r="AD204" s="302"/>
      <c r="AE204" s="302"/>
      <c r="AF204" s="302"/>
      <c r="AG204" s="1321"/>
      <c r="AH204" s="185"/>
    </row>
    <row r="205" spans="1:34" s="162" customFormat="1" ht="14.25" x14ac:dyDescent="0.2">
      <c r="A205" s="216"/>
      <c r="B205" s="216"/>
      <c r="C205" s="216"/>
      <c r="D205" s="216"/>
      <c r="E205" s="216"/>
      <c r="F205" s="223"/>
      <c r="G205" s="223"/>
      <c r="H205" s="303"/>
      <c r="I205" s="303"/>
      <c r="J205" s="302"/>
      <c r="K205" s="222"/>
      <c r="L205" s="302"/>
      <c r="M205" s="222"/>
      <c r="N205" s="302"/>
      <c r="O205" s="222"/>
      <c r="P205" s="302"/>
      <c r="Q205" s="492"/>
      <c r="R205" s="302"/>
      <c r="S205" s="222"/>
      <c r="T205" s="302"/>
      <c r="U205" s="496"/>
      <c r="V205" s="492"/>
      <c r="W205" s="509"/>
      <c r="X205" s="500"/>
      <c r="Y205" s="222"/>
      <c r="Z205" s="302"/>
      <c r="AA205" s="1315"/>
      <c r="AB205" s="500"/>
      <c r="AC205" s="222"/>
      <c r="AD205" s="302"/>
      <c r="AE205" s="302"/>
      <c r="AF205" s="302"/>
      <c r="AG205" s="1321"/>
      <c r="AH205" s="185"/>
    </row>
    <row r="206" spans="1:34" s="162" customFormat="1" ht="14.25" x14ac:dyDescent="0.2">
      <c r="A206" s="216"/>
      <c r="B206" s="216"/>
      <c r="C206" s="216"/>
      <c r="D206" s="216"/>
      <c r="E206" s="216"/>
      <c r="F206" s="223"/>
      <c r="G206" s="223"/>
      <c r="H206" s="303"/>
      <c r="I206" s="303"/>
      <c r="J206" s="302"/>
      <c r="K206" s="222"/>
      <c r="L206" s="302"/>
      <c r="M206" s="222"/>
      <c r="N206" s="302"/>
      <c r="O206" s="222"/>
      <c r="P206" s="302"/>
      <c r="Q206" s="492"/>
      <c r="R206" s="302"/>
      <c r="S206" s="222"/>
      <c r="T206" s="302"/>
      <c r="U206" s="496"/>
      <c r="V206" s="492"/>
      <c r="W206" s="509"/>
      <c r="X206" s="500"/>
      <c r="Y206" s="222"/>
      <c r="Z206" s="302"/>
      <c r="AA206" s="1315"/>
      <c r="AB206" s="500"/>
      <c r="AC206" s="222"/>
      <c r="AD206" s="302"/>
      <c r="AE206" s="302"/>
      <c r="AF206" s="302"/>
      <c r="AG206" s="1321"/>
      <c r="AH206" s="185"/>
    </row>
    <row r="207" spans="1:34" s="162" customFormat="1" ht="14.25" x14ac:dyDescent="0.2">
      <c r="A207" s="216"/>
      <c r="B207" s="216"/>
      <c r="C207" s="216"/>
      <c r="D207" s="216"/>
      <c r="E207" s="216"/>
      <c r="F207" s="223"/>
      <c r="G207" s="223"/>
      <c r="H207" s="303"/>
      <c r="I207" s="303"/>
      <c r="J207" s="302"/>
      <c r="K207" s="222"/>
      <c r="L207" s="302"/>
      <c r="M207" s="222"/>
      <c r="N207" s="302"/>
      <c r="O207" s="222"/>
      <c r="P207" s="302"/>
      <c r="Q207" s="492"/>
      <c r="R207" s="302"/>
      <c r="S207" s="222"/>
      <c r="T207" s="302"/>
      <c r="U207" s="496"/>
      <c r="V207" s="492"/>
      <c r="W207" s="509"/>
      <c r="X207" s="500"/>
      <c r="Y207" s="222"/>
      <c r="Z207" s="302"/>
      <c r="AA207" s="1315"/>
      <c r="AB207" s="500"/>
      <c r="AC207" s="222"/>
      <c r="AD207" s="302"/>
      <c r="AE207" s="302"/>
      <c r="AF207" s="302"/>
      <c r="AG207" s="1321"/>
      <c r="AH207" s="185"/>
    </row>
    <row r="208" spans="1:34" s="162" customFormat="1" ht="14.25" x14ac:dyDescent="0.2">
      <c r="A208" s="216"/>
      <c r="B208" s="216"/>
      <c r="C208" s="216"/>
      <c r="D208" s="216"/>
      <c r="E208" s="216"/>
      <c r="F208" s="223"/>
      <c r="G208" s="223"/>
      <c r="H208" s="303"/>
      <c r="I208" s="303"/>
      <c r="J208" s="302"/>
      <c r="K208" s="222"/>
      <c r="L208" s="302"/>
      <c r="M208" s="222"/>
      <c r="N208" s="302"/>
      <c r="O208" s="222"/>
      <c r="P208" s="302"/>
      <c r="Q208" s="492"/>
      <c r="R208" s="302"/>
      <c r="S208" s="222"/>
      <c r="T208" s="302"/>
      <c r="U208" s="496"/>
      <c r="V208" s="492"/>
      <c r="W208" s="509"/>
      <c r="X208" s="500"/>
      <c r="Y208" s="222"/>
      <c r="Z208" s="302"/>
      <c r="AA208" s="1315"/>
      <c r="AB208" s="500"/>
      <c r="AC208" s="222"/>
      <c r="AD208" s="302"/>
      <c r="AE208" s="302"/>
      <c r="AF208" s="302"/>
      <c r="AG208" s="1321"/>
      <c r="AH208" s="222"/>
    </row>
    <row r="209" spans="1:34" s="162" customFormat="1" ht="14.25" x14ac:dyDescent="0.2">
      <c r="A209" s="216"/>
      <c r="B209" s="216"/>
      <c r="C209" s="216"/>
      <c r="D209" s="216"/>
      <c r="E209" s="216"/>
      <c r="F209" s="223"/>
      <c r="G209" s="223"/>
      <c r="H209" s="303"/>
      <c r="I209" s="303"/>
      <c r="J209" s="302"/>
      <c r="K209" s="222"/>
      <c r="L209" s="302"/>
      <c r="M209" s="222"/>
      <c r="N209" s="302"/>
      <c r="O209" s="222"/>
      <c r="P209" s="302"/>
      <c r="Q209" s="492"/>
      <c r="R209" s="302"/>
      <c r="S209" s="222"/>
      <c r="T209" s="302"/>
      <c r="U209" s="496"/>
      <c r="V209" s="492"/>
      <c r="W209" s="509"/>
      <c r="X209" s="500"/>
      <c r="Y209" s="222"/>
      <c r="Z209" s="302"/>
      <c r="AA209" s="1315"/>
      <c r="AB209" s="500"/>
      <c r="AC209" s="222"/>
      <c r="AD209" s="302"/>
      <c r="AE209" s="302"/>
      <c r="AF209" s="302"/>
      <c r="AG209" s="1321"/>
      <c r="AH209" s="222"/>
    </row>
    <row r="210" spans="1:34" s="162" customFormat="1" ht="14.25" x14ac:dyDescent="0.2">
      <c r="A210" s="216"/>
      <c r="B210" s="216"/>
      <c r="C210" s="216"/>
      <c r="D210" s="216"/>
      <c r="E210" s="216"/>
      <c r="F210" s="223"/>
      <c r="G210" s="223"/>
      <c r="H210" s="303"/>
      <c r="I210" s="303"/>
      <c r="J210" s="302"/>
      <c r="K210" s="222"/>
      <c r="L210" s="302"/>
      <c r="M210" s="222"/>
      <c r="N210" s="302"/>
      <c r="O210" s="222"/>
      <c r="P210" s="302"/>
      <c r="Q210" s="492"/>
      <c r="R210" s="302"/>
      <c r="S210" s="222"/>
      <c r="T210" s="302"/>
      <c r="U210" s="496"/>
      <c r="V210" s="492"/>
      <c r="W210" s="509"/>
      <c r="X210" s="500"/>
      <c r="Y210" s="222"/>
      <c r="Z210" s="302"/>
      <c r="AA210" s="1315"/>
      <c r="AB210" s="500"/>
      <c r="AC210" s="222"/>
      <c r="AD210" s="302"/>
      <c r="AE210" s="302"/>
      <c r="AF210" s="302"/>
      <c r="AG210" s="1321"/>
      <c r="AH210" s="222"/>
    </row>
    <row r="211" spans="1:34" s="162" customFormat="1" ht="14.25" x14ac:dyDescent="0.2">
      <c r="A211" s="216"/>
      <c r="B211" s="216"/>
      <c r="C211" s="216"/>
      <c r="D211" s="216"/>
      <c r="E211" s="216"/>
      <c r="F211" s="223"/>
      <c r="G211" s="223"/>
      <c r="H211" s="303"/>
      <c r="I211" s="303"/>
      <c r="J211" s="302"/>
      <c r="K211" s="222"/>
      <c r="L211" s="302"/>
      <c r="M211" s="222"/>
      <c r="N211" s="302"/>
      <c r="O211" s="222"/>
      <c r="P211" s="302"/>
      <c r="Q211" s="492"/>
      <c r="R211" s="302"/>
      <c r="S211" s="222"/>
      <c r="T211" s="302"/>
      <c r="U211" s="496"/>
      <c r="V211" s="492"/>
      <c r="W211" s="509"/>
      <c r="X211" s="500"/>
      <c r="Y211" s="222"/>
      <c r="Z211" s="302"/>
      <c r="AA211" s="1315"/>
      <c r="AB211" s="500"/>
      <c r="AC211" s="222"/>
      <c r="AD211" s="302"/>
      <c r="AE211" s="302"/>
      <c r="AF211" s="302"/>
      <c r="AG211" s="1321"/>
      <c r="AH211" s="222"/>
    </row>
    <row r="212" spans="1:34" s="162" customFormat="1" ht="14.25" x14ac:dyDescent="0.2">
      <c r="A212" s="216"/>
      <c r="B212" s="216"/>
      <c r="C212" s="216"/>
      <c r="D212" s="216"/>
      <c r="E212" s="216"/>
      <c r="F212" s="223"/>
      <c r="G212" s="223"/>
      <c r="H212" s="303"/>
      <c r="I212" s="303"/>
      <c r="J212" s="302"/>
      <c r="K212" s="222"/>
      <c r="L212" s="302"/>
      <c r="M212" s="222"/>
      <c r="N212" s="302"/>
      <c r="O212" s="222"/>
      <c r="P212" s="302"/>
      <c r="Q212" s="492"/>
      <c r="R212" s="302"/>
      <c r="S212" s="222"/>
      <c r="T212" s="302"/>
      <c r="U212" s="496"/>
      <c r="V212" s="492"/>
      <c r="W212" s="509"/>
      <c r="X212" s="500"/>
      <c r="Y212" s="222"/>
      <c r="Z212" s="302"/>
      <c r="AA212" s="1315"/>
      <c r="AB212" s="500"/>
      <c r="AC212" s="222"/>
      <c r="AD212" s="302"/>
      <c r="AE212" s="302"/>
      <c r="AF212" s="302"/>
      <c r="AG212" s="1321"/>
      <c r="AH212" s="222"/>
    </row>
    <row r="213" spans="1:34" s="162" customFormat="1" ht="14.25" x14ac:dyDescent="0.2">
      <c r="A213" s="216"/>
      <c r="B213" s="216"/>
      <c r="C213" s="216"/>
      <c r="D213" s="216"/>
      <c r="E213" s="216"/>
      <c r="F213" s="223"/>
      <c r="G213" s="223"/>
      <c r="H213" s="303"/>
      <c r="I213" s="303"/>
      <c r="J213" s="302"/>
      <c r="K213" s="222"/>
      <c r="L213" s="302"/>
      <c r="M213" s="222"/>
      <c r="N213" s="302"/>
      <c r="O213" s="222"/>
      <c r="P213" s="302"/>
      <c r="Q213" s="492"/>
      <c r="R213" s="302"/>
      <c r="S213" s="222"/>
      <c r="T213" s="302"/>
      <c r="U213" s="496"/>
      <c r="V213" s="492"/>
      <c r="W213" s="509"/>
      <c r="X213" s="500"/>
      <c r="Y213" s="222"/>
      <c r="Z213" s="302"/>
      <c r="AA213" s="1315"/>
      <c r="AB213" s="500"/>
      <c r="AC213" s="222"/>
      <c r="AD213" s="302"/>
      <c r="AE213" s="302"/>
      <c r="AF213" s="302"/>
      <c r="AG213" s="1321"/>
      <c r="AH213" s="222"/>
    </row>
    <row r="214" spans="1:34" s="162" customFormat="1" ht="14.25" x14ac:dyDescent="0.2">
      <c r="A214" s="216"/>
      <c r="B214" s="216"/>
      <c r="C214" s="216"/>
      <c r="D214" s="216"/>
      <c r="E214" s="216"/>
      <c r="F214" s="223"/>
      <c r="G214" s="223"/>
      <c r="H214" s="303"/>
      <c r="I214" s="303"/>
      <c r="J214" s="302"/>
      <c r="K214" s="222"/>
      <c r="L214" s="302"/>
      <c r="M214" s="222"/>
      <c r="N214" s="302"/>
      <c r="O214" s="222"/>
      <c r="P214" s="302"/>
      <c r="Q214" s="492"/>
      <c r="R214" s="302"/>
      <c r="S214" s="222"/>
      <c r="T214" s="302"/>
      <c r="U214" s="496"/>
      <c r="V214" s="492"/>
      <c r="W214" s="509"/>
      <c r="X214" s="500"/>
      <c r="Y214" s="222"/>
      <c r="Z214" s="302"/>
      <c r="AA214" s="1315"/>
      <c r="AB214" s="500"/>
      <c r="AC214" s="222"/>
      <c r="AD214" s="302"/>
      <c r="AE214" s="302"/>
      <c r="AF214" s="302"/>
      <c r="AG214" s="1321"/>
      <c r="AH214" s="222"/>
    </row>
    <row r="215" spans="1:34" s="162" customFormat="1" ht="14.25" x14ac:dyDescent="0.2">
      <c r="A215" s="216"/>
      <c r="B215" s="216"/>
      <c r="C215" s="216"/>
      <c r="D215" s="216"/>
      <c r="E215" s="216"/>
      <c r="F215" s="223"/>
      <c r="G215" s="223"/>
      <c r="H215" s="303"/>
      <c r="I215" s="303"/>
      <c r="J215" s="302"/>
      <c r="K215" s="222"/>
      <c r="L215" s="302"/>
      <c r="M215" s="222"/>
      <c r="N215" s="302"/>
      <c r="O215" s="222"/>
      <c r="P215" s="302"/>
      <c r="Q215" s="492"/>
      <c r="R215" s="302"/>
      <c r="S215" s="222"/>
      <c r="T215" s="302"/>
      <c r="U215" s="496"/>
      <c r="V215" s="492"/>
      <c r="W215" s="509"/>
      <c r="X215" s="500"/>
      <c r="Y215" s="222"/>
      <c r="Z215" s="302"/>
      <c r="AA215" s="1315"/>
      <c r="AB215" s="500"/>
      <c r="AC215" s="222"/>
      <c r="AD215" s="302"/>
      <c r="AE215" s="302"/>
      <c r="AF215" s="302"/>
      <c r="AG215" s="1321"/>
      <c r="AH215" s="222"/>
    </row>
    <row r="216" spans="1:34" s="162" customFormat="1" ht="14.25" x14ac:dyDescent="0.2">
      <c r="A216" s="216"/>
      <c r="B216" s="216"/>
      <c r="C216" s="216"/>
      <c r="D216" s="216"/>
      <c r="E216" s="216"/>
      <c r="F216" s="223"/>
      <c r="G216" s="223"/>
      <c r="H216" s="303"/>
      <c r="I216" s="303"/>
      <c r="J216" s="302"/>
      <c r="K216" s="222"/>
      <c r="L216" s="302"/>
      <c r="M216" s="222"/>
      <c r="N216" s="302"/>
      <c r="O216" s="222"/>
      <c r="P216" s="302"/>
      <c r="Q216" s="492"/>
      <c r="R216" s="302"/>
      <c r="S216" s="222"/>
      <c r="T216" s="302"/>
      <c r="U216" s="496"/>
      <c r="V216" s="492"/>
      <c r="W216" s="509"/>
      <c r="X216" s="500"/>
      <c r="Y216" s="222"/>
      <c r="Z216" s="302"/>
      <c r="AA216" s="1315"/>
      <c r="AB216" s="500"/>
      <c r="AC216" s="222"/>
      <c r="AD216" s="302"/>
      <c r="AE216" s="302"/>
      <c r="AF216" s="302"/>
      <c r="AG216" s="1321"/>
      <c r="AH216" s="222"/>
    </row>
    <row r="217" spans="1:34" s="162" customFormat="1" ht="14.25" x14ac:dyDescent="0.2">
      <c r="A217" s="216"/>
      <c r="B217" s="216"/>
      <c r="C217" s="216"/>
      <c r="D217" s="216"/>
      <c r="E217" s="216"/>
      <c r="F217" s="223"/>
      <c r="G217" s="223"/>
      <c r="H217" s="303"/>
      <c r="I217" s="303"/>
      <c r="J217" s="302"/>
      <c r="K217" s="222"/>
      <c r="L217" s="302"/>
      <c r="M217" s="222"/>
      <c r="N217" s="302"/>
      <c r="O217" s="222"/>
      <c r="P217" s="302"/>
      <c r="Q217" s="492"/>
      <c r="R217" s="302"/>
      <c r="S217" s="222"/>
      <c r="T217" s="302"/>
      <c r="U217" s="496"/>
      <c r="V217" s="492"/>
      <c r="W217" s="509"/>
      <c r="X217" s="500"/>
      <c r="Y217" s="222"/>
      <c r="Z217" s="302"/>
      <c r="AA217" s="1315"/>
      <c r="AB217" s="500"/>
      <c r="AC217" s="222"/>
      <c r="AD217" s="302"/>
      <c r="AE217" s="302"/>
      <c r="AF217" s="302"/>
      <c r="AG217" s="1321"/>
      <c r="AH217" s="222"/>
    </row>
    <row r="218" spans="1:34" s="162" customFormat="1" ht="14.25" x14ac:dyDescent="0.2">
      <c r="A218" s="216"/>
      <c r="B218" s="216"/>
      <c r="C218" s="216"/>
      <c r="D218" s="216"/>
      <c r="E218" s="216"/>
      <c r="F218" s="223"/>
      <c r="G218" s="223"/>
      <c r="H218" s="303"/>
      <c r="I218" s="303"/>
      <c r="J218" s="302"/>
      <c r="K218" s="222"/>
      <c r="L218" s="302"/>
      <c r="M218" s="222"/>
      <c r="N218" s="302"/>
      <c r="O218" s="222"/>
      <c r="P218" s="302"/>
      <c r="Q218" s="492"/>
      <c r="R218" s="302"/>
      <c r="S218" s="222"/>
      <c r="T218" s="302"/>
      <c r="U218" s="496"/>
      <c r="V218" s="492"/>
      <c r="W218" s="509"/>
      <c r="X218" s="500"/>
      <c r="Y218" s="222"/>
      <c r="Z218" s="302"/>
      <c r="AA218" s="1315"/>
      <c r="AB218" s="500"/>
      <c r="AC218" s="222"/>
      <c r="AD218" s="302"/>
      <c r="AE218" s="302"/>
      <c r="AF218" s="302"/>
      <c r="AG218" s="1321"/>
      <c r="AH218" s="222"/>
    </row>
    <row r="219" spans="1:34" s="162" customFormat="1" ht="14.25" x14ac:dyDescent="0.2">
      <c r="A219" s="216"/>
      <c r="B219" s="216"/>
      <c r="C219" s="216"/>
      <c r="D219" s="216"/>
      <c r="E219" s="216"/>
      <c r="F219" s="223"/>
      <c r="G219" s="223"/>
      <c r="H219" s="303"/>
      <c r="I219" s="303"/>
      <c r="J219" s="302"/>
      <c r="K219" s="222"/>
      <c r="L219" s="302"/>
      <c r="M219" s="222"/>
      <c r="N219" s="302"/>
      <c r="O219" s="222"/>
      <c r="P219" s="302"/>
      <c r="Q219" s="492"/>
      <c r="R219" s="302"/>
      <c r="S219" s="222"/>
      <c r="T219" s="302"/>
      <c r="U219" s="496"/>
      <c r="V219" s="492"/>
      <c r="W219" s="509"/>
      <c r="X219" s="500"/>
      <c r="Y219" s="222"/>
      <c r="Z219" s="302"/>
      <c r="AA219" s="1315"/>
      <c r="AB219" s="500"/>
      <c r="AC219" s="222"/>
      <c r="AD219" s="302"/>
      <c r="AE219" s="302"/>
      <c r="AF219" s="302"/>
      <c r="AG219" s="1321"/>
      <c r="AH219" s="222"/>
    </row>
    <row r="220" spans="1:34" s="162" customFormat="1" ht="14.25" x14ac:dyDescent="0.2">
      <c r="A220" s="216"/>
      <c r="B220" s="216"/>
      <c r="C220" s="216"/>
      <c r="D220" s="216"/>
      <c r="E220" s="216"/>
      <c r="F220" s="223"/>
      <c r="G220" s="223"/>
      <c r="H220" s="303"/>
      <c r="I220" s="303"/>
      <c r="J220" s="302"/>
      <c r="K220" s="222"/>
      <c r="L220" s="302"/>
      <c r="M220" s="222"/>
      <c r="N220" s="302"/>
      <c r="O220" s="222"/>
      <c r="P220" s="302"/>
      <c r="Q220" s="492"/>
      <c r="R220" s="302"/>
      <c r="S220" s="222"/>
      <c r="T220" s="302"/>
      <c r="U220" s="496"/>
      <c r="V220" s="492"/>
      <c r="W220" s="509"/>
      <c r="X220" s="500"/>
      <c r="Y220" s="222"/>
      <c r="Z220" s="302"/>
      <c r="AA220" s="1315"/>
      <c r="AB220" s="500"/>
      <c r="AC220" s="222"/>
      <c r="AD220" s="302"/>
      <c r="AE220" s="302"/>
      <c r="AF220" s="302"/>
      <c r="AG220" s="1321"/>
      <c r="AH220" s="222"/>
    </row>
    <row r="221" spans="1:34" s="162" customFormat="1" ht="14.25" x14ac:dyDescent="0.2">
      <c r="A221" s="216"/>
      <c r="B221" s="216"/>
      <c r="C221" s="216"/>
      <c r="D221" s="216"/>
      <c r="E221" s="216"/>
      <c r="F221" s="223"/>
      <c r="G221" s="223"/>
      <c r="H221" s="303"/>
      <c r="I221" s="303"/>
      <c r="J221" s="302"/>
      <c r="K221" s="222"/>
      <c r="L221" s="302"/>
      <c r="M221" s="222"/>
      <c r="N221" s="302"/>
      <c r="O221" s="222"/>
      <c r="P221" s="302"/>
      <c r="Q221" s="492"/>
      <c r="R221" s="302"/>
      <c r="S221" s="222"/>
      <c r="T221" s="302"/>
      <c r="U221" s="496"/>
      <c r="V221" s="492"/>
      <c r="W221" s="509"/>
      <c r="X221" s="500"/>
      <c r="Y221" s="222"/>
      <c r="Z221" s="302"/>
      <c r="AA221" s="1315"/>
      <c r="AB221" s="500"/>
      <c r="AC221" s="222"/>
      <c r="AD221" s="302"/>
      <c r="AE221" s="302"/>
      <c r="AF221" s="302"/>
      <c r="AG221" s="1321"/>
      <c r="AH221" s="222"/>
    </row>
    <row r="222" spans="1:34" s="162" customFormat="1" ht="14.25" x14ac:dyDescent="0.2">
      <c r="A222" s="216"/>
      <c r="B222" s="216"/>
      <c r="C222" s="216"/>
      <c r="D222" s="216"/>
      <c r="E222" s="216"/>
      <c r="F222" s="223"/>
      <c r="G222" s="223"/>
      <c r="H222" s="303"/>
      <c r="I222" s="303"/>
      <c r="J222" s="302"/>
      <c r="K222" s="222"/>
      <c r="L222" s="302"/>
      <c r="M222" s="222"/>
      <c r="N222" s="302"/>
      <c r="O222" s="222"/>
      <c r="P222" s="302"/>
      <c r="Q222" s="492"/>
      <c r="R222" s="302"/>
      <c r="S222" s="222"/>
      <c r="T222" s="302"/>
      <c r="U222" s="496"/>
      <c r="V222" s="492"/>
      <c r="W222" s="509"/>
      <c r="X222" s="500"/>
      <c r="Y222" s="222"/>
      <c r="Z222" s="302"/>
      <c r="AA222" s="1315"/>
      <c r="AB222" s="500"/>
      <c r="AC222" s="222"/>
      <c r="AD222" s="302"/>
      <c r="AE222" s="302"/>
      <c r="AF222" s="302"/>
      <c r="AG222" s="1321"/>
      <c r="AH222" s="222"/>
    </row>
    <row r="223" spans="1:34" s="162" customFormat="1" ht="14.25" x14ac:dyDescent="0.2">
      <c r="A223" s="216"/>
      <c r="B223" s="216"/>
      <c r="C223" s="216"/>
      <c r="D223" s="216"/>
      <c r="E223" s="216"/>
      <c r="F223" s="223"/>
      <c r="G223" s="223"/>
      <c r="H223" s="303"/>
      <c r="I223" s="303"/>
      <c r="J223" s="302"/>
      <c r="K223" s="222"/>
      <c r="L223" s="302"/>
      <c r="M223" s="222"/>
      <c r="N223" s="302"/>
      <c r="O223" s="222"/>
      <c r="P223" s="302"/>
      <c r="Q223" s="492"/>
      <c r="R223" s="302"/>
      <c r="S223" s="222"/>
      <c r="T223" s="302"/>
      <c r="U223" s="496"/>
      <c r="V223" s="492"/>
      <c r="W223" s="509"/>
      <c r="X223" s="500"/>
      <c r="Y223" s="222"/>
      <c r="Z223" s="302"/>
      <c r="AA223" s="1315"/>
      <c r="AB223" s="500"/>
      <c r="AC223" s="222"/>
      <c r="AD223" s="302"/>
      <c r="AE223" s="302"/>
      <c r="AF223" s="302"/>
      <c r="AG223" s="1321"/>
      <c r="AH223" s="222"/>
    </row>
    <row r="224" spans="1:34" s="162" customFormat="1" ht="14.25" x14ac:dyDescent="0.2">
      <c r="A224" s="216"/>
      <c r="B224" s="216"/>
      <c r="C224" s="216"/>
      <c r="D224" s="216"/>
      <c r="E224" s="216"/>
      <c r="F224" s="223"/>
      <c r="G224" s="223"/>
      <c r="H224" s="303"/>
      <c r="I224" s="303"/>
      <c r="J224" s="302"/>
      <c r="K224" s="222"/>
      <c r="L224" s="302"/>
      <c r="M224" s="222"/>
      <c r="N224" s="302"/>
      <c r="O224" s="222"/>
      <c r="P224" s="302"/>
      <c r="Q224" s="492"/>
      <c r="R224" s="302"/>
      <c r="S224" s="222"/>
      <c r="T224" s="302"/>
      <c r="U224" s="496"/>
      <c r="V224" s="492"/>
      <c r="W224" s="509"/>
      <c r="X224" s="500"/>
      <c r="Y224" s="222"/>
      <c r="Z224" s="302"/>
      <c r="AA224" s="1315"/>
      <c r="AB224" s="500"/>
      <c r="AC224" s="222"/>
      <c r="AD224" s="302"/>
      <c r="AE224" s="302"/>
      <c r="AF224" s="302"/>
      <c r="AG224" s="1321"/>
      <c r="AH224" s="222"/>
    </row>
    <row r="225" spans="1:34" s="162" customFormat="1" ht="14.25" x14ac:dyDescent="0.2">
      <c r="A225" s="216"/>
      <c r="B225" s="216"/>
      <c r="C225" s="216"/>
      <c r="D225" s="216"/>
      <c r="E225" s="216"/>
      <c r="F225" s="223"/>
      <c r="G225" s="223"/>
      <c r="H225" s="303"/>
      <c r="I225" s="303"/>
      <c r="J225" s="302"/>
      <c r="K225" s="222"/>
      <c r="L225" s="302"/>
      <c r="M225" s="222"/>
      <c r="N225" s="302"/>
      <c r="O225" s="222"/>
      <c r="P225" s="302"/>
      <c r="Q225" s="492"/>
      <c r="R225" s="302"/>
      <c r="S225" s="222"/>
      <c r="T225" s="302"/>
      <c r="U225" s="496"/>
      <c r="V225" s="492"/>
      <c r="W225" s="509"/>
      <c r="X225" s="500"/>
      <c r="Y225" s="222"/>
      <c r="Z225" s="302"/>
      <c r="AA225" s="1315"/>
      <c r="AB225" s="500"/>
      <c r="AC225" s="222"/>
      <c r="AD225" s="302"/>
      <c r="AE225" s="302"/>
      <c r="AF225" s="302"/>
      <c r="AG225" s="1321"/>
      <c r="AH225" s="222"/>
    </row>
    <row r="226" spans="1:34" s="162" customFormat="1" ht="14.25" x14ac:dyDescent="0.2">
      <c r="A226" s="216"/>
      <c r="B226" s="216"/>
      <c r="C226" s="216"/>
      <c r="D226" s="216"/>
      <c r="E226" s="216"/>
      <c r="F226" s="223"/>
      <c r="G226" s="223"/>
      <c r="H226" s="303"/>
      <c r="I226" s="303"/>
      <c r="J226" s="302"/>
      <c r="K226" s="222"/>
      <c r="L226" s="302"/>
      <c r="M226" s="222"/>
      <c r="N226" s="302"/>
      <c r="O226" s="222"/>
      <c r="P226" s="302"/>
      <c r="Q226" s="492"/>
      <c r="R226" s="302"/>
      <c r="S226" s="222"/>
      <c r="T226" s="302"/>
      <c r="U226" s="496"/>
      <c r="V226" s="492"/>
      <c r="W226" s="509"/>
      <c r="X226" s="500"/>
      <c r="Y226" s="222"/>
      <c r="Z226" s="302"/>
      <c r="AA226" s="1315"/>
      <c r="AB226" s="500"/>
      <c r="AC226" s="222"/>
      <c r="AD226" s="302"/>
      <c r="AE226" s="302"/>
      <c r="AF226" s="302"/>
      <c r="AG226" s="1321"/>
      <c r="AH226" s="222"/>
    </row>
    <row r="227" spans="1:34" s="162" customFormat="1" ht="14.25" x14ac:dyDescent="0.2">
      <c r="A227" s="216"/>
      <c r="B227" s="216"/>
      <c r="C227" s="216"/>
      <c r="D227" s="216"/>
      <c r="E227" s="216"/>
      <c r="F227" s="223"/>
      <c r="G227" s="223"/>
      <c r="H227" s="303"/>
      <c r="I227" s="303"/>
      <c r="J227" s="302"/>
      <c r="K227" s="222"/>
      <c r="L227" s="302"/>
      <c r="M227" s="222"/>
      <c r="N227" s="302"/>
      <c r="O227" s="222"/>
      <c r="P227" s="302"/>
      <c r="Q227" s="492"/>
      <c r="R227" s="302"/>
      <c r="S227" s="222"/>
      <c r="T227" s="302"/>
      <c r="U227" s="496"/>
      <c r="V227" s="492"/>
      <c r="W227" s="509"/>
      <c r="X227" s="500"/>
      <c r="Y227" s="222"/>
      <c r="Z227" s="302"/>
      <c r="AA227" s="1315"/>
      <c r="AB227" s="500"/>
      <c r="AC227" s="222"/>
      <c r="AD227" s="302"/>
      <c r="AE227" s="302"/>
      <c r="AF227" s="302"/>
      <c r="AG227" s="1321"/>
      <c r="AH227" s="222"/>
    </row>
    <row r="228" spans="1:34" s="162" customFormat="1" ht="14.25" x14ac:dyDescent="0.2">
      <c r="A228" s="216"/>
      <c r="B228" s="216"/>
      <c r="C228" s="216"/>
      <c r="D228" s="216"/>
      <c r="E228" s="216"/>
      <c r="F228" s="223"/>
      <c r="G228" s="223"/>
      <c r="H228" s="303"/>
      <c r="I228" s="303"/>
      <c r="J228" s="302"/>
      <c r="K228" s="222"/>
      <c r="L228" s="302"/>
      <c r="M228" s="222"/>
      <c r="N228" s="302"/>
      <c r="O228" s="222"/>
      <c r="P228" s="302"/>
      <c r="Q228" s="492"/>
      <c r="R228" s="302"/>
      <c r="S228" s="222"/>
      <c r="T228" s="302"/>
      <c r="U228" s="496"/>
      <c r="V228" s="492"/>
      <c r="W228" s="509"/>
      <c r="X228" s="500"/>
      <c r="Y228" s="222"/>
      <c r="Z228" s="302"/>
      <c r="AA228" s="1315"/>
      <c r="AB228" s="500"/>
      <c r="AC228" s="222"/>
      <c r="AD228" s="302"/>
      <c r="AE228" s="302"/>
      <c r="AF228" s="302"/>
      <c r="AG228" s="1321"/>
      <c r="AH228" s="222"/>
    </row>
    <row r="229" spans="1:34" s="162" customFormat="1" ht="14.25" x14ac:dyDescent="0.2">
      <c r="A229" s="216"/>
      <c r="B229" s="216"/>
      <c r="C229" s="216"/>
      <c r="D229" s="216"/>
      <c r="E229" s="216"/>
      <c r="F229" s="223"/>
      <c r="G229" s="223"/>
      <c r="H229" s="303"/>
      <c r="I229" s="303"/>
      <c r="J229" s="302"/>
      <c r="K229" s="222"/>
      <c r="L229" s="302"/>
      <c r="M229" s="222"/>
      <c r="N229" s="302"/>
      <c r="O229" s="222"/>
      <c r="P229" s="302"/>
      <c r="Q229" s="492"/>
      <c r="R229" s="302"/>
      <c r="S229" s="222"/>
      <c r="T229" s="302"/>
      <c r="U229" s="496"/>
      <c r="V229" s="492"/>
      <c r="W229" s="509"/>
      <c r="X229" s="500"/>
      <c r="Y229" s="222"/>
      <c r="Z229" s="302"/>
      <c r="AA229" s="1315"/>
      <c r="AB229" s="500"/>
      <c r="AC229" s="222"/>
      <c r="AD229" s="302"/>
      <c r="AE229" s="302"/>
      <c r="AF229" s="302"/>
      <c r="AG229" s="1321"/>
      <c r="AH229" s="222"/>
    </row>
    <row r="230" spans="1:34" s="162" customFormat="1" ht="14.25" x14ac:dyDescent="0.2">
      <c r="A230" s="216"/>
      <c r="B230" s="216"/>
      <c r="C230" s="216"/>
      <c r="D230" s="216"/>
      <c r="E230" s="216"/>
      <c r="F230" s="223"/>
      <c r="G230" s="223"/>
      <c r="H230" s="303"/>
      <c r="I230" s="303"/>
      <c r="J230" s="302"/>
      <c r="K230" s="222"/>
      <c r="L230" s="302"/>
      <c r="M230" s="222"/>
      <c r="N230" s="302"/>
      <c r="O230" s="222"/>
      <c r="P230" s="302"/>
      <c r="Q230" s="492"/>
      <c r="R230" s="302"/>
      <c r="S230" s="222"/>
      <c r="T230" s="302"/>
      <c r="U230" s="496"/>
      <c r="V230" s="492"/>
      <c r="W230" s="509"/>
      <c r="X230" s="500"/>
      <c r="Y230" s="222"/>
      <c r="Z230" s="302"/>
      <c r="AA230" s="1315"/>
      <c r="AB230" s="500"/>
      <c r="AC230" s="222"/>
      <c r="AD230" s="302"/>
      <c r="AE230" s="302"/>
      <c r="AF230" s="302"/>
      <c r="AG230" s="1321"/>
      <c r="AH230" s="222"/>
    </row>
    <row r="231" spans="1:34" s="162" customFormat="1" ht="14.25" x14ac:dyDescent="0.2">
      <c r="A231" s="216"/>
      <c r="B231" s="216"/>
      <c r="C231" s="216"/>
      <c r="D231" s="216"/>
      <c r="E231" s="216"/>
      <c r="F231" s="223"/>
      <c r="G231" s="223"/>
      <c r="H231" s="303"/>
      <c r="I231" s="303"/>
      <c r="J231" s="302"/>
      <c r="K231" s="222"/>
      <c r="L231" s="302"/>
      <c r="M231" s="222"/>
      <c r="N231" s="302"/>
      <c r="O231" s="222"/>
      <c r="P231" s="302"/>
      <c r="Q231" s="492"/>
      <c r="R231" s="302"/>
      <c r="S231" s="222"/>
      <c r="T231" s="302"/>
      <c r="U231" s="496"/>
      <c r="V231" s="492"/>
      <c r="W231" s="509"/>
      <c r="X231" s="500"/>
      <c r="Y231" s="222"/>
      <c r="Z231" s="302"/>
      <c r="AA231" s="1315"/>
      <c r="AB231" s="500"/>
      <c r="AC231" s="222"/>
      <c r="AD231" s="302"/>
      <c r="AE231" s="302"/>
      <c r="AF231" s="302"/>
      <c r="AG231" s="1321"/>
      <c r="AH231" s="222"/>
    </row>
    <row r="232" spans="1:34" s="162" customFormat="1" ht="14.25" x14ac:dyDescent="0.2">
      <c r="A232" s="216"/>
      <c r="B232" s="216"/>
      <c r="C232" s="216"/>
      <c r="D232" s="216"/>
      <c r="E232" s="216"/>
      <c r="F232" s="223"/>
      <c r="G232" s="223"/>
      <c r="H232" s="303"/>
      <c r="I232" s="303"/>
      <c r="J232" s="302"/>
      <c r="K232" s="222"/>
      <c r="L232" s="302"/>
      <c r="M232" s="222"/>
      <c r="N232" s="302"/>
      <c r="O232" s="222"/>
      <c r="P232" s="302"/>
      <c r="Q232" s="492"/>
      <c r="R232" s="302"/>
      <c r="S232" s="222"/>
      <c r="T232" s="302"/>
      <c r="U232" s="496"/>
      <c r="V232" s="492"/>
      <c r="W232" s="509"/>
      <c r="X232" s="500"/>
      <c r="Y232" s="222"/>
      <c r="Z232" s="302"/>
      <c r="AA232" s="1315"/>
      <c r="AB232" s="500"/>
      <c r="AC232" s="222"/>
      <c r="AD232" s="302"/>
      <c r="AE232" s="302"/>
      <c r="AF232" s="302"/>
      <c r="AG232" s="1321"/>
      <c r="AH232" s="222"/>
    </row>
    <row r="233" spans="1:34" s="162" customFormat="1" ht="14.25" x14ac:dyDescent="0.2">
      <c r="A233" s="216"/>
      <c r="B233" s="216"/>
      <c r="C233" s="216"/>
      <c r="D233" s="216"/>
      <c r="E233" s="216"/>
      <c r="F233" s="223"/>
      <c r="G233" s="223"/>
      <c r="H233" s="303"/>
      <c r="I233" s="303"/>
      <c r="J233" s="302"/>
      <c r="K233" s="222"/>
      <c r="L233" s="302"/>
      <c r="M233" s="222"/>
      <c r="N233" s="302"/>
      <c r="O233" s="222"/>
      <c r="P233" s="302"/>
      <c r="Q233" s="492"/>
      <c r="R233" s="302"/>
      <c r="S233" s="222"/>
      <c r="T233" s="302"/>
      <c r="U233" s="496"/>
      <c r="V233" s="492"/>
      <c r="W233" s="509"/>
      <c r="X233" s="500"/>
      <c r="Y233" s="222"/>
      <c r="Z233" s="302"/>
      <c r="AA233" s="1315"/>
      <c r="AB233" s="500"/>
      <c r="AC233" s="222"/>
      <c r="AD233" s="302"/>
      <c r="AE233" s="302"/>
      <c r="AF233" s="302"/>
      <c r="AG233" s="1321"/>
      <c r="AH233" s="222"/>
    </row>
    <row r="234" spans="1:34" s="162" customFormat="1" ht="14.25" x14ac:dyDescent="0.2">
      <c r="A234" s="216"/>
      <c r="B234" s="216"/>
      <c r="C234" s="216"/>
      <c r="D234" s="216"/>
      <c r="E234" s="216"/>
      <c r="F234" s="223"/>
      <c r="G234" s="223"/>
      <c r="H234" s="303"/>
      <c r="I234" s="303"/>
      <c r="J234" s="302"/>
      <c r="K234" s="222"/>
      <c r="L234" s="302"/>
      <c r="M234" s="222"/>
      <c r="N234" s="302"/>
      <c r="O234" s="222"/>
      <c r="P234" s="302"/>
      <c r="Q234" s="492"/>
      <c r="R234" s="302"/>
      <c r="S234" s="222"/>
      <c r="T234" s="302"/>
      <c r="U234" s="496"/>
      <c r="V234" s="492"/>
      <c r="W234" s="509"/>
      <c r="X234" s="500"/>
      <c r="Y234" s="222"/>
      <c r="Z234" s="302"/>
      <c r="AA234" s="1315"/>
      <c r="AB234" s="500"/>
      <c r="AC234" s="222"/>
      <c r="AD234" s="302"/>
      <c r="AE234" s="302"/>
      <c r="AF234" s="302"/>
      <c r="AG234" s="1321"/>
      <c r="AH234" s="222"/>
    </row>
    <row r="235" spans="1:34" s="162" customFormat="1" ht="14.25" x14ac:dyDescent="0.2">
      <c r="A235" s="216"/>
      <c r="B235" s="216"/>
      <c r="C235" s="216"/>
      <c r="D235" s="216"/>
      <c r="E235" s="216"/>
      <c r="F235" s="223"/>
      <c r="G235" s="223"/>
      <c r="H235" s="303"/>
      <c r="I235" s="303"/>
      <c r="J235" s="302"/>
      <c r="K235" s="222"/>
      <c r="L235" s="302"/>
      <c r="M235" s="222"/>
      <c r="N235" s="302"/>
      <c r="O235" s="222"/>
      <c r="P235" s="302"/>
      <c r="Q235" s="492"/>
      <c r="R235" s="302"/>
      <c r="S235" s="222"/>
      <c r="T235" s="302"/>
      <c r="U235" s="496"/>
      <c r="V235" s="492"/>
      <c r="W235" s="509"/>
      <c r="X235" s="500"/>
      <c r="Y235" s="222"/>
      <c r="Z235" s="302"/>
      <c r="AA235" s="1315"/>
      <c r="AB235" s="500"/>
      <c r="AC235" s="222"/>
      <c r="AD235" s="302"/>
      <c r="AE235" s="302"/>
      <c r="AF235" s="302"/>
      <c r="AG235" s="1321"/>
      <c r="AH235" s="222"/>
    </row>
    <row r="236" spans="1:34" s="162" customFormat="1" ht="14.25" x14ac:dyDescent="0.2">
      <c r="A236" s="216"/>
      <c r="B236" s="216"/>
      <c r="C236" s="216"/>
      <c r="D236" s="216"/>
      <c r="E236" s="216"/>
      <c r="F236" s="223"/>
      <c r="G236" s="223"/>
      <c r="H236" s="303"/>
      <c r="I236" s="303"/>
      <c r="J236" s="302"/>
      <c r="K236" s="222"/>
      <c r="L236" s="302"/>
      <c r="M236" s="222"/>
      <c r="N236" s="302"/>
      <c r="O236" s="222"/>
      <c r="P236" s="302"/>
      <c r="Q236" s="492"/>
      <c r="R236" s="302"/>
      <c r="S236" s="222"/>
      <c r="T236" s="302"/>
      <c r="U236" s="496"/>
      <c r="V236" s="492"/>
      <c r="W236" s="509"/>
      <c r="X236" s="500"/>
      <c r="Y236" s="222"/>
      <c r="Z236" s="302"/>
      <c r="AA236" s="1315"/>
      <c r="AB236" s="500"/>
      <c r="AC236" s="222"/>
      <c r="AD236" s="302"/>
      <c r="AE236" s="302"/>
      <c r="AF236" s="302"/>
      <c r="AG236" s="1321"/>
      <c r="AH236" s="222"/>
    </row>
    <row r="237" spans="1:34" s="162" customFormat="1" ht="14.25" x14ac:dyDescent="0.2">
      <c r="A237" s="216"/>
      <c r="B237" s="216"/>
      <c r="C237" s="216"/>
      <c r="D237" s="216"/>
      <c r="E237" s="216"/>
      <c r="F237" s="223"/>
      <c r="G237" s="223"/>
      <c r="H237" s="303"/>
      <c r="I237" s="303"/>
      <c r="J237" s="302"/>
      <c r="K237" s="222"/>
      <c r="L237" s="302"/>
      <c r="M237" s="222"/>
      <c r="N237" s="302"/>
      <c r="O237" s="222"/>
      <c r="P237" s="302"/>
      <c r="Q237" s="492"/>
      <c r="R237" s="302"/>
      <c r="S237" s="222"/>
      <c r="T237" s="302"/>
      <c r="U237" s="496"/>
      <c r="V237" s="492"/>
      <c r="W237" s="509"/>
      <c r="X237" s="500"/>
      <c r="Y237" s="222"/>
      <c r="Z237" s="302"/>
      <c r="AA237" s="1315"/>
      <c r="AB237" s="500"/>
      <c r="AC237" s="222"/>
      <c r="AD237" s="302"/>
      <c r="AE237" s="302"/>
      <c r="AF237" s="302"/>
      <c r="AG237" s="1321"/>
      <c r="AH237" s="222"/>
    </row>
    <row r="238" spans="1:34" s="162" customFormat="1" ht="14.25" x14ac:dyDescent="0.2">
      <c r="A238" s="216"/>
      <c r="B238" s="216"/>
      <c r="C238" s="216"/>
      <c r="D238" s="216"/>
      <c r="E238" s="216"/>
      <c r="F238" s="223"/>
      <c r="G238" s="223"/>
      <c r="H238" s="303"/>
      <c r="I238" s="303"/>
      <c r="J238" s="302"/>
      <c r="K238" s="222"/>
      <c r="L238" s="302"/>
      <c r="M238" s="222"/>
      <c r="N238" s="302"/>
      <c r="O238" s="222"/>
      <c r="P238" s="302"/>
      <c r="Q238" s="492"/>
      <c r="R238" s="302"/>
      <c r="S238" s="222"/>
      <c r="T238" s="302"/>
      <c r="U238" s="496"/>
      <c r="V238" s="492"/>
      <c r="W238" s="509"/>
      <c r="X238" s="500"/>
      <c r="Y238" s="222"/>
      <c r="Z238" s="302"/>
      <c r="AA238" s="1315"/>
      <c r="AB238" s="500"/>
      <c r="AC238" s="222"/>
      <c r="AD238" s="302"/>
      <c r="AE238" s="302"/>
      <c r="AF238" s="302"/>
      <c r="AG238" s="1321"/>
      <c r="AH238" s="222"/>
    </row>
    <row r="239" spans="1:34" s="162" customFormat="1" ht="14.25" x14ac:dyDescent="0.2">
      <c r="A239" s="216"/>
      <c r="B239" s="216"/>
      <c r="C239" s="216"/>
      <c r="D239" s="216"/>
      <c r="E239" s="216"/>
      <c r="F239" s="223"/>
      <c r="G239" s="223"/>
      <c r="H239" s="303"/>
      <c r="I239" s="303"/>
      <c r="J239" s="302"/>
      <c r="K239" s="222"/>
      <c r="L239" s="302"/>
      <c r="M239" s="222"/>
      <c r="N239" s="302"/>
      <c r="O239" s="222"/>
      <c r="P239" s="302"/>
      <c r="Q239" s="492"/>
      <c r="R239" s="302"/>
      <c r="S239" s="222"/>
      <c r="T239" s="302"/>
      <c r="U239" s="496"/>
      <c r="V239" s="492"/>
      <c r="W239" s="509"/>
      <c r="X239" s="500"/>
      <c r="Y239" s="222"/>
      <c r="Z239" s="302"/>
      <c r="AA239" s="1315"/>
      <c r="AB239" s="500"/>
      <c r="AC239" s="222"/>
      <c r="AD239" s="302"/>
      <c r="AE239" s="302"/>
      <c r="AF239" s="302"/>
      <c r="AG239" s="1321"/>
      <c r="AH239" s="222"/>
    </row>
    <row r="240" spans="1:34" s="162" customFormat="1" ht="14.25" x14ac:dyDescent="0.2">
      <c r="A240" s="216"/>
      <c r="B240" s="216"/>
      <c r="C240" s="216"/>
      <c r="D240" s="216"/>
      <c r="E240" s="216"/>
      <c r="F240" s="223"/>
      <c r="G240" s="223"/>
      <c r="H240" s="303"/>
      <c r="I240" s="303"/>
      <c r="J240" s="302"/>
      <c r="K240" s="222"/>
      <c r="L240" s="302"/>
      <c r="M240" s="222"/>
      <c r="N240" s="302"/>
      <c r="O240" s="222"/>
      <c r="P240" s="302"/>
      <c r="Q240" s="492"/>
      <c r="R240" s="302"/>
      <c r="S240" s="222"/>
      <c r="T240" s="302"/>
      <c r="U240" s="496"/>
      <c r="V240" s="492"/>
      <c r="W240" s="509"/>
      <c r="X240" s="500"/>
      <c r="Y240" s="222"/>
      <c r="Z240" s="302"/>
      <c r="AA240" s="1315"/>
      <c r="AB240" s="500"/>
      <c r="AC240" s="222"/>
      <c r="AD240" s="302"/>
      <c r="AE240" s="302"/>
      <c r="AF240" s="302"/>
      <c r="AG240" s="1321"/>
      <c r="AH240" s="222"/>
    </row>
    <row r="241" spans="1:34" s="162" customFormat="1" ht="14.25" x14ac:dyDescent="0.2">
      <c r="A241" s="216"/>
      <c r="B241" s="216"/>
      <c r="C241" s="216"/>
      <c r="D241" s="216"/>
      <c r="E241" s="216"/>
      <c r="F241" s="223"/>
      <c r="G241" s="223"/>
      <c r="H241" s="303"/>
      <c r="I241" s="303"/>
      <c r="J241" s="302"/>
      <c r="K241" s="222"/>
      <c r="L241" s="302"/>
      <c r="M241" s="222"/>
      <c r="N241" s="302"/>
      <c r="O241" s="222"/>
      <c r="P241" s="302"/>
      <c r="Q241" s="492"/>
      <c r="R241" s="302"/>
      <c r="S241" s="222"/>
      <c r="T241" s="302"/>
      <c r="U241" s="496"/>
      <c r="V241" s="492"/>
      <c r="W241" s="509"/>
      <c r="X241" s="500"/>
      <c r="Y241" s="222"/>
      <c r="Z241" s="302"/>
      <c r="AA241" s="1315"/>
      <c r="AB241" s="500"/>
      <c r="AC241" s="222"/>
      <c r="AD241" s="302"/>
      <c r="AE241" s="302"/>
      <c r="AF241" s="302"/>
      <c r="AG241" s="1321"/>
      <c r="AH241" s="222"/>
    </row>
    <row r="242" spans="1:34" s="162" customFormat="1" ht="14.25" x14ac:dyDescent="0.2">
      <c r="A242" s="216"/>
      <c r="B242" s="216"/>
      <c r="C242" s="216"/>
      <c r="D242" s="216"/>
      <c r="E242" s="216"/>
      <c r="F242" s="223"/>
      <c r="G242" s="223"/>
      <c r="H242" s="303"/>
      <c r="I242" s="303"/>
      <c r="J242" s="302"/>
      <c r="K242" s="222"/>
      <c r="L242" s="302"/>
      <c r="M242" s="222"/>
      <c r="N242" s="302"/>
      <c r="O242" s="222"/>
      <c r="P242" s="302"/>
      <c r="Q242" s="492"/>
      <c r="R242" s="302"/>
      <c r="S242" s="222"/>
      <c r="T242" s="302"/>
      <c r="U242" s="496"/>
      <c r="V242" s="492"/>
      <c r="W242" s="509"/>
      <c r="X242" s="500"/>
      <c r="Y242" s="222"/>
      <c r="Z242" s="302"/>
      <c r="AA242" s="1315"/>
      <c r="AB242" s="500"/>
      <c r="AC242" s="222"/>
      <c r="AD242" s="302"/>
      <c r="AE242" s="302"/>
      <c r="AF242" s="302"/>
      <c r="AG242" s="1321"/>
      <c r="AH242" s="222"/>
    </row>
    <row r="243" spans="1:34" s="162" customFormat="1" ht="14.25" x14ac:dyDescent="0.2">
      <c r="A243" s="216"/>
      <c r="B243" s="216"/>
      <c r="C243" s="216"/>
      <c r="D243" s="216"/>
      <c r="E243" s="216"/>
      <c r="F243" s="223"/>
      <c r="G243" s="223"/>
      <c r="H243" s="303"/>
      <c r="I243" s="303"/>
      <c r="J243" s="302"/>
      <c r="K243" s="222"/>
      <c r="L243" s="302"/>
      <c r="M243" s="222"/>
      <c r="N243" s="302"/>
      <c r="O243" s="222"/>
      <c r="P243" s="302"/>
      <c r="Q243" s="492"/>
      <c r="R243" s="302"/>
      <c r="S243" s="222"/>
      <c r="T243" s="302"/>
      <c r="U243" s="496"/>
      <c r="V243" s="492"/>
      <c r="W243" s="509"/>
      <c r="X243" s="500"/>
      <c r="Y243" s="222"/>
      <c r="Z243" s="302"/>
      <c r="AA243" s="1315"/>
      <c r="AB243" s="500"/>
      <c r="AC243" s="222"/>
      <c r="AD243" s="302"/>
      <c r="AE243" s="302"/>
      <c r="AF243" s="302"/>
      <c r="AG243" s="1321"/>
      <c r="AH243" s="222"/>
    </row>
    <row r="244" spans="1:34" s="162" customFormat="1" ht="14.25" x14ac:dyDescent="0.2">
      <c r="A244" s="216"/>
      <c r="B244" s="216"/>
      <c r="C244" s="216"/>
      <c r="D244" s="216"/>
      <c r="E244" s="216"/>
      <c r="F244" s="223"/>
      <c r="G244" s="223"/>
      <c r="H244" s="303"/>
      <c r="I244" s="303"/>
      <c r="J244" s="302"/>
      <c r="K244" s="222"/>
      <c r="L244" s="302"/>
      <c r="M244" s="222"/>
      <c r="N244" s="302"/>
      <c r="O244" s="222"/>
      <c r="P244" s="302"/>
      <c r="Q244" s="492"/>
      <c r="R244" s="302"/>
      <c r="S244" s="222"/>
      <c r="T244" s="302"/>
      <c r="U244" s="496"/>
      <c r="V244" s="492"/>
      <c r="W244" s="509"/>
      <c r="X244" s="500"/>
      <c r="Y244" s="222"/>
      <c r="Z244" s="302"/>
      <c r="AA244" s="1315"/>
      <c r="AB244" s="500"/>
      <c r="AC244" s="222"/>
      <c r="AD244" s="302"/>
      <c r="AE244" s="302"/>
      <c r="AF244" s="302"/>
      <c r="AG244" s="1321"/>
      <c r="AH244" s="222"/>
    </row>
    <row r="245" spans="1:34" s="162" customFormat="1" ht="14.25" x14ac:dyDescent="0.2">
      <c r="A245" s="216"/>
      <c r="B245" s="216"/>
      <c r="C245" s="216"/>
      <c r="D245" s="216"/>
      <c r="E245" s="216"/>
      <c r="F245" s="223"/>
      <c r="G245" s="223"/>
      <c r="H245" s="303"/>
      <c r="I245" s="303"/>
      <c r="J245" s="302"/>
      <c r="K245" s="222"/>
      <c r="L245" s="302"/>
      <c r="M245" s="222"/>
      <c r="N245" s="302"/>
      <c r="O245" s="222"/>
      <c r="P245" s="302"/>
      <c r="Q245" s="492"/>
      <c r="R245" s="302"/>
      <c r="S245" s="222"/>
      <c r="T245" s="302"/>
      <c r="U245" s="496"/>
      <c r="V245" s="492"/>
      <c r="W245" s="509"/>
      <c r="X245" s="500"/>
      <c r="Y245" s="222"/>
      <c r="Z245" s="302"/>
      <c r="AA245" s="1315"/>
      <c r="AB245" s="500"/>
      <c r="AC245" s="222"/>
      <c r="AD245" s="302"/>
      <c r="AE245" s="302"/>
      <c r="AF245" s="302"/>
      <c r="AG245" s="1321"/>
      <c r="AH245" s="222"/>
    </row>
    <row r="246" spans="1:34" s="162" customFormat="1" ht="14.25" x14ac:dyDescent="0.2">
      <c r="A246" s="216"/>
      <c r="B246" s="216"/>
      <c r="C246" s="216"/>
      <c r="D246" s="216"/>
      <c r="E246" s="216"/>
      <c r="F246" s="223"/>
      <c r="G246" s="223"/>
      <c r="H246" s="303"/>
      <c r="I246" s="303"/>
      <c r="J246" s="302"/>
      <c r="K246" s="222"/>
      <c r="L246" s="302"/>
      <c r="M246" s="222"/>
      <c r="N246" s="302"/>
      <c r="O246" s="222"/>
      <c r="P246" s="302"/>
      <c r="Q246" s="492"/>
      <c r="R246" s="302"/>
      <c r="S246" s="222"/>
      <c r="T246" s="302"/>
      <c r="U246" s="496"/>
      <c r="V246" s="492"/>
      <c r="W246" s="509"/>
      <c r="X246" s="500"/>
      <c r="Y246" s="222"/>
      <c r="Z246" s="302"/>
      <c r="AA246" s="1315"/>
      <c r="AB246" s="500"/>
      <c r="AC246" s="222"/>
      <c r="AD246" s="302"/>
      <c r="AE246" s="302"/>
      <c r="AF246" s="302"/>
      <c r="AG246" s="1321"/>
      <c r="AH246" s="222"/>
    </row>
    <row r="247" spans="1:34" s="162" customFormat="1" ht="14.25" x14ac:dyDescent="0.2">
      <c r="A247" s="216"/>
      <c r="B247" s="216"/>
      <c r="C247" s="216"/>
      <c r="D247" s="216"/>
      <c r="E247" s="216"/>
      <c r="F247" s="223"/>
      <c r="G247" s="223"/>
      <c r="H247" s="303"/>
      <c r="I247" s="303"/>
      <c r="J247" s="302"/>
      <c r="K247" s="222"/>
      <c r="L247" s="302"/>
      <c r="M247" s="222"/>
      <c r="N247" s="302"/>
      <c r="O247" s="222"/>
      <c r="P247" s="302"/>
      <c r="Q247" s="492"/>
      <c r="R247" s="302"/>
      <c r="S247" s="222"/>
      <c r="T247" s="302"/>
      <c r="U247" s="496"/>
      <c r="V247" s="492"/>
      <c r="W247" s="509"/>
      <c r="X247" s="500"/>
      <c r="Y247" s="222"/>
      <c r="Z247" s="302"/>
      <c r="AA247" s="1315"/>
      <c r="AB247" s="500"/>
      <c r="AC247" s="222"/>
      <c r="AD247" s="302"/>
      <c r="AE247" s="302"/>
      <c r="AF247" s="302"/>
      <c r="AG247" s="1321"/>
      <c r="AH247" s="222"/>
    </row>
    <row r="248" spans="1:34" s="162" customFormat="1" ht="14.25" x14ac:dyDescent="0.2">
      <c r="A248" s="216"/>
      <c r="B248" s="216"/>
      <c r="C248" s="216"/>
      <c r="D248" s="216"/>
      <c r="E248" s="216"/>
      <c r="F248" s="223"/>
      <c r="G248" s="223"/>
      <c r="H248" s="303"/>
      <c r="I248" s="303"/>
      <c r="J248" s="302"/>
      <c r="K248" s="222"/>
      <c r="L248" s="302"/>
      <c r="M248" s="222"/>
      <c r="N248" s="302"/>
      <c r="O248" s="222"/>
      <c r="P248" s="302"/>
      <c r="Q248" s="492"/>
      <c r="R248" s="302"/>
      <c r="S248" s="222"/>
      <c r="T248" s="302"/>
      <c r="U248" s="496"/>
      <c r="V248" s="492"/>
      <c r="W248" s="509"/>
      <c r="X248" s="500"/>
      <c r="Y248" s="222"/>
      <c r="Z248" s="302"/>
      <c r="AA248" s="1315"/>
      <c r="AB248" s="500"/>
      <c r="AC248" s="222"/>
      <c r="AD248" s="302"/>
      <c r="AE248" s="302"/>
      <c r="AF248" s="302"/>
      <c r="AG248" s="1321"/>
      <c r="AH248" s="222"/>
    </row>
    <row r="249" spans="1:34" s="162" customFormat="1" ht="14.25" x14ac:dyDescent="0.2">
      <c r="A249" s="216"/>
      <c r="B249" s="216"/>
      <c r="C249" s="216"/>
      <c r="D249" s="216"/>
      <c r="E249" s="216"/>
      <c r="F249" s="223"/>
      <c r="G249" s="223"/>
      <c r="H249" s="303"/>
      <c r="I249" s="303"/>
      <c r="J249" s="302"/>
      <c r="K249" s="222"/>
      <c r="L249" s="302"/>
      <c r="M249" s="222"/>
      <c r="N249" s="302"/>
      <c r="O249" s="222"/>
      <c r="P249" s="302"/>
      <c r="Q249" s="492"/>
      <c r="R249" s="302"/>
      <c r="S249" s="222"/>
      <c r="T249" s="302"/>
      <c r="U249" s="496"/>
      <c r="V249" s="492"/>
      <c r="W249" s="509"/>
      <c r="X249" s="500"/>
      <c r="Y249" s="222"/>
      <c r="Z249" s="302"/>
      <c r="AA249" s="1315"/>
      <c r="AB249" s="500"/>
      <c r="AC249" s="222"/>
      <c r="AD249" s="302"/>
      <c r="AE249" s="302"/>
      <c r="AF249" s="302"/>
      <c r="AG249" s="1321"/>
      <c r="AH249" s="222"/>
    </row>
    <row r="250" spans="1:34" s="162" customFormat="1" ht="14.25" x14ac:dyDescent="0.2">
      <c r="A250" s="216"/>
      <c r="B250" s="216"/>
      <c r="C250" s="216"/>
      <c r="D250" s="216"/>
      <c r="E250" s="216"/>
      <c r="F250" s="223"/>
      <c r="G250" s="223"/>
      <c r="H250" s="303"/>
      <c r="I250" s="303"/>
      <c r="J250" s="302"/>
      <c r="K250" s="222"/>
      <c r="L250" s="302"/>
      <c r="M250" s="222"/>
      <c r="N250" s="302"/>
      <c r="O250" s="222"/>
      <c r="P250" s="302"/>
      <c r="Q250" s="492"/>
      <c r="R250" s="302"/>
      <c r="S250" s="222"/>
      <c r="T250" s="302"/>
      <c r="U250" s="496"/>
      <c r="V250" s="492"/>
      <c r="W250" s="509"/>
      <c r="X250" s="500"/>
      <c r="Y250" s="222"/>
      <c r="Z250" s="302"/>
      <c r="AA250" s="1315"/>
      <c r="AB250" s="500"/>
      <c r="AC250" s="222"/>
      <c r="AD250" s="302"/>
      <c r="AE250" s="302"/>
      <c r="AF250" s="302"/>
      <c r="AG250" s="1321"/>
      <c r="AH250" s="222"/>
    </row>
    <row r="251" spans="1:34" s="162" customFormat="1" ht="14.25" x14ac:dyDescent="0.2">
      <c r="A251" s="216"/>
      <c r="B251" s="216"/>
      <c r="C251" s="216"/>
      <c r="D251" s="216"/>
      <c r="E251" s="216"/>
      <c r="F251" s="223"/>
      <c r="G251" s="223"/>
      <c r="H251" s="303"/>
      <c r="I251" s="303"/>
      <c r="J251" s="302"/>
      <c r="K251" s="222"/>
      <c r="L251" s="302"/>
      <c r="M251" s="222"/>
      <c r="N251" s="302"/>
      <c r="O251" s="222"/>
      <c r="P251" s="302"/>
      <c r="Q251" s="492"/>
      <c r="R251" s="302"/>
      <c r="S251" s="222"/>
      <c r="T251" s="302"/>
      <c r="U251" s="496"/>
      <c r="V251" s="492"/>
      <c r="W251" s="509"/>
      <c r="X251" s="500"/>
      <c r="Y251" s="222"/>
      <c r="Z251" s="302"/>
      <c r="AA251" s="1315"/>
      <c r="AB251" s="500"/>
      <c r="AC251" s="222"/>
      <c r="AD251" s="302"/>
      <c r="AE251" s="302"/>
      <c r="AF251" s="302"/>
      <c r="AG251" s="1321"/>
      <c r="AH251" s="222"/>
    </row>
    <row r="252" spans="1:34" s="162" customFormat="1" ht="14.25" x14ac:dyDescent="0.2">
      <c r="A252" s="216"/>
      <c r="B252" s="216"/>
      <c r="C252" s="216"/>
      <c r="D252" s="216"/>
      <c r="E252" s="216"/>
      <c r="F252" s="223"/>
      <c r="G252" s="223"/>
      <c r="H252" s="303"/>
      <c r="I252" s="303"/>
      <c r="J252" s="302"/>
      <c r="K252" s="222"/>
      <c r="L252" s="302"/>
      <c r="M252" s="222"/>
      <c r="N252" s="302"/>
      <c r="O252" s="222"/>
      <c r="P252" s="302"/>
      <c r="Q252" s="492"/>
      <c r="R252" s="302"/>
      <c r="S252" s="222"/>
      <c r="T252" s="302"/>
      <c r="U252" s="496"/>
      <c r="V252" s="492"/>
      <c r="W252" s="509"/>
      <c r="X252" s="500"/>
      <c r="Y252" s="222"/>
      <c r="Z252" s="302"/>
      <c r="AA252" s="1315"/>
      <c r="AB252" s="500"/>
      <c r="AC252" s="222"/>
      <c r="AD252" s="302"/>
      <c r="AE252" s="302"/>
      <c r="AF252" s="302"/>
      <c r="AG252" s="1321"/>
      <c r="AH252" s="222"/>
    </row>
    <row r="253" spans="1:34" s="162" customFormat="1" ht="14.25" x14ac:dyDescent="0.2">
      <c r="A253" s="216"/>
      <c r="B253" s="216"/>
      <c r="C253" s="216"/>
      <c r="D253" s="216"/>
      <c r="E253" s="216"/>
      <c r="F253" s="223"/>
      <c r="G253" s="223"/>
      <c r="H253" s="303"/>
      <c r="I253" s="303"/>
      <c r="J253" s="302"/>
      <c r="K253" s="222"/>
      <c r="L253" s="302"/>
      <c r="M253" s="222"/>
      <c r="N253" s="302"/>
      <c r="O253" s="222"/>
      <c r="P253" s="302"/>
      <c r="Q253" s="492"/>
      <c r="R253" s="302"/>
      <c r="S253" s="222"/>
      <c r="T253" s="302"/>
      <c r="U253" s="496"/>
      <c r="V253" s="492"/>
      <c r="W253" s="509"/>
      <c r="X253" s="500"/>
      <c r="Y253" s="222"/>
      <c r="Z253" s="302"/>
      <c r="AA253" s="1315"/>
      <c r="AB253" s="500"/>
      <c r="AC253" s="222"/>
      <c r="AD253" s="302"/>
      <c r="AE253" s="302"/>
      <c r="AF253" s="302"/>
      <c r="AG253" s="1321"/>
      <c r="AH253" s="222"/>
    </row>
    <row r="254" spans="1:34" s="162" customFormat="1" ht="14.25" x14ac:dyDescent="0.2">
      <c r="A254" s="216"/>
      <c r="B254" s="216"/>
      <c r="C254" s="216"/>
      <c r="D254" s="216"/>
      <c r="E254" s="216"/>
      <c r="F254" s="223"/>
      <c r="G254" s="223"/>
      <c r="H254" s="303"/>
      <c r="I254" s="303"/>
      <c r="J254" s="302"/>
      <c r="K254" s="222"/>
      <c r="L254" s="302"/>
      <c r="M254" s="222"/>
      <c r="N254" s="302"/>
      <c r="O254" s="222"/>
      <c r="P254" s="302"/>
      <c r="Q254" s="492"/>
      <c r="R254" s="302"/>
      <c r="S254" s="222"/>
      <c r="T254" s="302"/>
      <c r="U254" s="496"/>
      <c r="V254" s="492"/>
      <c r="W254" s="509"/>
      <c r="X254" s="500"/>
      <c r="Y254" s="222"/>
      <c r="Z254" s="302"/>
      <c r="AA254" s="1315"/>
      <c r="AB254" s="500"/>
      <c r="AC254" s="222"/>
      <c r="AD254" s="302"/>
      <c r="AE254" s="302"/>
      <c r="AF254" s="302"/>
      <c r="AG254" s="1321"/>
      <c r="AH254" s="222"/>
    </row>
    <row r="255" spans="1:34" s="162" customFormat="1" ht="14.25" x14ac:dyDescent="0.2">
      <c r="A255" s="216"/>
      <c r="B255" s="216"/>
      <c r="C255" s="216"/>
      <c r="D255" s="216"/>
      <c r="E255" s="216"/>
      <c r="F255" s="223"/>
      <c r="G255" s="223"/>
      <c r="H255" s="303"/>
      <c r="I255" s="303"/>
      <c r="J255" s="302"/>
      <c r="K255" s="222"/>
      <c r="L255" s="302"/>
      <c r="M255" s="222"/>
      <c r="N255" s="302"/>
      <c r="O255" s="222"/>
      <c r="P255" s="302"/>
      <c r="Q255" s="492"/>
      <c r="R255" s="302"/>
      <c r="S255" s="222"/>
      <c r="T255" s="302"/>
      <c r="U255" s="496"/>
      <c r="V255" s="492"/>
      <c r="W255" s="509"/>
      <c r="X255" s="500"/>
      <c r="Y255" s="222"/>
      <c r="Z255" s="302"/>
      <c r="AA255" s="1315"/>
      <c r="AB255" s="500"/>
      <c r="AC255" s="222"/>
      <c r="AD255" s="302"/>
      <c r="AE255" s="302"/>
      <c r="AF255" s="302"/>
      <c r="AG255" s="1321"/>
      <c r="AH255" s="222"/>
    </row>
    <row r="256" spans="1:34" s="162" customFormat="1" ht="14.25" x14ac:dyDescent="0.2">
      <c r="A256" s="216"/>
      <c r="B256" s="216"/>
      <c r="C256" s="216"/>
      <c r="D256" s="216"/>
      <c r="E256" s="216"/>
      <c r="F256" s="223"/>
      <c r="G256" s="223"/>
      <c r="H256" s="303"/>
      <c r="I256" s="303"/>
      <c r="J256" s="302"/>
      <c r="K256" s="222"/>
      <c r="L256" s="302"/>
      <c r="M256" s="222"/>
      <c r="N256" s="302"/>
      <c r="O256" s="222"/>
      <c r="P256" s="302"/>
      <c r="Q256" s="492"/>
      <c r="R256" s="302"/>
      <c r="S256" s="222"/>
      <c r="T256" s="302"/>
      <c r="U256" s="496"/>
      <c r="V256" s="492"/>
      <c r="W256" s="509"/>
      <c r="X256" s="500"/>
      <c r="Y256" s="222"/>
      <c r="Z256" s="302"/>
      <c r="AA256" s="1315"/>
      <c r="AB256" s="500"/>
      <c r="AC256" s="222"/>
      <c r="AD256" s="302"/>
      <c r="AE256" s="302"/>
      <c r="AF256" s="302"/>
      <c r="AG256" s="1321"/>
      <c r="AH256" s="222"/>
    </row>
    <row r="257" spans="1:34" s="162" customFormat="1" ht="14.25" x14ac:dyDescent="0.2">
      <c r="A257" s="216"/>
      <c r="B257" s="216"/>
      <c r="C257" s="216"/>
      <c r="D257" s="216"/>
      <c r="E257" s="216"/>
      <c r="F257" s="223"/>
      <c r="G257" s="223"/>
      <c r="H257" s="303"/>
      <c r="I257" s="303"/>
      <c r="J257" s="302"/>
      <c r="K257" s="222"/>
      <c r="L257" s="302"/>
      <c r="M257" s="222"/>
      <c r="N257" s="302"/>
      <c r="O257" s="222"/>
      <c r="P257" s="302"/>
      <c r="Q257" s="492"/>
      <c r="R257" s="302"/>
      <c r="S257" s="222"/>
      <c r="T257" s="302"/>
      <c r="U257" s="496"/>
      <c r="V257" s="492"/>
      <c r="W257" s="509"/>
      <c r="X257" s="500"/>
      <c r="Y257" s="222"/>
      <c r="Z257" s="302"/>
      <c r="AA257" s="1315"/>
      <c r="AB257" s="500"/>
      <c r="AC257" s="222"/>
      <c r="AD257" s="302"/>
      <c r="AE257" s="302"/>
      <c r="AF257" s="302"/>
      <c r="AG257" s="1321"/>
      <c r="AH257" s="222"/>
    </row>
    <row r="258" spans="1:34" s="162" customFormat="1" ht="14.25" x14ac:dyDescent="0.2">
      <c r="A258" s="216"/>
      <c r="B258" s="216"/>
      <c r="C258" s="216"/>
      <c r="D258" s="216"/>
      <c r="E258" s="216"/>
      <c r="F258" s="223"/>
      <c r="G258" s="223"/>
      <c r="H258" s="303"/>
      <c r="I258" s="303"/>
      <c r="J258" s="302"/>
      <c r="K258" s="222"/>
      <c r="L258" s="302"/>
      <c r="M258" s="222"/>
      <c r="N258" s="302"/>
      <c r="O258" s="222"/>
      <c r="P258" s="302"/>
      <c r="Q258" s="492"/>
      <c r="R258" s="302"/>
      <c r="S258" s="222"/>
      <c r="T258" s="302"/>
      <c r="U258" s="496"/>
      <c r="V258" s="492"/>
      <c r="W258" s="509"/>
      <c r="X258" s="500"/>
      <c r="Y258" s="222"/>
      <c r="Z258" s="302"/>
      <c r="AA258" s="1315"/>
      <c r="AB258" s="500"/>
      <c r="AC258" s="222"/>
      <c r="AD258" s="302"/>
      <c r="AE258" s="302"/>
      <c r="AF258" s="302"/>
      <c r="AG258" s="1321"/>
      <c r="AH258" s="222"/>
    </row>
    <row r="259" spans="1:34" s="162" customFormat="1" ht="14.25" x14ac:dyDescent="0.2">
      <c r="A259" s="216"/>
      <c r="B259" s="216"/>
      <c r="C259" s="216"/>
      <c r="D259" s="216"/>
      <c r="E259" s="216"/>
      <c r="F259" s="223"/>
      <c r="G259" s="223"/>
      <c r="H259" s="303"/>
      <c r="I259" s="303"/>
      <c r="J259" s="302"/>
      <c r="K259" s="222"/>
      <c r="L259" s="302"/>
      <c r="M259" s="222"/>
      <c r="N259" s="302"/>
      <c r="O259" s="222"/>
      <c r="P259" s="302"/>
      <c r="Q259" s="492"/>
      <c r="R259" s="302"/>
      <c r="S259" s="222"/>
      <c r="T259" s="302"/>
      <c r="U259" s="496"/>
      <c r="V259" s="492"/>
      <c r="W259" s="509"/>
      <c r="X259" s="500"/>
      <c r="Y259" s="222"/>
      <c r="Z259" s="302"/>
      <c r="AA259" s="1315"/>
      <c r="AB259" s="500"/>
      <c r="AC259" s="222"/>
      <c r="AD259" s="302"/>
      <c r="AE259" s="302"/>
      <c r="AF259" s="302"/>
      <c r="AG259" s="1321"/>
      <c r="AH259" s="222"/>
    </row>
    <row r="260" spans="1:34" s="162" customFormat="1" ht="14.25" x14ac:dyDescent="0.2">
      <c r="A260" s="216"/>
      <c r="B260" s="216"/>
      <c r="C260" s="216"/>
      <c r="D260" s="216"/>
      <c r="E260" s="216"/>
      <c r="F260" s="223"/>
      <c r="G260" s="223"/>
      <c r="H260" s="303"/>
      <c r="I260" s="303"/>
      <c r="J260" s="302"/>
      <c r="K260" s="222"/>
      <c r="L260" s="302"/>
      <c r="M260" s="222"/>
      <c r="N260" s="302"/>
      <c r="O260" s="222"/>
      <c r="P260" s="302"/>
      <c r="Q260" s="492"/>
      <c r="R260" s="302"/>
      <c r="S260" s="222"/>
      <c r="T260" s="302"/>
      <c r="U260" s="496"/>
      <c r="V260" s="492"/>
      <c r="W260" s="509"/>
      <c r="X260" s="500"/>
      <c r="Y260" s="222"/>
      <c r="Z260" s="302"/>
      <c r="AA260" s="1315"/>
      <c r="AB260" s="500"/>
      <c r="AC260" s="222"/>
      <c r="AD260" s="302"/>
      <c r="AE260" s="302"/>
      <c r="AF260" s="302"/>
      <c r="AG260" s="1321"/>
      <c r="AH260" s="222"/>
    </row>
    <row r="261" spans="1:34" s="162" customFormat="1" ht="14.25" x14ac:dyDescent="0.2">
      <c r="A261" s="216"/>
      <c r="B261" s="216"/>
      <c r="C261" s="216"/>
      <c r="D261" s="216"/>
      <c r="E261" s="216"/>
      <c r="F261" s="223"/>
      <c r="G261" s="223"/>
      <c r="H261" s="303"/>
      <c r="I261" s="303"/>
      <c r="J261" s="302"/>
      <c r="K261" s="222"/>
      <c r="L261" s="302"/>
      <c r="M261" s="222"/>
      <c r="N261" s="302"/>
      <c r="O261" s="222"/>
      <c r="P261" s="302"/>
      <c r="Q261" s="492"/>
      <c r="R261" s="302"/>
      <c r="S261" s="222"/>
      <c r="T261" s="302"/>
      <c r="U261" s="496"/>
      <c r="V261" s="492"/>
      <c r="W261" s="509"/>
      <c r="X261" s="500"/>
      <c r="Y261" s="222"/>
      <c r="Z261" s="302"/>
      <c r="AA261" s="1315"/>
      <c r="AB261" s="500"/>
      <c r="AC261" s="222"/>
      <c r="AD261" s="302"/>
      <c r="AE261" s="302"/>
      <c r="AF261" s="302"/>
      <c r="AG261" s="1321"/>
      <c r="AH261" s="222"/>
    </row>
    <row r="262" spans="1:34" s="162" customFormat="1" ht="14.25" x14ac:dyDescent="0.2">
      <c r="A262" s="216"/>
      <c r="B262" s="216"/>
      <c r="C262" s="216"/>
      <c r="D262" s="216"/>
      <c r="E262" s="216"/>
      <c r="F262" s="223"/>
      <c r="G262" s="223"/>
      <c r="H262" s="303"/>
      <c r="I262" s="303"/>
      <c r="J262" s="302"/>
      <c r="K262" s="222"/>
      <c r="L262" s="302"/>
      <c r="M262" s="222"/>
      <c r="N262" s="302"/>
      <c r="O262" s="222"/>
      <c r="P262" s="302"/>
      <c r="Q262" s="492"/>
      <c r="R262" s="302"/>
      <c r="S262" s="222"/>
      <c r="T262" s="302"/>
      <c r="U262" s="496"/>
      <c r="V262" s="492"/>
      <c r="W262" s="509"/>
      <c r="X262" s="500"/>
      <c r="Y262" s="222"/>
      <c r="Z262" s="302"/>
      <c r="AA262" s="1315"/>
      <c r="AB262" s="500"/>
      <c r="AC262" s="222"/>
      <c r="AD262" s="302"/>
      <c r="AE262" s="302"/>
      <c r="AF262" s="302"/>
      <c r="AG262" s="1321"/>
      <c r="AH262" s="222"/>
    </row>
    <row r="263" spans="1:34" s="162" customFormat="1" ht="14.25" x14ac:dyDescent="0.2">
      <c r="A263" s="216"/>
      <c r="B263" s="216"/>
      <c r="C263" s="216"/>
      <c r="D263" s="216"/>
      <c r="E263" s="216"/>
      <c r="F263" s="223"/>
      <c r="G263" s="223"/>
      <c r="H263" s="303"/>
      <c r="I263" s="303"/>
      <c r="J263" s="302"/>
      <c r="K263" s="222"/>
      <c r="L263" s="302"/>
      <c r="M263" s="222"/>
      <c r="N263" s="302"/>
      <c r="O263" s="222"/>
      <c r="P263" s="302"/>
      <c r="Q263" s="492"/>
      <c r="R263" s="302"/>
      <c r="S263" s="222"/>
      <c r="T263" s="302"/>
      <c r="U263" s="496"/>
      <c r="V263" s="492"/>
      <c r="W263" s="509"/>
      <c r="X263" s="500"/>
      <c r="Y263" s="222"/>
      <c r="Z263" s="302"/>
      <c r="AA263" s="1315"/>
      <c r="AB263" s="500"/>
      <c r="AC263" s="222"/>
      <c r="AD263" s="302"/>
      <c r="AE263" s="302"/>
      <c r="AF263" s="302"/>
      <c r="AG263" s="1321"/>
      <c r="AH263" s="222"/>
    </row>
    <row r="264" spans="1:34" s="162" customFormat="1" ht="14.25" x14ac:dyDescent="0.2">
      <c r="A264" s="216"/>
      <c r="B264" s="216"/>
      <c r="C264" s="216"/>
      <c r="D264" s="216"/>
      <c r="E264" s="216"/>
      <c r="F264" s="223"/>
      <c r="G264" s="223"/>
      <c r="H264" s="303"/>
      <c r="I264" s="303"/>
      <c r="J264" s="302"/>
      <c r="K264" s="222"/>
      <c r="L264" s="302"/>
      <c r="M264" s="222"/>
      <c r="N264" s="302"/>
      <c r="O264" s="222"/>
      <c r="P264" s="302"/>
      <c r="Q264" s="492"/>
      <c r="R264" s="302"/>
      <c r="S264" s="222"/>
      <c r="T264" s="302"/>
      <c r="U264" s="496"/>
      <c r="V264" s="492"/>
      <c r="W264" s="509"/>
      <c r="X264" s="500"/>
      <c r="Y264" s="222"/>
      <c r="Z264" s="302"/>
      <c r="AA264" s="1315"/>
      <c r="AB264" s="500"/>
      <c r="AC264" s="222"/>
      <c r="AD264" s="302"/>
      <c r="AE264" s="302"/>
      <c r="AF264" s="302"/>
      <c r="AG264" s="1321"/>
      <c r="AH264" s="222"/>
    </row>
    <row r="265" spans="1:34" s="162" customFormat="1" ht="14.25" x14ac:dyDescent="0.2">
      <c r="A265" s="216"/>
      <c r="B265" s="216"/>
      <c r="C265" s="216"/>
      <c r="D265" s="216"/>
      <c r="E265" s="216"/>
      <c r="F265" s="223"/>
      <c r="G265" s="223"/>
      <c r="H265" s="303"/>
      <c r="I265" s="303"/>
      <c r="J265" s="302"/>
      <c r="K265" s="222"/>
      <c r="L265" s="302"/>
      <c r="M265" s="222"/>
      <c r="N265" s="302"/>
      <c r="O265" s="222"/>
      <c r="P265" s="302"/>
      <c r="Q265" s="492"/>
      <c r="R265" s="302"/>
      <c r="S265" s="222"/>
      <c r="T265" s="302"/>
      <c r="U265" s="496"/>
      <c r="V265" s="492"/>
      <c r="W265" s="509"/>
      <c r="X265" s="500"/>
      <c r="Y265" s="222"/>
      <c r="Z265" s="302"/>
      <c r="AA265" s="1315"/>
      <c r="AB265" s="500"/>
      <c r="AC265" s="222"/>
      <c r="AD265" s="302"/>
      <c r="AE265" s="302"/>
      <c r="AF265" s="302"/>
      <c r="AG265" s="1321"/>
      <c r="AH265" s="222"/>
    </row>
    <row r="266" spans="1:34" s="162" customFormat="1" ht="14.25" x14ac:dyDescent="0.2">
      <c r="A266" s="216"/>
      <c r="B266" s="216"/>
      <c r="C266" s="216"/>
      <c r="D266" s="216"/>
      <c r="E266" s="216"/>
      <c r="F266" s="223"/>
      <c r="G266" s="223"/>
      <c r="H266" s="303"/>
      <c r="I266" s="303"/>
      <c r="J266" s="302"/>
      <c r="K266" s="222"/>
      <c r="L266" s="302"/>
      <c r="M266" s="222"/>
      <c r="N266" s="302"/>
      <c r="O266" s="222"/>
      <c r="P266" s="302"/>
      <c r="Q266" s="492"/>
      <c r="R266" s="302"/>
      <c r="S266" s="222"/>
      <c r="T266" s="302"/>
      <c r="U266" s="496"/>
      <c r="V266" s="492"/>
      <c r="W266" s="509"/>
      <c r="X266" s="500"/>
      <c r="Y266" s="222"/>
      <c r="Z266" s="302"/>
      <c r="AA266" s="1315"/>
      <c r="AB266" s="500"/>
      <c r="AC266" s="222"/>
      <c r="AD266" s="302"/>
      <c r="AE266" s="302"/>
      <c r="AF266" s="302"/>
      <c r="AG266" s="1321"/>
      <c r="AH266" s="222"/>
    </row>
    <row r="267" spans="1:34" s="162" customFormat="1" ht="14.25" x14ac:dyDescent="0.2">
      <c r="A267" s="216"/>
      <c r="B267" s="216"/>
      <c r="C267" s="216"/>
      <c r="D267" s="216"/>
      <c r="E267" s="216"/>
      <c r="F267" s="223"/>
      <c r="G267" s="223"/>
      <c r="H267" s="303"/>
      <c r="I267" s="303"/>
      <c r="J267" s="302"/>
      <c r="K267" s="222"/>
      <c r="L267" s="302"/>
      <c r="M267" s="222"/>
      <c r="N267" s="302"/>
      <c r="O267" s="222"/>
      <c r="P267" s="302"/>
      <c r="Q267" s="492"/>
      <c r="R267" s="302"/>
      <c r="S267" s="222"/>
      <c r="T267" s="302"/>
      <c r="U267" s="496"/>
      <c r="V267" s="492"/>
      <c r="W267" s="509"/>
      <c r="X267" s="500"/>
      <c r="Y267" s="222"/>
      <c r="Z267" s="302"/>
      <c r="AA267" s="1315"/>
      <c r="AB267" s="500"/>
      <c r="AC267" s="222"/>
      <c r="AD267" s="302"/>
      <c r="AE267" s="302"/>
      <c r="AF267" s="302"/>
      <c r="AG267" s="1321"/>
      <c r="AH267" s="222"/>
    </row>
    <row r="268" spans="1:34" s="162" customFormat="1" ht="14.25" x14ac:dyDescent="0.2">
      <c r="A268" s="216"/>
      <c r="B268" s="216"/>
      <c r="C268" s="216"/>
      <c r="D268" s="216"/>
      <c r="E268" s="216"/>
      <c r="F268" s="223"/>
      <c r="G268" s="223"/>
      <c r="H268" s="303"/>
      <c r="I268" s="303"/>
      <c r="J268" s="302"/>
      <c r="K268" s="222"/>
      <c r="L268" s="302"/>
      <c r="M268" s="222"/>
      <c r="N268" s="302"/>
      <c r="O268" s="222"/>
      <c r="P268" s="302"/>
      <c r="Q268" s="492"/>
      <c r="R268" s="302"/>
      <c r="S268" s="222"/>
      <c r="T268" s="302"/>
      <c r="U268" s="496"/>
      <c r="V268" s="492"/>
      <c r="W268" s="509"/>
      <c r="X268" s="500"/>
      <c r="Y268" s="222"/>
      <c r="Z268" s="302"/>
      <c r="AA268" s="1315"/>
      <c r="AB268" s="500"/>
      <c r="AC268" s="222"/>
      <c r="AD268" s="302"/>
      <c r="AE268" s="302"/>
      <c r="AF268" s="302"/>
      <c r="AG268" s="1321"/>
      <c r="AH268" s="222"/>
    </row>
    <row r="269" spans="1:34" s="162" customFormat="1" ht="14.25" x14ac:dyDescent="0.2">
      <c r="A269" s="216"/>
      <c r="B269" s="216"/>
      <c r="C269" s="216"/>
      <c r="D269" s="216"/>
      <c r="E269" s="216"/>
      <c r="F269" s="223"/>
      <c r="G269" s="223"/>
      <c r="H269" s="303"/>
      <c r="I269" s="303"/>
      <c r="J269" s="302"/>
      <c r="K269" s="222"/>
      <c r="L269" s="302"/>
      <c r="M269" s="222"/>
      <c r="N269" s="302"/>
      <c r="O269" s="222"/>
      <c r="P269" s="302"/>
      <c r="Q269" s="492"/>
      <c r="R269" s="302"/>
      <c r="S269" s="222"/>
      <c r="T269" s="302"/>
      <c r="U269" s="496"/>
      <c r="V269" s="492"/>
      <c r="W269" s="509"/>
      <c r="X269" s="500"/>
      <c r="Y269" s="222"/>
      <c r="Z269" s="302"/>
      <c r="AA269" s="1315"/>
      <c r="AB269" s="500"/>
      <c r="AC269" s="222"/>
      <c r="AD269" s="302"/>
      <c r="AE269" s="302"/>
      <c r="AF269" s="302"/>
      <c r="AG269" s="1321"/>
      <c r="AH269" s="222"/>
    </row>
    <row r="270" spans="1:34" s="162" customFormat="1" ht="14.25" x14ac:dyDescent="0.2">
      <c r="A270" s="216"/>
      <c r="B270" s="216"/>
      <c r="C270" s="216"/>
      <c r="D270" s="216"/>
      <c r="E270" s="216"/>
      <c r="F270" s="223"/>
      <c r="G270" s="223"/>
      <c r="H270" s="303"/>
      <c r="I270" s="303"/>
      <c r="J270" s="302"/>
      <c r="K270" s="222"/>
      <c r="L270" s="302"/>
      <c r="M270" s="222"/>
      <c r="N270" s="302"/>
      <c r="O270" s="222"/>
      <c r="P270" s="302"/>
      <c r="Q270" s="492"/>
      <c r="R270" s="302"/>
      <c r="S270" s="222"/>
      <c r="T270" s="302"/>
      <c r="U270" s="496"/>
      <c r="V270" s="492"/>
      <c r="W270" s="509"/>
      <c r="X270" s="500"/>
      <c r="Y270" s="222"/>
      <c r="Z270" s="302"/>
      <c r="AA270" s="1315"/>
      <c r="AB270" s="500"/>
      <c r="AC270" s="222"/>
      <c r="AD270" s="302"/>
      <c r="AE270" s="302"/>
      <c r="AF270" s="302"/>
      <c r="AG270" s="1321"/>
      <c r="AH270" s="222"/>
    </row>
    <row r="271" spans="1:34" s="162" customFormat="1" ht="14.25" x14ac:dyDescent="0.2">
      <c r="A271" s="216"/>
      <c r="B271" s="216"/>
      <c r="C271" s="216"/>
      <c r="D271" s="216"/>
      <c r="E271" s="216"/>
      <c r="F271" s="223"/>
      <c r="G271" s="223"/>
      <c r="H271" s="303"/>
      <c r="I271" s="303"/>
      <c r="J271" s="302"/>
      <c r="K271" s="222"/>
      <c r="L271" s="302"/>
      <c r="M271" s="222"/>
      <c r="N271" s="302"/>
      <c r="O271" s="222"/>
      <c r="P271" s="302"/>
      <c r="Q271" s="492"/>
      <c r="R271" s="302"/>
      <c r="S271" s="222"/>
      <c r="T271" s="302"/>
      <c r="U271" s="496"/>
      <c r="V271" s="492"/>
      <c r="W271" s="509"/>
      <c r="X271" s="500"/>
      <c r="Y271" s="222"/>
      <c r="Z271" s="302"/>
      <c r="AA271" s="1315"/>
      <c r="AB271" s="500"/>
      <c r="AC271" s="222"/>
      <c r="AD271" s="302"/>
      <c r="AE271" s="302"/>
      <c r="AF271" s="302"/>
      <c r="AG271" s="1321"/>
      <c r="AH271" s="222"/>
    </row>
    <row r="272" spans="1:34" s="162" customFormat="1" ht="14.25" x14ac:dyDescent="0.2">
      <c r="A272" s="216"/>
      <c r="B272" s="216"/>
      <c r="C272" s="216"/>
      <c r="D272" s="216"/>
      <c r="E272" s="216"/>
      <c r="F272" s="223"/>
      <c r="G272" s="223"/>
      <c r="H272" s="303"/>
      <c r="I272" s="303"/>
      <c r="J272" s="302"/>
      <c r="K272" s="222"/>
      <c r="L272" s="302"/>
      <c r="M272" s="222"/>
      <c r="N272" s="302"/>
      <c r="O272" s="222"/>
      <c r="P272" s="302"/>
      <c r="Q272" s="492"/>
      <c r="R272" s="302"/>
      <c r="S272" s="222"/>
      <c r="T272" s="302"/>
      <c r="U272" s="496"/>
      <c r="V272" s="492"/>
      <c r="W272" s="509"/>
      <c r="X272" s="500"/>
      <c r="Y272" s="222"/>
      <c r="Z272" s="302"/>
      <c r="AA272" s="1315"/>
      <c r="AB272" s="500"/>
      <c r="AC272" s="222"/>
      <c r="AD272" s="302"/>
      <c r="AE272" s="302"/>
      <c r="AF272" s="302"/>
      <c r="AG272" s="1321"/>
      <c r="AH272" s="222"/>
    </row>
    <row r="273" spans="1:34" s="162" customFormat="1" ht="14.25" x14ac:dyDescent="0.2">
      <c r="A273" s="216"/>
      <c r="B273" s="216"/>
      <c r="C273" s="216"/>
      <c r="D273" s="216"/>
      <c r="E273" s="216"/>
      <c r="F273" s="223"/>
      <c r="G273" s="223"/>
      <c r="H273" s="303"/>
      <c r="I273" s="303"/>
      <c r="J273" s="302"/>
      <c r="K273" s="222"/>
      <c r="L273" s="302"/>
      <c r="M273" s="222"/>
      <c r="N273" s="302"/>
      <c r="O273" s="222"/>
      <c r="P273" s="302"/>
      <c r="Q273" s="492"/>
      <c r="R273" s="302"/>
      <c r="S273" s="222"/>
      <c r="T273" s="302"/>
      <c r="U273" s="496"/>
      <c r="V273" s="492"/>
      <c r="W273" s="509"/>
      <c r="X273" s="500"/>
      <c r="Y273" s="222"/>
      <c r="Z273" s="302"/>
      <c r="AA273" s="1315"/>
      <c r="AB273" s="500"/>
      <c r="AC273" s="222"/>
      <c r="AD273" s="302"/>
      <c r="AE273" s="302"/>
      <c r="AF273" s="302"/>
      <c r="AG273" s="1321"/>
      <c r="AH273" s="222"/>
    </row>
    <row r="274" spans="1:34" s="162" customFormat="1" ht="14.25" x14ac:dyDescent="0.2">
      <c r="A274" s="216"/>
      <c r="B274" s="216"/>
      <c r="C274" s="216"/>
      <c r="D274" s="216"/>
      <c r="E274" s="216"/>
      <c r="F274" s="223"/>
      <c r="G274" s="223"/>
      <c r="H274" s="303"/>
      <c r="I274" s="303"/>
      <c r="J274" s="302"/>
      <c r="K274" s="222"/>
      <c r="L274" s="302"/>
      <c r="M274" s="222"/>
      <c r="N274" s="302"/>
      <c r="O274" s="222"/>
      <c r="P274" s="302"/>
      <c r="Q274" s="492"/>
      <c r="R274" s="302"/>
      <c r="S274" s="222"/>
      <c r="T274" s="302"/>
      <c r="U274" s="496"/>
      <c r="V274" s="492"/>
      <c r="W274" s="509"/>
      <c r="X274" s="500"/>
      <c r="Y274" s="222"/>
      <c r="Z274" s="302"/>
      <c r="AA274" s="1315"/>
      <c r="AB274" s="500"/>
      <c r="AC274" s="222"/>
      <c r="AD274" s="302"/>
      <c r="AE274" s="302"/>
      <c r="AF274" s="302"/>
      <c r="AG274" s="1321"/>
      <c r="AH274" s="222"/>
    </row>
    <row r="275" spans="1:34" s="162" customFormat="1" ht="14.25" x14ac:dyDescent="0.2">
      <c r="A275" s="216"/>
      <c r="B275" s="216"/>
      <c r="C275" s="216"/>
      <c r="D275" s="216"/>
      <c r="E275" s="216"/>
      <c r="F275" s="223"/>
      <c r="G275" s="223"/>
      <c r="H275" s="303"/>
      <c r="I275" s="303"/>
      <c r="J275" s="302"/>
      <c r="K275" s="222"/>
      <c r="L275" s="302"/>
      <c r="M275" s="222"/>
      <c r="N275" s="302"/>
      <c r="O275" s="222"/>
      <c r="P275" s="302"/>
      <c r="Q275" s="492"/>
      <c r="R275" s="302"/>
      <c r="S275" s="222"/>
      <c r="T275" s="302"/>
      <c r="U275" s="496"/>
      <c r="V275" s="492"/>
      <c r="W275" s="509"/>
      <c r="X275" s="500"/>
      <c r="Y275" s="222"/>
      <c r="Z275" s="302"/>
      <c r="AA275" s="1315"/>
      <c r="AB275" s="500"/>
      <c r="AC275" s="222"/>
      <c r="AD275" s="302"/>
      <c r="AE275" s="302"/>
      <c r="AF275" s="302"/>
      <c r="AG275" s="1321"/>
      <c r="AH275" s="222"/>
    </row>
    <row r="276" spans="1:34" s="162" customFormat="1" ht="14.25" x14ac:dyDescent="0.2">
      <c r="A276" s="216"/>
      <c r="B276" s="216"/>
      <c r="C276" s="216"/>
      <c r="D276" s="216"/>
      <c r="E276" s="216"/>
      <c r="F276" s="223"/>
      <c r="G276" s="223"/>
      <c r="H276" s="303"/>
      <c r="I276" s="303"/>
      <c r="J276" s="302"/>
      <c r="K276" s="222"/>
      <c r="L276" s="302"/>
      <c r="M276" s="222"/>
      <c r="N276" s="302"/>
      <c r="O276" s="222"/>
      <c r="P276" s="302"/>
      <c r="Q276" s="492"/>
      <c r="R276" s="302"/>
      <c r="S276" s="222"/>
      <c r="T276" s="302"/>
      <c r="U276" s="496"/>
      <c r="V276" s="492"/>
      <c r="W276" s="509"/>
      <c r="X276" s="500"/>
      <c r="Y276" s="222"/>
      <c r="Z276" s="302"/>
      <c r="AA276" s="1315"/>
      <c r="AB276" s="500"/>
      <c r="AC276" s="222"/>
      <c r="AD276" s="302"/>
      <c r="AE276" s="302"/>
      <c r="AF276" s="302"/>
      <c r="AG276" s="1321"/>
      <c r="AH276" s="222"/>
    </row>
    <row r="277" spans="1:34" s="162" customFormat="1" ht="14.25" x14ac:dyDescent="0.2">
      <c r="A277" s="216"/>
      <c r="B277" s="216"/>
      <c r="C277" s="216"/>
      <c r="D277" s="216"/>
      <c r="E277" s="216"/>
      <c r="F277" s="223"/>
      <c r="G277" s="223"/>
      <c r="H277" s="303"/>
      <c r="I277" s="303"/>
      <c r="J277" s="302"/>
      <c r="K277" s="222"/>
      <c r="L277" s="302"/>
      <c r="M277" s="222"/>
      <c r="N277" s="302"/>
      <c r="O277" s="222"/>
      <c r="P277" s="302"/>
      <c r="Q277" s="492"/>
      <c r="R277" s="302"/>
      <c r="S277" s="222"/>
      <c r="T277" s="302"/>
      <c r="U277" s="496"/>
      <c r="V277" s="492"/>
      <c r="W277" s="509"/>
      <c r="X277" s="500"/>
      <c r="Y277" s="222"/>
      <c r="Z277" s="302"/>
      <c r="AA277" s="1315"/>
      <c r="AB277" s="500"/>
      <c r="AC277" s="222"/>
      <c r="AD277" s="302"/>
      <c r="AE277" s="302"/>
      <c r="AF277" s="302"/>
      <c r="AG277" s="1321"/>
      <c r="AH277" s="222"/>
    </row>
    <row r="278" spans="1:34" s="162" customFormat="1" ht="14.25" x14ac:dyDescent="0.2">
      <c r="A278" s="216"/>
      <c r="B278" s="216"/>
      <c r="C278" s="216"/>
      <c r="D278" s="216"/>
      <c r="E278" s="216"/>
      <c r="F278" s="223"/>
      <c r="G278" s="223"/>
      <c r="H278" s="303"/>
      <c r="I278" s="303"/>
      <c r="J278" s="302"/>
      <c r="K278" s="222"/>
      <c r="L278" s="302"/>
      <c r="M278" s="222"/>
      <c r="N278" s="302"/>
      <c r="O278" s="222"/>
      <c r="P278" s="302"/>
      <c r="Q278" s="492"/>
      <c r="R278" s="302"/>
      <c r="S278" s="222"/>
      <c r="T278" s="302"/>
      <c r="U278" s="496"/>
      <c r="V278" s="492"/>
      <c r="W278" s="509"/>
      <c r="X278" s="500"/>
      <c r="Y278" s="222"/>
      <c r="Z278" s="302"/>
      <c r="AA278" s="1315"/>
      <c r="AB278" s="500"/>
      <c r="AC278" s="222"/>
      <c r="AD278" s="302"/>
      <c r="AE278" s="302"/>
      <c r="AF278" s="302"/>
      <c r="AG278" s="1321"/>
      <c r="AH278" s="222"/>
    </row>
    <row r="279" spans="1:34" s="162" customFormat="1" ht="14.25" x14ac:dyDescent="0.2">
      <c r="A279" s="216"/>
      <c r="B279" s="216"/>
      <c r="C279" s="216"/>
      <c r="D279" s="216"/>
      <c r="E279" s="216"/>
      <c r="F279" s="223"/>
      <c r="G279" s="223"/>
      <c r="H279" s="303"/>
      <c r="I279" s="303"/>
      <c r="J279" s="302"/>
      <c r="K279" s="222"/>
      <c r="L279" s="302"/>
      <c r="M279" s="222"/>
      <c r="N279" s="302"/>
      <c r="O279" s="222"/>
      <c r="P279" s="302"/>
      <c r="Q279" s="492"/>
      <c r="R279" s="302"/>
      <c r="S279" s="222"/>
      <c r="T279" s="302"/>
      <c r="U279" s="496"/>
      <c r="V279" s="492"/>
      <c r="W279" s="509"/>
      <c r="X279" s="500"/>
      <c r="Y279" s="222"/>
      <c r="Z279" s="302"/>
      <c r="AA279" s="1315"/>
      <c r="AB279" s="500"/>
      <c r="AC279" s="222"/>
      <c r="AD279" s="302"/>
      <c r="AE279" s="302"/>
      <c r="AF279" s="302"/>
      <c r="AG279" s="1321"/>
      <c r="AH279" s="222"/>
    </row>
    <row r="280" spans="1:34" s="162" customFormat="1" ht="14.25" x14ac:dyDescent="0.2">
      <c r="A280" s="216"/>
      <c r="B280" s="216"/>
      <c r="C280" s="216"/>
      <c r="D280" s="216"/>
      <c r="E280" s="216"/>
      <c r="F280" s="223"/>
      <c r="G280" s="223"/>
      <c r="H280" s="303"/>
      <c r="I280" s="303"/>
      <c r="J280" s="302"/>
      <c r="K280" s="222"/>
      <c r="L280" s="302"/>
      <c r="M280" s="222"/>
      <c r="N280" s="302"/>
      <c r="O280" s="222"/>
      <c r="P280" s="302"/>
      <c r="Q280" s="492"/>
      <c r="R280" s="302"/>
      <c r="S280" s="222"/>
      <c r="T280" s="302"/>
      <c r="U280" s="496"/>
      <c r="V280" s="492"/>
      <c r="W280" s="509"/>
      <c r="X280" s="500"/>
      <c r="Y280" s="222"/>
      <c r="Z280" s="302"/>
      <c r="AA280" s="1315"/>
      <c r="AB280" s="500"/>
      <c r="AC280" s="222"/>
      <c r="AD280" s="302"/>
      <c r="AE280" s="302"/>
      <c r="AF280" s="302"/>
      <c r="AG280" s="1321"/>
      <c r="AH280" s="222"/>
    </row>
    <row r="281" spans="1:34" s="162" customFormat="1" ht="14.25" x14ac:dyDescent="0.2">
      <c r="A281" s="216"/>
      <c r="B281" s="216"/>
      <c r="C281" s="216"/>
      <c r="D281" s="216"/>
      <c r="E281" s="216"/>
      <c r="F281" s="223"/>
      <c r="G281" s="223"/>
      <c r="H281" s="303"/>
      <c r="I281" s="303"/>
      <c r="J281" s="302"/>
      <c r="K281" s="222"/>
      <c r="L281" s="302"/>
      <c r="M281" s="222"/>
      <c r="N281" s="302"/>
      <c r="O281" s="222"/>
      <c r="P281" s="302"/>
      <c r="Q281" s="492"/>
      <c r="R281" s="302"/>
      <c r="S281" s="222"/>
      <c r="T281" s="302"/>
      <c r="U281" s="496"/>
      <c r="V281" s="492"/>
      <c r="W281" s="509"/>
      <c r="X281" s="500"/>
      <c r="Y281" s="222"/>
      <c r="Z281" s="302"/>
      <c r="AA281" s="1315"/>
      <c r="AB281" s="500"/>
      <c r="AC281" s="222"/>
      <c r="AD281" s="302"/>
      <c r="AE281" s="302"/>
      <c r="AF281" s="302"/>
      <c r="AG281" s="1321"/>
      <c r="AH281" s="222"/>
    </row>
    <row r="282" spans="1:34" s="162" customFormat="1" ht="14.25" x14ac:dyDescent="0.2">
      <c r="A282" s="216"/>
      <c r="B282" s="216"/>
      <c r="C282" s="216"/>
      <c r="D282" s="216"/>
      <c r="E282" s="216"/>
      <c r="F282" s="223"/>
      <c r="G282" s="223"/>
      <c r="H282" s="303"/>
      <c r="I282" s="303"/>
      <c r="J282" s="302"/>
      <c r="K282" s="222"/>
      <c r="L282" s="302"/>
      <c r="M282" s="222"/>
      <c r="N282" s="302"/>
      <c r="O282" s="222"/>
      <c r="P282" s="302"/>
      <c r="Q282" s="492"/>
      <c r="R282" s="302"/>
      <c r="S282" s="222"/>
      <c r="T282" s="302"/>
      <c r="U282" s="496"/>
      <c r="V282" s="492"/>
      <c r="W282" s="509"/>
      <c r="X282" s="500"/>
      <c r="Y282" s="222"/>
      <c r="Z282" s="302"/>
      <c r="AA282" s="1315"/>
      <c r="AB282" s="500"/>
      <c r="AC282" s="222"/>
      <c r="AD282" s="302"/>
      <c r="AE282" s="302"/>
      <c r="AF282" s="302"/>
      <c r="AG282" s="1321"/>
      <c r="AH282" s="222"/>
    </row>
    <row r="283" spans="1:34" s="162" customFormat="1" ht="14.25" x14ac:dyDescent="0.2">
      <c r="A283" s="216"/>
      <c r="B283" s="216"/>
      <c r="C283" s="216"/>
      <c r="D283" s="216"/>
      <c r="E283" s="216"/>
      <c r="F283" s="223"/>
      <c r="G283" s="223"/>
      <c r="H283" s="303"/>
      <c r="I283" s="303"/>
      <c r="J283" s="302"/>
      <c r="K283" s="222"/>
      <c r="L283" s="302"/>
      <c r="M283" s="222"/>
      <c r="N283" s="302"/>
      <c r="O283" s="222"/>
      <c r="P283" s="302"/>
      <c r="Q283" s="492"/>
      <c r="R283" s="302"/>
      <c r="S283" s="222"/>
      <c r="T283" s="302"/>
      <c r="U283" s="496"/>
      <c r="V283" s="492"/>
      <c r="W283" s="509"/>
      <c r="X283" s="500"/>
      <c r="Y283" s="222"/>
      <c r="Z283" s="302"/>
      <c r="AA283" s="1315"/>
      <c r="AB283" s="500"/>
      <c r="AC283" s="222"/>
      <c r="AD283" s="302"/>
      <c r="AE283" s="302"/>
      <c r="AF283" s="302"/>
      <c r="AG283" s="1321"/>
      <c r="AH283" s="222"/>
    </row>
    <row r="284" spans="1:34" s="162" customFormat="1" ht="14.25" x14ac:dyDescent="0.2">
      <c r="A284" s="216"/>
      <c r="B284" s="216"/>
      <c r="C284" s="216"/>
      <c r="D284" s="216"/>
      <c r="E284" s="216"/>
      <c r="F284" s="223"/>
      <c r="G284" s="223"/>
      <c r="H284" s="303"/>
      <c r="I284" s="303"/>
      <c r="J284" s="302"/>
      <c r="K284" s="222"/>
      <c r="L284" s="302"/>
      <c r="M284" s="222"/>
      <c r="N284" s="302"/>
      <c r="O284" s="222"/>
      <c r="P284" s="302"/>
      <c r="Q284" s="492"/>
      <c r="R284" s="302"/>
      <c r="S284" s="222"/>
      <c r="T284" s="302"/>
      <c r="U284" s="496"/>
      <c r="V284" s="492"/>
      <c r="W284" s="509"/>
      <c r="X284" s="500"/>
      <c r="Y284" s="222"/>
      <c r="Z284" s="302"/>
      <c r="AA284" s="1315"/>
      <c r="AB284" s="500"/>
      <c r="AC284" s="222"/>
      <c r="AD284" s="302"/>
      <c r="AE284" s="302"/>
      <c r="AF284" s="302"/>
      <c r="AG284" s="1321"/>
      <c r="AH284" s="222"/>
    </row>
    <row r="285" spans="1:34" s="162" customFormat="1" ht="14.25" x14ac:dyDescent="0.2">
      <c r="A285" s="216"/>
      <c r="B285" s="216"/>
      <c r="C285" s="216"/>
      <c r="D285" s="216"/>
      <c r="E285" s="216"/>
      <c r="F285" s="223"/>
      <c r="G285" s="223"/>
      <c r="H285" s="303"/>
      <c r="I285" s="303"/>
      <c r="J285" s="302"/>
      <c r="K285" s="222"/>
      <c r="L285" s="302"/>
      <c r="M285" s="222"/>
      <c r="N285" s="302"/>
      <c r="O285" s="222"/>
      <c r="P285" s="302"/>
      <c r="Q285" s="492"/>
      <c r="R285" s="302"/>
      <c r="S285" s="222"/>
      <c r="T285" s="302"/>
      <c r="U285" s="496"/>
      <c r="V285" s="492"/>
      <c r="W285" s="509"/>
      <c r="X285" s="500"/>
      <c r="Y285" s="222"/>
      <c r="Z285" s="302"/>
      <c r="AA285" s="1315"/>
      <c r="AB285" s="500"/>
      <c r="AC285" s="222"/>
      <c r="AD285" s="302"/>
      <c r="AE285" s="302"/>
      <c r="AF285" s="302"/>
      <c r="AG285" s="1321"/>
      <c r="AH285" s="222"/>
    </row>
    <row r="286" spans="1:34" s="162" customFormat="1" ht="14.25" x14ac:dyDescent="0.2">
      <c r="A286" s="216"/>
      <c r="B286" s="216"/>
      <c r="C286" s="216"/>
      <c r="D286" s="216"/>
      <c r="E286" s="216"/>
      <c r="F286" s="223"/>
      <c r="G286" s="223"/>
      <c r="H286" s="303"/>
      <c r="I286" s="303"/>
      <c r="J286" s="302"/>
      <c r="K286" s="222"/>
      <c r="L286" s="302"/>
      <c r="M286" s="222"/>
      <c r="N286" s="302"/>
      <c r="O286" s="222"/>
      <c r="P286" s="302"/>
      <c r="Q286" s="492"/>
      <c r="R286" s="302"/>
      <c r="S286" s="222"/>
      <c r="T286" s="302"/>
      <c r="U286" s="496"/>
      <c r="V286" s="492"/>
      <c r="W286" s="509"/>
      <c r="X286" s="500"/>
      <c r="Y286" s="222"/>
      <c r="Z286" s="302"/>
      <c r="AA286" s="1315"/>
      <c r="AB286" s="500"/>
      <c r="AC286" s="222"/>
      <c r="AD286" s="302"/>
      <c r="AE286" s="302"/>
      <c r="AF286" s="302"/>
      <c r="AG286" s="1321"/>
      <c r="AH286" s="222"/>
    </row>
    <row r="287" spans="1:34" s="162" customFormat="1" ht="14.25" x14ac:dyDescent="0.2">
      <c r="A287" s="216"/>
      <c r="B287" s="216"/>
      <c r="C287" s="216"/>
      <c r="D287" s="216"/>
      <c r="E287" s="216"/>
      <c r="F287" s="223"/>
      <c r="G287" s="223"/>
      <c r="H287" s="303"/>
      <c r="I287" s="303"/>
      <c r="J287" s="302"/>
      <c r="K287" s="222"/>
      <c r="L287" s="302"/>
      <c r="M287" s="222"/>
      <c r="N287" s="302"/>
      <c r="O287" s="222"/>
      <c r="P287" s="302"/>
      <c r="Q287" s="492"/>
      <c r="R287" s="302"/>
      <c r="S287" s="222"/>
      <c r="T287" s="302"/>
      <c r="U287" s="496"/>
      <c r="V287" s="492"/>
      <c r="W287" s="509"/>
      <c r="X287" s="500"/>
      <c r="Y287" s="222"/>
      <c r="Z287" s="302"/>
      <c r="AA287" s="1315"/>
      <c r="AB287" s="500"/>
      <c r="AC287" s="222"/>
      <c r="AD287" s="302"/>
      <c r="AE287" s="302"/>
      <c r="AF287" s="302"/>
      <c r="AG287" s="1321"/>
      <c r="AH287" s="222"/>
    </row>
    <row r="288" spans="1:34" s="162" customFormat="1" ht="14.25" x14ac:dyDescent="0.2">
      <c r="A288" s="216"/>
      <c r="B288" s="216"/>
      <c r="C288" s="216"/>
      <c r="D288" s="216"/>
      <c r="E288" s="216"/>
      <c r="F288" s="223"/>
      <c r="G288" s="223"/>
      <c r="H288" s="303"/>
      <c r="I288" s="303"/>
      <c r="J288" s="302"/>
      <c r="K288" s="222"/>
      <c r="L288" s="302"/>
      <c r="M288" s="222"/>
      <c r="N288" s="302"/>
      <c r="O288" s="222"/>
      <c r="P288" s="302"/>
      <c r="Q288" s="492"/>
      <c r="R288" s="302"/>
      <c r="S288" s="222"/>
      <c r="T288" s="302"/>
      <c r="U288" s="496"/>
      <c r="V288" s="492"/>
      <c r="W288" s="509"/>
      <c r="X288" s="500"/>
      <c r="Y288" s="222"/>
      <c r="Z288" s="302"/>
      <c r="AA288" s="1315"/>
      <c r="AB288" s="500"/>
      <c r="AC288" s="222"/>
      <c r="AD288" s="302"/>
      <c r="AE288" s="302"/>
      <c r="AF288" s="302"/>
      <c r="AG288" s="1321"/>
      <c r="AH288" s="222"/>
    </row>
    <row r="289" spans="1:34" s="162" customFormat="1" ht="14.25" x14ac:dyDescent="0.2">
      <c r="A289" s="216"/>
      <c r="B289" s="216"/>
      <c r="C289" s="216"/>
      <c r="D289" s="216"/>
      <c r="E289" s="216"/>
      <c r="F289" s="223"/>
      <c r="G289" s="223"/>
      <c r="H289" s="303"/>
      <c r="I289" s="303"/>
      <c r="J289" s="302"/>
      <c r="K289" s="222"/>
      <c r="L289" s="302"/>
      <c r="M289" s="222"/>
      <c r="N289" s="302"/>
      <c r="O289" s="222"/>
      <c r="P289" s="302"/>
      <c r="Q289" s="492"/>
      <c r="R289" s="302"/>
      <c r="S289" s="222"/>
      <c r="T289" s="302"/>
      <c r="U289" s="496"/>
      <c r="V289" s="492"/>
      <c r="W289" s="509"/>
      <c r="X289" s="500"/>
      <c r="Y289" s="222"/>
      <c r="Z289" s="302"/>
      <c r="AA289" s="1315"/>
      <c r="AB289" s="500"/>
      <c r="AC289" s="222"/>
      <c r="AD289" s="302"/>
      <c r="AE289" s="302"/>
      <c r="AF289" s="302"/>
      <c r="AG289" s="1321"/>
      <c r="AH289" s="222"/>
    </row>
    <row r="290" spans="1:34" s="162" customFormat="1" ht="14.25" x14ac:dyDescent="0.2">
      <c r="A290" s="216"/>
      <c r="B290" s="216"/>
      <c r="C290" s="216"/>
      <c r="D290" s="216"/>
      <c r="E290" s="216"/>
      <c r="F290" s="223"/>
      <c r="G290" s="223"/>
      <c r="H290" s="303"/>
      <c r="I290" s="303"/>
      <c r="J290" s="302"/>
      <c r="K290" s="222"/>
      <c r="L290" s="302"/>
      <c r="M290" s="222"/>
      <c r="N290" s="302"/>
      <c r="O290" s="222"/>
      <c r="P290" s="302"/>
      <c r="Q290" s="492"/>
      <c r="R290" s="302"/>
      <c r="S290" s="222"/>
      <c r="T290" s="302"/>
      <c r="U290" s="496"/>
      <c r="V290" s="492"/>
      <c r="W290" s="509"/>
      <c r="X290" s="500"/>
      <c r="Y290" s="222"/>
      <c r="Z290" s="302"/>
      <c r="AA290" s="1315"/>
      <c r="AB290" s="500"/>
      <c r="AC290" s="222"/>
      <c r="AD290" s="302"/>
      <c r="AE290" s="302"/>
      <c r="AF290" s="302"/>
      <c r="AG290" s="1321"/>
      <c r="AH290" s="222"/>
    </row>
    <row r="291" spans="1:34" s="162" customFormat="1" ht="14.25" x14ac:dyDescent="0.2">
      <c r="A291" s="216"/>
      <c r="B291" s="216"/>
      <c r="C291" s="216"/>
      <c r="D291" s="216"/>
      <c r="E291" s="216"/>
      <c r="F291" s="223"/>
      <c r="G291" s="223"/>
      <c r="H291" s="303"/>
      <c r="I291" s="303"/>
      <c r="J291" s="302"/>
      <c r="K291" s="222"/>
      <c r="L291" s="302"/>
      <c r="M291" s="222"/>
      <c r="N291" s="302"/>
      <c r="O291" s="222"/>
      <c r="P291" s="302"/>
      <c r="Q291" s="492"/>
      <c r="R291" s="302"/>
      <c r="S291" s="222"/>
      <c r="T291" s="302"/>
      <c r="U291" s="496"/>
      <c r="V291" s="492"/>
      <c r="W291" s="509"/>
      <c r="X291" s="500"/>
      <c r="Y291" s="222"/>
      <c r="Z291" s="302"/>
      <c r="AA291" s="1315"/>
      <c r="AB291" s="500"/>
      <c r="AC291" s="222"/>
      <c r="AD291" s="302"/>
      <c r="AE291" s="302"/>
      <c r="AF291" s="302"/>
      <c r="AG291" s="1321"/>
      <c r="AH291" s="222"/>
    </row>
    <row r="292" spans="1:34" s="162" customFormat="1" ht="14.25" x14ac:dyDescent="0.2">
      <c r="A292" s="216"/>
      <c r="B292" s="216"/>
      <c r="C292" s="216"/>
      <c r="D292" s="216"/>
      <c r="E292" s="216"/>
      <c r="F292" s="223"/>
      <c r="G292" s="223"/>
      <c r="H292" s="303"/>
      <c r="I292" s="303"/>
      <c r="J292" s="302"/>
      <c r="K292" s="222"/>
      <c r="L292" s="302"/>
      <c r="M292" s="222"/>
      <c r="N292" s="302"/>
      <c r="O292" s="222"/>
      <c r="P292" s="302"/>
      <c r="Q292" s="492"/>
      <c r="R292" s="302"/>
      <c r="S292" s="222"/>
      <c r="T292" s="302"/>
      <c r="U292" s="496"/>
      <c r="V292" s="492"/>
      <c r="W292" s="509"/>
      <c r="X292" s="500"/>
      <c r="Y292" s="222"/>
      <c r="Z292" s="302"/>
      <c r="AA292" s="1315"/>
      <c r="AB292" s="500"/>
      <c r="AC292" s="222"/>
      <c r="AD292" s="302"/>
      <c r="AE292" s="302"/>
      <c r="AF292" s="302"/>
      <c r="AG292" s="1321"/>
      <c r="AH292" s="222"/>
    </row>
    <row r="293" spans="1:34" s="162" customFormat="1" ht="14.25" x14ac:dyDescent="0.2">
      <c r="A293" s="216"/>
      <c r="B293" s="216"/>
      <c r="C293" s="216"/>
      <c r="D293" s="216"/>
      <c r="E293" s="216"/>
      <c r="F293" s="223"/>
      <c r="G293" s="223"/>
      <c r="H293" s="303"/>
      <c r="I293" s="303"/>
      <c r="J293" s="302"/>
      <c r="K293" s="222"/>
      <c r="L293" s="302"/>
      <c r="M293" s="222"/>
      <c r="N293" s="302"/>
      <c r="O293" s="222"/>
      <c r="P293" s="302"/>
      <c r="Q293" s="492"/>
      <c r="R293" s="302"/>
      <c r="S293" s="222"/>
      <c r="T293" s="302"/>
      <c r="U293" s="496"/>
      <c r="V293" s="492"/>
      <c r="W293" s="509"/>
      <c r="X293" s="500"/>
      <c r="Y293" s="222"/>
      <c r="Z293" s="302"/>
      <c r="AA293" s="1315"/>
      <c r="AB293" s="500"/>
      <c r="AC293" s="222"/>
      <c r="AD293" s="302"/>
      <c r="AE293" s="302"/>
      <c r="AF293" s="302"/>
      <c r="AG293" s="1321"/>
      <c r="AH293" s="222"/>
    </row>
    <row r="294" spans="1:34" s="162" customFormat="1" ht="14.25" x14ac:dyDescent="0.2">
      <c r="A294" s="216"/>
      <c r="B294" s="216"/>
      <c r="C294" s="216"/>
      <c r="D294" s="216"/>
      <c r="E294" s="216"/>
      <c r="F294" s="223"/>
      <c r="G294" s="223"/>
      <c r="H294" s="303"/>
      <c r="I294" s="303"/>
      <c r="J294" s="302"/>
      <c r="K294" s="222"/>
      <c r="L294" s="302"/>
      <c r="M294" s="222"/>
      <c r="N294" s="302"/>
      <c r="O294" s="222"/>
      <c r="P294" s="302"/>
      <c r="Q294" s="492"/>
      <c r="R294" s="302"/>
      <c r="S294" s="222"/>
      <c r="T294" s="302"/>
      <c r="U294" s="496"/>
      <c r="V294" s="492"/>
      <c r="W294" s="509"/>
      <c r="X294" s="500"/>
      <c r="Y294" s="222"/>
      <c r="Z294" s="302"/>
      <c r="AA294" s="1315"/>
      <c r="AB294" s="500"/>
      <c r="AC294" s="222"/>
      <c r="AD294" s="302"/>
      <c r="AE294" s="302"/>
      <c r="AF294" s="302"/>
      <c r="AG294" s="1321"/>
      <c r="AH294" s="222"/>
    </row>
    <row r="295" spans="1:34" s="162" customFormat="1" ht="14.25" x14ac:dyDescent="0.2">
      <c r="A295" s="216"/>
      <c r="B295" s="216"/>
      <c r="C295" s="216"/>
      <c r="D295" s="216"/>
      <c r="E295" s="216"/>
      <c r="F295" s="223"/>
      <c r="G295" s="223"/>
      <c r="H295" s="303"/>
      <c r="I295" s="303"/>
      <c r="J295" s="302"/>
      <c r="K295" s="222"/>
      <c r="L295" s="302"/>
      <c r="M295" s="222"/>
      <c r="N295" s="302"/>
      <c r="O295" s="222"/>
      <c r="P295" s="302"/>
      <c r="Q295" s="492"/>
      <c r="R295" s="302"/>
      <c r="S295" s="222"/>
      <c r="T295" s="302"/>
      <c r="U295" s="496"/>
      <c r="V295" s="492"/>
      <c r="W295" s="509"/>
      <c r="X295" s="500"/>
      <c r="Y295" s="222"/>
      <c r="Z295" s="302"/>
      <c r="AA295" s="1315"/>
      <c r="AB295" s="500"/>
      <c r="AC295" s="222"/>
      <c r="AD295" s="302"/>
      <c r="AE295" s="302"/>
      <c r="AF295" s="302"/>
      <c r="AG295" s="1321"/>
      <c r="AH295" s="222"/>
    </row>
    <row r="296" spans="1:34" s="162" customFormat="1" ht="14.25" x14ac:dyDescent="0.2">
      <c r="A296" s="216"/>
      <c r="B296" s="216"/>
      <c r="C296" s="216"/>
      <c r="D296" s="216"/>
      <c r="E296" s="216"/>
      <c r="F296" s="223"/>
      <c r="G296" s="223"/>
      <c r="H296" s="303"/>
      <c r="I296" s="303"/>
      <c r="J296" s="302"/>
      <c r="K296" s="222"/>
      <c r="L296" s="302"/>
      <c r="M296" s="222"/>
      <c r="N296" s="302"/>
      <c r="O296" s="222"/>
      <c r="P296" s="302"/>
      <c r="Q296" s="492"/>
      <c r="R296" s="302"/>
      <c r="S296" s="222"/>
      <c r="T296" s="302"/>
      <c r="U296" s="496"/>
      <c r="V296" s="492"/>
      <c r="W296" s="509"/>
      <c r="X296" s="500"/>
      <c r="Y296" s="222"/>
      <c r="Z296" s="302"/>
      <c r="AA296" s="1315"/>
      <c r="AB296" s="500"/>
      <c r="AC296" s="222"/>
      <c r="AD296" s="302"/>
      <c r="AE296" s="302"/>
      <c r="AF296" s="302"/>
      <c r="AG296" s="1321"/>
      <c r="AH296" s="222"/>
    </row>
    <row r="297" spans="1:34" s="162" customFormat="1" ht="14.25" x14ac:dyDescent="0.2">
      <c r="A297" s="216"/>
      <c r="B297" s="216"/>
      <c r="C297" s="216"/>
      <c r="D297" s="216"/>
      <c r="E297" s="216"/>
      <c r="F297" s="223"/>
      <c r="G297" s="223"/>
      <c r="H297" s="303"/>
      <c r="I297" s="303"/>
      <c r="J297" s="302"/>
      <c r="K297" s="222"/>
      <c r="L297" s="302"/>
      <c r="M297" s="222"/>
      <c r="N297" s="302"/>
      <c r="O297" s="222"/>
      <c r="P297" s="302"/>
      <c r="Q297" s="492"/>
      <c r="R297" s="302"/>
      <c r="S297" s="222"/>
      <c r="T297" s="302"/>
      <c r="U297" s="496"/>
      <c r="V297" s="492"/>
      <c r="W297" s="509"/>
      <c r="X297" s="500"/>
      <c r="Y297" s="222"/>
      <c r="Z297" s="302"/>
      <c r="AA297" s="1315"/>
      <c r="AB297" s="500"/>
      <c r="AC297" s="222"/>
      <c r="AD297" s="302"/>
      <c r="AE297" s="302"/>
      <c r="AF297" s="302"/>
      <c r="AG297" s="1321"/>
      <c r="AH297" s="222"/>
    </row>
    <row r="298" spans="1:34" s="162" customFormat="1" ht="14.25" x14ac:dyDescent="0.2">
      <c r="A298" s="216"/>
      <c r="B298" s="216"/>
      <c r="C298" s="216"/>
      <c r="D298" s="216"/>
      <c r="E298" s="216"/>
      <c r="F298" s="223"/>
      <c r="G298" s="223"/>
      <c r="H298" s="303"/>
      <c r="I298" s="303"/>
      <c r="J298" s="302"/>
      <c r="K298" s="222"/>
      <c r="L298" s="302"/>
      <c r="M298" s="222"/>
      <c r="N298" s="302"/>
      <c r="O298" s="222"/>
      <c r="P298" s="302"/>
      <c r="Q298" s="492"/>
      <c r="R298" s="302"/>
      <c r="S298" s="222"/>
      <c r="T298" s="302"/>
      <c r="U298" s="496"/>
      <c r="V298" s="492"/>
      <c r="W298" s="509"/>
      <c r="X298" s="500"/>
      <c r="Y298" s="222"/>
      <c r="Z298" s="302"/>
      <c r="AA298" s="1315"/>
      <c r="AB298" s="500"/>
      <c r="AC298" s="222"/>
      <c r="AD298" s="302"/>
      <c r="AE298" s="302"/>
      <c r="AF298" s="302"/>
      <c r="AG298" s="1321"/>
      <c r="AH298" s="222"/>
    </row>
    <row r="299" spans="1:34" s="162" customFormat="1" ht="14.25" x14ac:dyDescent="0.2">
      <c r="A299" s="216"/>
      <c r="B299" s="216"/>
      <c r="C299" s="216"/>
      <c r="D299" s="216"/>
      <c r="E299" s="216"/>
      <c r="F299" s="223"/>
      <c r="G299" s="223"/>
      <c r="H299" s="303"/>
      <c r="I299" s="303"/>
      <c r="J299" s="302"/>
      <c r="K299" s="222"/>
      <c r="L299" s="302"/>
      <c r="M299" s="222"/>
      <c r="N299" s="302"/>
      <c r="O299" s="222"/>
      <c r="P299" s="302"/>
      <c r="Q299" s="492"/>
      <c r="R299" s="302"/>
      <c r="S299" s="222"/>
      <c r="T299" s="302"/>
      <c r="U299" s="496"/>
      <c r="V299" s="492"/>
      <c r="W299" s="509"/>
      <c r="X299" s="500"/>
      <c r="Y299" s="222"/>
      <c r="Z299" s="302"/>
      <c r="AA299" s="1315"/>
      <c r="AB299" s="500"/>
      <c r="AC299" s="222"/>
      <c r="AD299" s="302"/>
      <c r="AE299" s="302"/>
      <c r="AF299" s="302"/>
      <c r="AG299" s="1321"/>
      <c r="AH299" s="222"/>
    </row>
    <row r="300" spans="1:34" s="162" customFormat="1" ht="14.25" x14ac:dyDescent="0.2">
      <c r="A300" s="216"/>
      <c r="B300" s="216"/>
      <c r="C300" s="216"/>
      <c r="D300" s="216"/>
      <c r="E300" s="216"/>
      <c r="F300" s="223"/>
      <c r="G300" s="223"/>
      <c r="H300" s="303"/>
      <c r="I300" s="303"/>
      <c r="J300" s="302"/>
      <c r="K300" s="222"/>
      <c r="L300" s="302"/>
      <c r="M300" s="222"/>
      <c r="N300" s="302"/>
      <c r="O300" s="222"/>
      <c r="P300" s="302"/>
      <c r="Q300" s="492"/>
      <c r="R300" s="302"/>
      <c r="S300" s="222"/>
      <c r="T300" s="302"/>
      <c r="U300" s="496"/>
      <c r="V300" s="492"/>
      <c r="W300" s="509"/>
      <c r="X300" s="500"/>
      <c r="Y300" s="222"/>
      <c r="Z300" s="302"/>
      <c r="AA300" s="1315"/>
      <c r="AB300" s="500"/>
      <c r="AC300" s="222"/>
      <c r="AD300" s="302"/>
      <c r="AE300" s="302"/>
      <c r="AF300" s="302"/>
      <c r="AG300" s="1321"/>
      <c r="AH300" s="222"/>
    </row>
    <row r="301" spans="1:34" s="162" customFormat="1" ht="14.25" x14ac:dyDescent="0.2">
      <c r="A301" s="216"/>
      <c r="B301" s="216"/>
      <c r="C301" s="216"/>
      <c r="D301" s="216"/>
      <c r="E301" s="216"/>
      <c r="F301" s="223"/>
      <c r="G301" s="223"/>
      <c r="H301" s="303"/>
      <c r="I301" s="303"/>
      <c r="J301" s="302"/>
      <c r="K301" s="222"/>
      <c r="L301" s="302"/>
      <c r="M301" s="222"/>
      <c r="N301" s="302"/>
      <c r="O301" s="222"/>
      <c r="P301" s="302"/>
      <c r="Q301" s="492"/>
      <c r="R301" s="302"/>
      <c r="S301" s="222"/>
      <c r="T301" s="302"/>
      <c r="U301" s="496"/>
      <c r="V301" s="492"/>
      <c r="W301" s="509"/>
      <c r="X301" s="500"/>
      <c r="Y301" s="222"/>
      <c r="Z301" s="302"/>
      <c r="AA301" s="1315"/>
      <c r="AB301" s="500"/>
      <c r="AC301" s="222"/>
      <c r="AD301" s="302"/>
      <c r="AE301" s="302"/>
      <c r="AF301" s="302"/>
      <c r="AG301" s="1321"/>
      <c r="AH301" s="222"/>
    </row>
    <row r="302" spans="1:34" s="162" customFormat="1" ht="14.25" x14ac:dyDescent="0.2">
      <c r="A302" s="216"/>
      <c r="B302" s="216"/>
      <c r="C302" s="216"/>
      <c r="D302" s="216"/>
      <c r="E302" s="216"/>
      <c r="F302" s="223"/>
      <c r="G302" s="223"/>
      <c r="H302" s="303"/>
      <c r="I302" s="303"/>
      <c r="J302" s="302"/>
      <c r="K302" s="222"/>
      <c r="L302" s="302"/>
      <c r="M302" s="222"/>
      <c r="N302" s="302"/>
      <c r="O302" s="222"/>
      <c r="P302" s="302"/>
      <c r="Q302" s="492"/>
      <c r="R302" s="302"/>
      <c r="S302" s="222"/>
      <c r="T302" s="302"/>
      <c r="U302" s="496"/>
      <c r="V302" s="492"/>
      <c r="W302" s="509"/>
      <c r="X302" s="500"/>
      <c r="Y302" s="222"/>
      <c r="Z302" s="302"/>
      <c r="AA302" s="1315"/>
      <c r="AB302" s="500"/>
      <c r="AC302" s="222"/>
      <c r="AD302" s="302"/>
      <c r="AE302" s="302"/>
      <c r="AF302" s="302"/>
      <c r="AG302" s="1321"/>
      <c r="AH302" s="222"/>
    </row>
    <row r="303" spans="1:34" s="162" customFormat="1" ht="14.25" x14ac:dyDescent="0.2">
      <c r="A303" s="216"/>
      <c r="B303" s="216"/>
      <c r="C303" s="216"/>
      <c r="D303" s="216"/>
      <c r="E303" s="216"/>
      <c r="F303" s="223"/>
      <c r="G303" s="223"/>
      <c r="H303" s="303"/>
      <c r="I303" s="303"/>
      <c r="J303" s="302"/>
      <c r="K303" s="222"/>
      <c r="L303" s="302"/>
      <c r="M303" s="222"/>
      <c r="N303" s="302"/>
      <c r="O303" s="222"/>
      <c r="P303" s="302"/>
      <c r="Q303" s="492"/>
      <c r="R303" s="302"/>
      <c r="S303" s="222"/>
      <c r="T303" s="302"/>
      <c r="U303" s="496"/>
      <c r="V303" s="492"/>
      <c r="W303" s="509"/>
      <c r="X303" s="500"/>
      <c r="Y303" s="222"/>
      <c r="Z303" s="302"/>
      <c r="AA303" s="1315"/>
      <c r="AB303" s="500"/>
      <c r="AC303" s="222"/>
      <c r="AD303" s="302"/>
      <c r="AE303" s="302"/>
      <c r="AF303" s="302"/>
      <c r="AG303" s="1321"/>
      <c r="AH303" s="222"/>
    </row>
    <row r="304" spans="1:34" s="162" customFormat="1" ht="14.25" x14ac:dyDescent="0.2">
      <c r="A304" s="216"/>
      <c r="B304" s="216"/>
      <c r="C304" s="216"/>
      <c r="D304" s="216"/>
      <c r="E304" s="216"/>
      <c r="F304" s="223"/>
      <c r="G304" s="223"/>
      <c r="H304" s="303"/>
      <c r="I304" s="303"/>
      <c r="J304" s="302"/>
      <c r="K304" s="222"/>
      <c r="L304" s="302"/>
      <c r="M304" s="222"/>
      <c r="N304" s="302"/>
      <c r="O304" s="222"/>
      <c r="P304" s="302"/>
      <c r="Q304" s="492"/>
      <c r="R304" s="302"/>
      <c r="S304" s="222"/>
      <c r="T304" s="302"/>
      <c r="U304" s="496"/>
      <c r="V304" s="492"/>
      <c r="W304" s="509"/>
      <c r="X304" s="500"/>
      <c r="Y304" s="222"/>
      <c r="Z304" s="302"/>
      <c r="AA304" s="1315"/>
      <c r="AB304" s="500"/>
      <c r="AC304" s="222"/>
      <c r="AD304" s="302"/>
      <c r="AE304" s="302"/>
      <c r="AF304" s="302"/>
      <c r="AG304" s="1321"/>
      <c r="AH304" s="222"/>
    </row>
    <row r="305" spans="1:34" s="162" customFormat="1" ht="14.25" x14ac:dyDescent="0.2">
      <c r="A305" s="216"/>
      <c r="B305" s="216"/>
      <c r="C305" s="216"/>
      <c r="D305" s="216"/>
      <c r="E305" s="216"/>
      <c r="F305" s="223"/>
      <c r="G305" s="223"/>
      <c r="H305" s="303"/>
      <c r="I305" s="303"/>
      <c r="J305" s="302"/>
      <c r="K305" s="222"/>
      <c r="L305" s="302"/>
      <c r="M305" s="222"/>
      <c r="N305" s="302"/>
      <c r="O305" s="222"/>
      <c r="P305" s="302"/>
      <c r="Q305" s="492"/>
      <c r="R305" s="302"/>
      <c r="S305" s="222"/>
      <c r="T305" s="302"/>
      <c r="U305" s="496"/>
      <c r="V305" s="492"/>
      <c r="W305" s="509"/>
      <c r="X305" s="500"/>
      <c r="Y305" s="222"/>
      <c r="Z305" s="302"/>
      <c r="AA305" s="1315"/>
      <c r="AB305" s="500"/>
      <c r="AC305" s="222"/>
      <c r="AD305" s="302"/>
      <c r="AE305" s="302"/>
      <c r="AF305" s="302"/>
      <c r="AG305" s="1321"/>
      <c r="AH305" s="222"/>
    </row>
    <row r="306" spans="1:34" s="162" customFormat="1" ht="14.25" x14ac:dyDescent="0.2">
      <c r="A306" s="216"/>
      <c r="B306" s="216"/>
      <c r="C306" s="216"/>
      <c r="D306" s="216"/>
      <c r="E306" s="216"/>
      <c r="F306" s="223"/>
      <c r="G306" s="223"/>
      <c r="H306" s="303"/>
      <c r="I306" s="303"/>
      <c r="J306" s="302"/>
      <c r="K306" s="222"/>
      <c r="L306" s="302"/>
      <c r="M306" s="222"/>
      <c r="N306" s="302"/>
      <c r="O306" s="222"/>
      <c r="P306" s="302"/>
      <c r="Q306" s="492"/>
      <c r="R306" s="302"/>
      <c r="S306" s="222"/>
      <c r="T306" s="302"/>
      <c r="U306" s="496"/>
      <c r="V306" s="492"/>
      <c r="W306" s="509"/>
      <c r="X306" s="500"/>
      <c r="Y306" s="222"/>
      <c r="Z306" s="302"/>
      <c r="AA306" s="1315"/>
      <c r="AB306" s="500"/>
      <c r="AC306" s="222"/>
      <c r="AD306" s="302"/>
      <c r="AE306" s="302"/>
      <c r="AF306" s="302"/>
      <c r="AG306" s="1321"/>
      <c r="AH306" s="222"/>
    </row>
    <row r="307" spans="1:34" s="162" customFormat="1" ht="14.25" x14ac:dyDescent="0.2">
      <c r="A307" s="216"/>
      <c r="B307" s="216"/>
      <c r="C307" s="216"/>
      <c r="D307" s="216"/>
      <c r="E307" s="216"/>
      <c r="F307" s="223"/>
      <c r="G307" s="223"/>
      <c r="H307" s="303"/>
      <c r="I307" s="303"/>
      <c r="J307" s="302"/>
      <c r="K307" s="222"/>
      <c r="L307" s="302"/>
      <c r="M307" s="222"/>
      <c r="N307" s="302"/>
      <c r="O307" s="222"/>
      <c r="P307" s="302"/>
      <c r="Q307" s="492"/>
      <c r="R307" s="302"/>
      <c r="S307" s="222"/>
      <c r="T307" s="302"/>
      <c r="U307" s="496"/>
      <c r="V307" s="492"/>
      <c r="W307" s="509"/>
      <c r="X307" s="500"/>
      <c r="Y307" s="222"/>
      <c r="Z307" s="302"/>
      <c r="AA307" s="1315"/>
      <c r="AB307" s="500"/>
      <c r="AC307" s="222"/>
      <c r="AD307" s="302"/>
      <c r="AE307" s="302"/>
      <c r="AF307" s="302"/>
      <c r="AG307" s="1321"/>
      <c r="AH307" s="222"/>
    </row>
    <row r="308" spans="1:34" s="162" customFormat="1" ht="14.25" x14ac:dyDescent="0.2">
      <c r="A308" s="216"/>
      <c r="B308" s="216"/>
      <c r="C308" s="216"/>
      <c r="D308" s="216"/>
      <c r="E308" s="216"/>
      <c r="F308" s="223"/>
      <c r="G308" s="223"/>
      <c r="H308" s="303"/>
      <c r="I308" s="303"/>
      <c r="J308" s="302"/>
      <c r="K308" s="222"/>
      <c r="L308" s="302"/>
      <c r="M308" s="222"/>
      <c r="N308" s="302"/>
      <c r="O308" s="222"/>
      <c r="P308" s="302"/>
      <c r="Q308" s="492"/>
      <c r="R308" s="302"/>
      <c r="S308" s="222"/>
      <c r="T308" s="302"/>
      <c r="U308" s="496"/>
      <c r="V308" s="492"/>
      <c r="W308" s="509"/>
      <c r="X308" s="500"/>
      <c r="Y308" s="222"/>
      <c r="Z308" s="302"/>
      <c r="AA308" s="1315"/>
      <c r="AB308" s="500"/>
      <c r="AC308" s="222"/>
      <c r="AD308" s="302"/>
      <c r="AE308" s="302"/>
      <c r="AF308" s="302"/>
      <c r="AG308" s="1321"/>
      <c r="AH308" s="222"/>
    </row>
    <row r="309" spans="1:34" s="162" customFormat="1" ht="14.25" x14ac:dyDescent="0.2">
      <c r="A309" s="216"/>
      <c r="B309" s="216"/>
      <c r="C309" s="216"/>
      <c r="D309" s="216"/>
      <c r="E309" s="216"/>
      <c r="F309" s="223"/>
      <c r="G309" s="223"/>
      <c r="H309" s="303"/>
      <c r="I309" s="303"/>
      <c r="J309" s="302"/>
      <c r="K309" s="222"/>
      <c r="L309" s="302"/>
      <c r="M309" s="222"/>
      <c r="N309" s="302"/>
      <c r="O309" s="222"/>
      <c r="P309" s="302"/>
      <c r="Q309" s="492"/>
      <c r="R309" s="302"/>
      <c r="S309" s="222"/>
      <c r="T309" s="302"/>
      <c r="U309" s="496"/>
      <c r="V309" s="492"/>
      <c r="W309" s="509"/>
      <c r="X309" s="500"/>
      <c r="Y309" s="222"/>
      <c r="Z309" s="302"/>
      <c r="AA309" s="1315"/>
      <c r="AB309" s="500"/>
      <c r="AC309" s="222"/>
      <c r="AD309" s="302"/>
      <c r="AE309" s="302"/>
      <c r="AF309" s="302"/>
      <c r="AG309" s="1321"/>
      <c r="AH309" s="222"/>
    </row>
    <row r="310" spans="1:34" s="162" customFormat="1" ht="14.25" x14ac:dyDescent="0.2">
      <c r="A310" s="216"/>
      <c r="B310" s="216"/>
      <c r="C310" s="216"/>
      <c r="D310" s="216"/>
      <c r="E310" s="216"/>
      <c r="F310" s="223"/>
      <c r="G310" s="223"/>
      <c r="H310" s="303"/>
      <c r="I310" s="303"/>
      <c r="J310" s="302"/>
      <c r="K310" s="222"/>
      <c r="L310" s="302"/>
      <c r="M310" s="222"/>
      <c r="N310" s="302"/>
      <c r="O310" s="222"/>
      <c r="P310" s="302"/>
      <c r="Q310" s="492"/>
      <c r="R310" s="302"/>
      <c r="S310" s="222"/>
      <c r="T310" s="302"/>
      <c r="U310" s="496"/>
      <c r="V310" s="492"/>
      <c r="W310" s="509"/>
      <c r="X310" s="500"/>
      <c r="Y310" s="222"/>
      <c r="Z310" s="302"/>
      <c r="AA310" s="1315"/>
      <c r="AB310" s="500"/>
      <c r="AC310" s="222"/>
      <c r="AD310" s="302"/>
      <c r="AE310" s="302"/>
      <c r="AF310" s="302"/>
      <c r="AG310" s="1321"/>
      <c r="AH310" s="222"/>
    </row>
    <row r="311" spans="1:34" s="162" customFormat="1" ht="14.25" x14ac:dyDescent="0.2">
      <c r="A311" s="216"/>
      <c r="B311" s="216"/>
      <c r="C311" s="216"/>
      <c r="D311" s="216"/>
      <c r="E311" s="216"/>
      <c r="F311" s="223"/>
      <c r="G311" s="223"/>
      <c r="H311" s="303"/>
      <c r="I311" s="303"/>
      <c r="J311" s="302"/>
      <c r="K311" s="222"/>
      <c r="L311" s="302"/>
      <c r="M311" s="222"/>
      <c r="N311" s="302"/>
      <c r="O311" s="222"/>
      <c r="P311" s="302"/>
      <c r="Q311" s="492"/>
      <c r="R311" s="302"/>
      <c r="S311" s="222"/>
      <c r="T311" s="302"/>
      <c r="U311" s="496"/>
      <c r="V311" s="492"/>
      <c r="W311" s="509"/>
      <c r="X311" s="500"/>
      <c r="Y311" s="222"/>
      <c r="Z311" s="302"/>
      <c r="AA311" s="1315"/>
      <c r="AB311" s="500"/>
      <c r="AC311" s="222"/>
      <c r="AD311" s="302"/>
      <c r="AE311" s="302"/>
      <c r="AF311" s="302"/>
      <c r="AG311" s="1321"/>
      <c r="AH311" s="222"/>
    </row>
    <row r="312" spans="1:34" s="162" customFormat="1" ht="14.25" x14ac:dyDescent="0.2">
      <c r="A312" s="216"/>
      <c r="B312" s="216"/>
      <c r="C312" s="216"/>
      <c r="D312" s="216"/>
      <c r="E312" s="216"/>
      <c r="F312" s="223"/>
      <c r="G312" s="223"/>
      <c r="H312" s="303"/>
      <c r="I312" s="303"/>
      <c r="J312" s="302"/>
      <c r="K312" s="222"/>
      <c r="L312" s="302"/>
      <c r="M312" s="222"/>
      <c r="N312" s="302"/>
      <c r="O312" s="222"/>
      <c r="P312" s="302"/>
      <c r="Q312" s="492"/>
      <c r="R312" s="302"/>
      <c r="S312" s="222"/>
      <c r="T312" s="302"/>
      <c r="U312" s="496"/>
      <c r="V312" s="492"/>
      <c r="W312" s="509"/>
      <c r="X312" s="500"/>
      <c r="Y312" s="222"/>
      <c r="Z312" s="302"/>
      <c r="AA312" s="1315"/>
      <c r="AB312" s="500"/>
      <c r="AC312" s="222"/>
      <c r="AD312" s="302"/>
      <c r="AE312" s="302"/>
      <c r="AF312" s="302"/>
      <c r="AG312" s="1321"/>
      <c r="AH312" s="222"/>
    </row>
    <row r="313" spans="1:34" s="162" customFormat="1" ht="14.25" x14ac:dyDescent="0.2">
      <c r="A313" s="216"/>
      <c r="B313" s="216"/>
      <c r="C313" s="216"/>
      <c r="D313" s="216"/>
      <c r="E313" s="216"/>
      <c r="F313" s="223"/>
      <c r="G313" s="223"/>
      <c r="H313" s="303"/>
      <c r="I313" s="303"/>
      <c r="J313" s="302"/>
      <c r="K313" s="222"/>
      <c r="L313" s="302"/>
      <c r="M313" s="222"/>
      <c r="N313" s="302"/>
      <c r="O313" s="222"/>
      <c r="P313" s="302"/>
      <c r="Q313" s="492"/>
      <c r="R313" s="302"/>
      <c r="S313" s="222"/>
      <c r="T313" s="302"/>
      <c r="U313" s="496"/>
      <c r="V313" s="492"/>
      <c r="W313" s="509"/>
      <c r="X313" s="500"/>
      <c r="Y313" s="222"/>
      <c r="Z313" s="302"/>
      <c r="AA313" s="1315"/>
      <c r="AB313" s="500"/>
      <c r="AC313" s="222"/>
      <c r="AD313" s="302"/>
      <c r="AE313" s="302"/>
      <c r="AF313" s="302"/>
      <c r="AG313" s="1321"/>
      <c r="AH313" s="222"/>
    </row>
    <row r="314" spans="1:34" s="162" customFormat="1" ht="14.25" x14ac:dyDescent="0.2">
      <c r="A314" s="216"/>
      <c r="B314" s="216"/>
      <c r="C314" s="216"/>
      <c r="D314" s="216"/>
      <c r="E314" s="216"/>
      <c r="F314" s="223"/>
      <c r="G314" s="223"/>
      <c r="H314" s="303"/>
      <c r="I314" s="303"/>
      <c r="J314" s="302"/>
      <c r="K314" s="222"/>
      <c r="L314" s="302"/>
      <c r="M314" s="222"/>
      <c r="N314" s="302"/>
      <c r="O314" s="222"/>
      <c r="P314" s="302"/>
      <c r="Q314" s="492"/>
      <c r="R314" s="302"/>
      <c r="S314" s="222"/>
      <c r="T314" s="302"/>
      <c r="U314" s="496"/>
      <c r="V314" s="492"/>
      <c r="W314" s="509"/>
      <c r="X314" s="500"/>
      <c r="Y314" s="222"/>
      <c r="Z314" s="302"/>
      <c r="AA314" s="1315"/>
      <c r="AB314" s="500"/>
      <c r="AC314" s="222"/>
      <c r="AD314" s="302"/>
      <c r="AE314" s="302"/>
      <c r="AF314" s="302"/>
      <c r="AG314" s="1321"/>
      <c r="AH314" s="222"/>
    </row>
    <row r="315" spans="1:34" s="162" customFormat="1" ht="14.25" x14ac:dyDescent="0.2">
      <c r="A315" s="216"/>
      <c r="B315" s="216"/>
      <c r="C315" s="216"/>
      <c r="D315" s="216"/>
      <c r="E315" s="216"/>
      <c r="F315" s="223"/>
      <c r="G315" s="223"/>
      <c r="H315" s="303"/>
      <c r="I315" s="303"/>
      <c r="J315" s="302"/>
      <c r="K315" s="222"/>
      <c r="L315" s="302"/>
      <c r="M315" s="222"/>
      <c r="N315" s="302"/>
      <c r="O315" s="222"/>
      <c r="P315" s="302"/>
      <c r="Q315" s="492"/>
      <c r="R315" s="302"/>
      <c r="S315" s="222"/>
      <c r="T315" s="302"/>
      <c r="U315" s="496"/>
      <c r="V315" s="492"/>
      <c r="W315" s="509"/>
      <c r="X315" s="500"/>
      <c r="Y315" s="222"/>
      <c r="Z315" s="302"/>
      <c r="AA315" s="1315"/>
      <c r="AB315" s="500"/>
      <c r="AC315" s="222"/>
      <c r="AD315" s="302"/>
      <c r="AE315" s="302"/>
      <c r="AF315" s="302"/>
      <c r="AG315" s="1321"/>
      <c r="AH315" s="222"/>
    </row>
    <row r="316" spans="1:34" s="162" customFormat="1" ht="14.25" x14ac:dyDescent="0.2">
      <c r="A316" s="216"/>
      <c r="B316" s="216"/>
      <c r="C316" s="216"/>
      <c r="D316" s="216"/>
      <c r="E316" s="216"/>
      <c r="F316" s="223"/>
      <c r="G316" s="223"/>
      <c r="H316" s="303"/>
      <c r="I316" s="303"/>
      <c r="J316" s="302"/>
      <c r="K316" s="222"/>
      <c r="L316" s="302"/>
      <c r="M316" s="222"/>
      <c r="N316" s="302"/>
      <c r="O316" s="222"/>
      <c r="P316" s="302"/>
      <c r="Q316" s="492"/>
      <c r="R316" s="302"/>
      <c r="S316" s="222"/>
      <c r="T316" s="302"/>
      <c r="U316" s="496"/>
      <c r="V316" s="492"/>
      <c r="W316" s="509"/>
      <c r="X316" s="500"/>
      <c r="Y316" s="222"/>
      <c r="Z316" s="302"/>
      <c r="AA316" s="1315"/>
      <c r="AB316" s="500"/>
      <c r="AC316" s="222"/>
      <c r="AD316" s="302"/>
      <c r="AE316" s="302"/>
      <c r="AF316" s="302"/>
      <c r="AG316" s="1321"/>
      <c r="AH316" s="222"/>
    </row>
    <row r="317" spans="1:34" s="162" customFormat="1" ht="14.25" x14ac:dyDescent="0.2">
      <c r="A317" s="216"/>
      <c r="B317" s="216"/>
      <c r="C317" s="216"/>
      <c r="D317" s="216"/>
      <c r="E317" s="216"/>
      <c r="F317" s="223"/>
      <c r="G317" s="223"/>
      <c r="H317" s="303"/>
      <c r="I317" s="303"/>
      <c r="J317" s="302"/>
      <c r="K317" s="222"/>
      <c r="L317" s="302"/>
      <c r="M317" s="222"/>
      <c r="N317" s="302"/>
      <c r="O317" s="222"/>
      <c r="P317" s="302"/>
      <c r="Q317" s="492"/>
      <c r="R317" s="302"/>
      <c r="S317" s="222"/>
      <c r="T317" s="302"/>
      <c r="U317" s="496"/>
      <c r="V317" s="492"/>
      <c r="W317" s="509"/>
      <c r="X317" s="500"/>
      <c r="Y317" s="222"/>
      <c r="Z317" s="302"/>
      <c r="AA317" s="1315"/>
      <c r="AB317" s="500"/>
      <c r="AC317" s="222"/>
      <c r="AD317" s="302"/>
      <c r="AE317" s="302"/>
      <c r="AF317" s="302"/>
      <c r="AG317" s="1321"/>
      <c r="AH317" s="222"/>
    </row>
    <row r="318" spans="1:34" s="162" customFormat="1" ht="14.25" x14ac:dyDescent="0.2">
      <c r="A318" s="216"/>
      <c r="B318" s="216"/>
      <c r="C318" s="216"/>
      <c r="D318" s="216"/>
      <c r="E318" s="216"/>
      <c r="F318" s="223"/>
      <c r="G318" s="223"/>
      <c r="H318" s="303"/>
      <c r="I318" s="303"/>
      <c r="J318" s="302"/>
      <c r="K318" s="222"/>
      <c r="L318" s="302"/>
      <c r="M318" s="222"/>
      <c r="N318" s="302"/>
      <c r="O318" s="222"/>
      <c r="P318" s="302"/>
      <c r="Q318" s="492"/>
      <c r="R318" s="302"/>
      <c r="S318" s="222"/>
      <c r="T318" s="302"/>
      <c r="U318" s="496"/>
      <c r="V318" s="492"/>
      <c r="W318" s="509"/>
      <c r="X318" s="500"/>
      <c r="Y318" s="222"/>
      <c r="Z318" s="302"/>
      <c r="AA318" s="1315"/>
      <c r="AB318" s="500"/>
      <c r="AC318" s="222"/>
      <c r="AD318" s="302"/>
      <c r="AE318" s="302"/>
      <c r="AF318" s="302"/>
      <c r="AG318" s="1321"/>
      <c r="AH318" s="222"/>
    </row>
    <row r="319" spans="1:34" s="162" customFormat="1" ht="14.25" x14ac:dyDescent="0.2">
      <c r="A319" s="216"/>
      <c r="B319" s="216"/>
      <c r="C319" s="216"/>
      <c r="D319" s="216"/>
      <c r="E319" s="216"/>
      <c r="F319" s="223"/>
      <c r="G319" s="223"/>
      <c r="H319" s="303"/>
      <c r="I319" s="303"/>
      <c r="J319" s="302"/>
      <c r="K319" s="222"/>
      <c r="L319" s="302"/>
      <c r="M319" s="222"/>
      <c r="N319" s="302"/>
      <c r="O319" s="222"/>
      <c r="P319" s="302"/>
      <c r="Q319" s="492"/>
      <c r="R319" s="302"/>
      <c r="S319" s="222"/>
      <c r="T319" s="302"/>
      <c r="U319" s="496"/>
      <c r="V319" s="492"/>
      <c r="W319" s="509"/>
      <c r="X319" s="500"/>
      <c r="Y319" s="222"/>
      <c r="Z319" s="302"/>
      <c r="AA319" s="1315"/>
      <c r="AB319" s="500"/>
      <c r="AC319" s="222"/>
      <c r="AD319" s="302"/>
      <c r="AE319" s="302"/>
      <c r="AF319" s="302"/>
      <c r="AG319" s="1321"/>
      <c r="AH319" s="222"/>
    </row>
    <row r="320" spans="1:34" s="162" customFormat="1" ht="14.25" x14ac:dyDescent="0.2">
      <c r="A320" s="216"/>
      <c r="B320" s="216"/>
      <c r="C320" s="216"/>
      <c r="D320" s="216"/>
      <c r="E320" s="216"/>
      <c r="F320" s="223"/>
      <c r="G320" s="223"/>
      <c r="H320" s="303"/>
      <c r="I320" s="303"/>
      <c r="J320" s="302"/>
      <c r="K320" s="222"/>
      <c r="L320" s="302"/>
      <c r="M320" s="222"/>
      <c r="N320" s="302"/>
      <c r="O320" s="222"/>
      <c r="P320" s="302"/>
      <c r="Q320" s="492"/>
      <c r="R320" s="302"/>
      <c r="S320" s="222"/>
      <c r="T320" s="302"/>
      <c r="U320" s="496"/>
      <c r="V320" s="492"/>
      <c r="W320" s="509"/>
      <c r="X320" s="500"/>
      <c r="Y320" s="222"/>
      <c r="Z320" s="302"/>
      <c r="AA320" s="1315"/>
      <c r="AB320" s="500"/>
      <c r="AC320" s="222"/>
      <c r="AD320" s="302"/>
      <c r="AE320" s="302"/>
      <c r="AF320" s="302"/>
      <c r="AG320" s="1321"/>
      <c r="AH320" s="222"/>
    </row>
    <row r="321" spans="1:34" s="162" customFormat="1" ht="14.25" x14ac:dyDescent="0.2">
      <c r="A321" s="216"/>
      <c r="B321" s="216"/>
      <c r="C321" s="216"/>
      <c r="D321" s="216"/>
      <c r="E321" s="216"/>
      <c r="F321" s="223"/>
      <c r="G321" s="223"/>
      <c r="H321" s="303"/>
      <c r="I321" s="303"/>
      <c r="J321" s="302"/>
      <c r="K321" s="222"/>
      <c r="L321" s="302"/>
      <c r="M321" s="222"/>
      <c r="N321" s="302"/>
      <c r="O321" s="222"/>
      <c r="P321" s="302"/>
      <c r="Q321" s="492"/>
      <c r="R321" s="302"/>
      <c r="S321" s="222"/>
      <c r="T321" s="302"/>
      <c r="U321" s="496"/>
      <c r="V321" s="492"/>
      <c r="W321" s="509"/>
      <c r="X321" s="500"/>
      <c r="Y321" s="222"/>
      <c r="Z321" s="302"/>
      <c r="AA321" s="1315"/>
      <c r="AB321" s="500"/>
      <c r="AC321" s="222"/>
      <c r="AD321" s="302"/>
      <c r="AE321" s="302"/>
      <c r="AF321" s="302"/>
      <c r="AG321" s="1321"/>
      <c r="AH321" s="222"/>
    </row>
    <row r="322" spans="1:34" s="162" customFormat="1" ht="14.25" x14ac:dyDescent="0.2">
      <c r="A322" s="216"/>
      <c r="B322" s="216"/>
      <c r="C322" s="216"/>
      <c r="D322" s="216"/>
      <c r="E322" s="216"/>
      <c r="F322" s="223"/>
      <c r="G322" s="223"/>
      <c r="H322" s="303"/>
      <c r="I322" s="303"/>
      <c r="J322" s="302"/>
      <c r="K322" s="222"/>
      <c r="L322" s="302"/>
      <c r="M322" s="222"/>
      <c r="N322" s="302"/>
      <c r="O322" s="222"/>
      <c r="P322" s="302"/>
      <c r="Q322" s="492"/>
      <c r="R322" s="302"/>
      <c r="S322" s="222"/>
      <c r="T322" s="302"/>
      <c r="U322" s="496"/>
      <c r="V322" s="492"/>
      <c r="W322" s="509"/>
      <c r="X322" s="500"/>
      <c r="Y322" s="222"/>
      <c r="Z322" s="302"/>
      <c r="AA322" s="1315"/>
      <c r="AB322" s="500"/>
      <c r="AC322" s="222"/>
      <c r="AD322" s="302"/>
      <c r="AE322" s="302"/>
      <c r="AF322" s="302"/>
      <c r="AG322" s="1321"/>
      <c r="AH322" s="222"/>
    </row>
    <row r="323" spans="1:34" s="162" customFormat="1" ht="14.25" x14ac:dyDescent="0.2">
      <c r="A323" s="216"/>
      <c r="B323" s="216"/>
      <c r="C323" s="216"/>
      <c r="D323" s="216"/>
      <c r="E323" s="216"/>
      <c r="F323" s="223"/>
      <c r="G323" s="223"/>
      <c r="H323" s="303"/>
      <c r="I323" s="303"/>
      <c r="J323" s="302"/>
      <c r="K323" s="222"/>
      <c r="L323" s="302"/>
      <c r="M323" s="222"/>
      <c r="N323" s="302"/>
      <c r="O323" s="222"/>
      <c r="P323" s="302"/>
      <c r="Q323" s="492"/>
      <c r="R323" s="302"/>
      <c r="S323" s="222"/>
      <c r="T323" s="302"/>
      <c r="U323" s="496"/>
      <c r="V323" s="492"/>
      <c r="W323" s="509"/>
      <c r="X323" s="500"/>
      <c r="Y323" s="222"/>
      <c r="Z323" s="302"/>
      <c r="AA323" s="1315"/>
      <c r="AB323" s="500"/>
      <c r="AC323" s="222"/>
      <c r="AD323" s="302"/>
      <c r="AE323" s="302"/>
      <c r="AF323" s="302"/>
      <c r="AG323" s="1321"/>
      <c r="AH323" s="222"/>
    </row>
    <row r="324" spans="1:34" s="162" customFormat="1" ht="14.25" x14ac:dyDescent="0.2">
      <c r="A324" s="216"/>
      <c r="B324" s="216"/>
      <c r="C324" s="216"/>
      <c r="D324" s="216"/>
      <c r="E324" s="216"/>
      <c r="F324" s="223"/>
      <c r="G324" s="223"/>
      <c r="H324" s="303"/>
      <c r="I324" s="303"/>
      <c r="J324" s="302"/>
      <c r="K324" s="222"/>
      <c r="L324" s="302"/>
      <c r="M324" s="222"/>
      <c r="N324" s="302"/>
      <c r="O324" s="222"/>
      <c r="P324" s="302"/>
      <c r="Q324" s="492"/>
      <c r="R324" s="302"/>
      <c r="S324" s="222"/>
      <c r="T324" s="302"/>
      <c r="U324" s="496"/>
      <c r="V324" s="492"/>
      <c r="W324" s="509"/>
      <c r="X324" s="500"/>
      <c r="Y324" s="222"/>
      <c r="Z324" s="302"/>
      <c r="AA324" s="1315"/>
      <c r="AB324" s="500"/>
      <c r="AC324" s="222"/>
      <c r="AD324" s="302"/>
      <c r="AE324" s="302"/>
      <c r="AF324" s="302"/>
      <c r="AG324" s="1321"/>
      <c r="AH324" s="222"/>
    </row>
    <row r="325" spans="1:34" s="162" customFormat="1" ht="14.25" x14ac:dyDescent="0.2">
      <c r="A325" s="216"/>
      <c r="B325" s="216"/>
      <c r="C325" s="216"/>
      <c r="D325" s="216"/>
      <c r="E325" s="216"/>
      <c r="F325" s="223"/>
      <c r="G325" s="223"/>
      <c r="H325" s="303"/>
      <c r="I325" s="303"/>
      <c r="J325" s="302"/>
      <c r="K325" s="222"/>
      <c r="L325" s="302"/>
      <c r="M325" s="222"/>
      <c r="N325" s="302"/>
      <c r="O325" s="222"/>
      <c r="P325" s="302"/>
      <c r="Q325" s="492"/>
      <c r="R325" s="302"/>
      <c r="S325" s="222"/>
      <c r="T325" s="302"/>
      <c r="U325" s="496"/>
      <c r="V325" s="492"/>
      <c r="W325" s="509"/>
      <c r="X325" s="500"/>
      <c r="Y325" s="222"/>
      <c r="Z325" s="302"/>
      <c r="AA325" s="1315"/>
      <c r="AB325" s="500"/>
      <c r="AC325" s="222"/>
      <c r="AD325" s="302"/>
      <c r="AE325" s="302"/>
      <c r="AF325" s="302"/>
      <c r="AG325" s="1321"/>
      <c r="AH325" s="222"/>
    </row>
    <row r="326" spans="1:34" s="162" customFormat="1" ht="14.25" x14ac:dyDescent="0.2">
      <c r="A326" s="216"/>
      <c r="B326" s="216"/>
      <c r="C326" s="216"/>
      <c r="D326" s="216"/>
      <c r="E326" s="216"/>
      <c r="F326" s="223"/>
      <c r="G326" s="223"/>
      <c r="H326" s="303"/>
      <c r="I326" s="303"/>
      <c r="J326" s="302"/>
      <c r="K326" s="222"/>
      <c r="L326" s="302"/>
      <c r="M326" s="222"/>
      <c r="N326" s="302"/>
      <c r="O326" s="222"/>
      <c r="P326" s="302"/>
      <c r="Q326" s="492"/>
      <c r="R326" s="302"/>
      <c r="S326" s="222"/>
      <c r="T326" s="302"/>
      <c r="U326" s="496"/>
      <c r="V326" s="492"/>
      <c r="W326" s="509"/>
      <c r="X326" s="500"/>
      <c r="Y326" s="222"/>
      <c r="Z326" s="302"/>
      <c r="AA326" s="1315"/>
      <c r="AB326" s="500"/>
      <c r="AC326" s="222"/>
      <c r="AD326" s="302"/>
      <c r="AE326" s="302"/>
      <c r="AF326" s="302"/>
      <c r="AG326" s="1321"/>
      <c r="AH326" s="222"/>
    </row>
    <row r="327" spans="1:34" s="162" customFormat="1" ht="14.25" x14ac:dyDescent="0.2">
      <c r="A327" s="216"/>
      <c r="B327" s="216"/>
      <c r="C327" s="216"/>
      <c r="D327" s="216"/>
      <c r="E327" s="216"/>
      <c r="F327" s="223"/>
      <c r="G327" s="223"/>
      <c r="H327" s="303"/>
      <c r="I327" s="303"/>
      <c r="J327" s="302"/>
      <c r="K327" s="222"/>
      <c r="L327" s="302"/>
      <c r="M327" s="222"/>
      <c r="N327" s="302"/>
      <c r="O327" s="222"/>
      <c r="P327" s="302"/>
      <c r="Q327" s="492"/>
      <c r="R327" s="302"/>
      <c r="S327" s="222"/>
      <c r="T327" s="302"/>
      <c r="U327" s="496"/>
      <c r="V327" s="492"/>
      <c r="W327" s="509"/>
      <c r="X327" s="500"/>
      <c r="Y327" s="222"/>
      <c r="Z327" s="302"/>
      <c r="AA327" s="1315"/>
      <c r="AB327" s="500"/>
      <c r="AC327" s="222"/>
      <c r="AD327" s="302"/>
      <c r="AE327" s="302"/>
      <c r="AF327" s="302"/>
      <c r="AG327" s="1321"/>
      <c r="AH327" s="222"/>
    </row>
    <row r="328" spans="1:34" s="162" customFormat="1" ht="14.25" x14ac:dyDescent="0.2">
      <c r="A328" s="216"/>
      <c r="B328" s="216"/>
      <c r="C328" s="216"/>
      <c r="D328" s="216"/>
      <c r="E328" s="216"/>
      <c r="F328" s="223"/>
      <c r="G328" s="223"/>
      <c r="H328" s="303"/>
      <c r="I328" s="303"/>
      <c r="J328" s="302"/>
      <c r="K328" s="222"/>
      <c r="L328" s="302"/>
      <c r="M328" s="222"/>
      <c r="N328" s="302"/>
      <c r="O328" s="222"/>
      <c r="P328" s="302"/>
      <c r="Q328" s="492"/>
      <c r="R328" s="302"/>
      <c r="S328" s="222"/>
      <c r="T328" s="302"/>
      <c r="U328" s="496"/>
      <c r="V328" s="492"/>
      <c r="W328" s="509"/>
      <c r="X328" s="500"/>
      <c r="Y328" s="222"/>
      <c r="Z328" s="302"/>
      <c r="AA328" s="1315"/>
      <c r="AB328" s="500"/>
      <c r="AC328" s="222"/>
      <c r="AD328" s="302"/>
      <c r="AE328" s="302"/>
      <c r="AF328" s="302"/>
      <c r="AG328" s="1321"/>
      <c r="AH328" s="222"/>
    </row>
    <row r="329" spans="1:34" s="162" customFormat="1" ht="14.25" x14ac:dyDescent="0.2">
      <c r="A329" s="216"/>
      <c r="B329" s="216"/>
      <c r="C329" s="216"/>
      <c r="D329" s="216"/>
      <c r="E329" s="216"/>
      <c r="F329" s="223"/>
      <c r="G329" s="223"/>
      <c r="H329" s="303"/>
      <c r="I329" s="303"/>
      <c r="J329" s="302"/>
      <c r="K329" s="222"/>
      <c r="L329" s="302"/>
      <c r="M329" s="222"/>
      <c r="N329" s="302"/>
      <c r="O329" s="222"/>
      <c r="P329" s="302"/>
      <c r="Q329" s="492"/>
      <c r="R329" s="302"/>
      <c r="S329" s="222"/>
      <c r="T329" s="302"/>
      <c r="U329" s="496"/>
      <c r="V329" s="492"/>
      <c r="W329" s="509"/>
      <c r="X329" s="500"/>
      <c r="Y329" s="222"/>
      <c r="Z329" s="302"/>
      <c r="AA329" s="1315"/>
      <c r="AB329" s="500"/>
      <c r="AC329" s="222"/>
      <c r="AD329" s="302"/>
      <c r="AE329" s="302"/>
      <c r="AF329" s="302"/>
      <c r="AG329" s="1321"/>
      <c r="AH329" s="222"/>
    </row>
    <row r="330" spans="1:34" s="162" customFormat="1" ht="14.25" x14ac:dyDescent="0.2">
      <c r="A330" s="216"/>
      <c r="B330" s="216"/>
      <c r="C330" s="216"/>
      <c r="D330" s="216"/>
      <c r="E330" s="216"/>
      <c r="F330" s="223"/>
      <c r="G330" s="223"/>
      <c r="H330" s="303"/>
      <c r="I330" s="303"/>
      <c r="J330" s="302"/>
      <c r="K330" s="222"/>
      <c r="L330" s="302"/>
      <c r="M330" s="222"/>
      <c r="N330" s="302"/>
      <c r="O330" s="222"/>
      <c r="P330" s="302"/>
      <c r="Q330" s="492"/>
      <c r="R330" s="302"/>
      <c r="S330" s="222"/>
      <c r="T330" s="302"/>
      <c r="U330" s="496"/>
      <c r="V330" s="492"/>
      <c r="W330" s="509"/>
      <c r="X330" s="500"/>
      <c r="Y330" s="222"/>
      <c r="Z330" s="302"/>
      <c r="AA330" s="1315"/>
      <c r="AB330" s="500"/>
      <c r="AC330" s="222"/>
      <c r="AD330" s="302"/>
      <c r="AE330" s="302"/>
      <c r="AF330" s="302"/>
      <c r="AG330" s="1321"/>
      <c r="AH330" s="222"/>
    </row>
    <row r="331" spans="1:34" s="162" customFormat="1" ht="14.25" x14ac:dyDescent="0.2">
      <c r="A331" s="216"/>
      <c r="B331" s="216"/>
      <c r="C331" s="216"/>
      <c r="D331" s="216"/>
      <c r="E331" s="216"/>
      <c r="F331" s="223"/>
      <c r="G331" s="223"/>
      <c r="H331" s="303"/>
      <c r="I331" s="303"/>
      <c r="J331" s="302"/>
      <c r="K331" s="222"/>
      <c r="L331" s="302"/>
      <c r="M331" s="222"/>
      <c r="N331" s="302"/>
      <c r="O331" s="222"/>
      <c r="P331" s="302"/>
      <c r="Q331" s="492"/>
      <c r="R331" s="302"/>
      <c r="S331" s="222"/>
      <c r="T331" s="302"/>
      <c r="U331" s="496"/>
      <c r="V331" s="492"/>
      <c r="W331" s="509"/>
      <c r="X331" s="500"/>
      <c r="Y331" s="222"/>
      <c r="Z331" s="302"/>
      <c r="AA331" s="1315"/>
      <c r="AB331" s="500"/>
      <c r="AC331" s="222"/>
      <c r="AD331" s="302"/>
      <c r="AE331" s="302"/>
      <c r="AF331" s="302"/>
      <c r="AG331" s="1321"/>
      <c r="AH331" s="222"/>
    </row>
    <row r="332" spans="1:34" s="162" customFormat="1" ht="14.25" x14ac:dyDescent="0.2">
      <c r="A332" s="216"/>
      <c r="B332" s="216"/>
      <c r="C332" s="216"/>
      <c r="D332" s="216"/>
      <c r="E332" s="216"/>
      <c r="F332" s="223"/>
      <c r="G332" s="223"/>
      <c r="H332" s="303"/>
      <c r="I332" s="303"/>
      <c r="J332" s="302"/>
      <c r="K332" s="222"/>
      <c r="L332" s="302"/>
      <c r="M332" s="222"/>
      <c r="N332" s="302"/>
      <c r="O332" s="222"/>
      <c r="P332" s="302"/>
      <c r="Q332" s="492"/>
      <c r="R332" s="302"/>
      <c r="S332" s="222"/>
      <c r="T332" s="302"/>
      <c r="U332" s="496"/>
      <c r="V332" s="492"/>
      <c r="W332" s="509"/>
      <c r="X332" s="500"/>
      <c r="Y332" s="222"/>
      <c r="Z332" s="302"/>
      <c r="AA332" s="1315"/>
      <c r="AB332" s="500"/>
      <c r="AC332" s="222"/>
      <c r="AD332" s="302"/>
      <c r="AE332" s="302"/>
      <c r="AF332" s="302"/>
      <c r="AG332" s="1321"/>
      <c r="AH332" s="222"/>
    </row>
    <row r="333" spans="1:34" s="162" customFormat="1" ht="14.25" x14ac:dyDescent="0.2">
      <c r="A333" s="216"/>
      <c r="B333" s="216"/>
      <c r="C333" s="216"/>
      <c r="D333" s="216"/>
      <c r="E333" s="216"/>
      <c r="F333" s="223"/>
      <c r="G333" s="223"/>
      <c r="H333" s="303"/>
      <c r="I333" s="303"/>
      <c r="J333" s="302"/>
      <c r="K333" s="222"/>
      <c r="L333" s="302"/>
      <c r="M333" s="222"/>
      <c r="N333" s="302"/>
      <c r="O333" s="222"/>
      <c r="P333" s="302"/>
      <c r="Q333" s="492"/>
      <c r="R333" s="302"/>
      <c r="S333" s="222"/>
      <c r="T333" s="302"/>
      <c r="U333" s="496"/>
      <c r="V333" s="492"/>
      <c r="W333" s="509"/>
      <c r="X333" s="500"/>
      <c r="Y333" s="222"/>
      <c r="Z333" s="302"/>
      <c r="AA333" s="1315"/>
      <c r="AB333" s="500"/>
      <c r="AC333" s="222"/>
      <c r="AD333" s="302"/>
      <c r="AE333" s="302"/>
      <c r="AF333" s="302"/>
      <c r="AG333" s="1321"/>
      <c r="AH333" s="222"/>
    </row>
    <row r="334" spans="1:34" s="162" customFormat="1" ht="14.25" x14ac:dyDescent="0.2">
      <c r="A334" s="216"/>
      <c r="B334" s="216"/>
      <c r="C334" s="216"/>
      <c r="D334" s="216"/>
      <c r="E334" s="216"/>
      <c r="F334" s="223"/>
      <c r="G334" s="223"/>
      <c r="H334" s="303"/>
      <c r="I334" s="303"/>
      <c r="J334" s="302"/>
      <c r="K334" s="222"/>
      <c r="L334" s="302"/>
      <c r="M334" s="222"/>
      <c r="N334" s="302"/>
      <c r="O334" s="222"/>
      <c r="P334" s="302"/>
      <c r="Q334" s="492"/>
      <c r="R334" s="302"/>
      <c r="S334" s="222"/>
      <c r="T334" s="302"/>
      <c r="U334" s="496"/>
      <c r="V334" s="492"/>
      <c r="W334" s="509"/>
      <c r="X334" s="500"/>
      <c r="Y334" s="222"/>
      <c r="Z334" s="302"/>
      <c r="AA334" s="1315"/>
      <c r="AB334" s="500"/>
      <c r="AC334" s="222"/>
      <c r="AD334" s="302"/>
      <c r="AE334" s="302"/>
      <c r="AF334" s="302"/>
      <c r="AG334" s="1321"/>
      <c r="AH334" s="222"/>
    </row>
    <row r="335" spans="1:34" s="162" customFormat="1" ht="14.25" x14ac:dyDescent="0.2">
      <c r="A335" s="216"/>
      <c r="B335" s="216"/>
      <c r="C335" s="216"/>
      <c r="D335" s="216"/>
      <c r="E335" s="216"/>
      <c r="F335" s="223"/>
      <c r="G335" s="223"/>
      <c r="H335" s="303"/>
      <c r="I335" s="303"/>
      <c r="J335" s="302"/>
      <c r="K335" s="222"/>
      <c r="L335" s="302"/>
      <c r="M335" s="222"/>
      <c r="N335" s="302"/>
      <c r="O335" s="222"/>
      <c r="P335" s="302"/>
      <c r="Q335" s="492"/>
      <c r="R335" s="302"/>
      <c r="S335" s="222"/>
      <c r="T335" s="302"/>
      <c r="U335" s="496"/>
      <c r="V335" s="492"/>
      <c r="W335" s="509"/>
      <c r="X335" s="500"/>
      <c r="Y335" s="222"/>
      <c r="Z335" s="302"/>
      <c r="AA335" s="1315"/>
      <c r="AB335" s="500"/>
      <c r="AC335" s="222"/>
      <c r="AD335" s="302"/>
      <c r="AE335" s="302"/>
      <c r="AF335" s="302"/>
      <c r="AG335" s="1321"/>
      <c r="AH335" s="222"/>
    </row>
    <row r="336" spans="1:34" s="162" customFormat="1" ht="14.25" x14ac:dyDescent="0.2">
      <c r="A336" s="216"/>
      <c r="B336" s="216"/>
      <c r="C336" s="216"/>
      <c r="D336" s="216"/>
      <c r="E336" s="216"/>
      <c r="F336" s="223"/>
      <c r="G336" s="223"/>
      <c r="H336" s="303"/>
      <c r="I336" s="303"/>
      <c r="J336" s="302"/>
      <c r="K336" s="222"/>
      <c r="L336" s="302"/>
      <c r="M336" s="222"/>
      <c r="N336" s="302"/>
      <c r="O336" s="222"/>
      <c r="P336" s="302"/>
      <c r="Q336" s="492"/>
      <c r="R336" s="302"/>
      <c r="S336" s="222"/>
      <c r="T336" s="302"/>
      <c r="U336" s="496"/>
      <c r="V336" s="492"/>
      <c r="W336" s="509"/>
      <c r="X336" s="500"/>
      <c r="Y336" s="222"/>
      <c r="Z336" s="302"/>
      <c r="AA336" s="1315"/>
      <c r="AB336" s="500"/>
      <c r="AC336" s="222"/>
      <c r="AD336" s="302"/>
      <c r="AE336" s="302"/>
      <c r="AF336" s="302"/>
      <c r="AG336" s="1321"/>
      <c r="AH336" s="222"/>
    </row>
    <row r="337" spans="1:34" s="162" customFormat="1" ht="14.25" x14ac:dyDescent="0.2">
      <c r="A337" s="216"/>
      <c r="B337" s="216"/>
      <c r="C337" s="216"/>
      <c r="D337" s="216"/>
      <c r="E337" s="216"/>
      <c r="F337" s="223"/>
      <c r="G337" s="223"/>
      <c r="H337" s="303"/>
      <c r="I337" s="303"/>
      <c r="J337" s="302"/>
      <c r="K337" s="222"/>
      <c r="L337" s="302"/>
      <c r="M337" s="222"/>
      <c r="N337" s="302"/>
      <c r="O337" s="222"/>
      <c r="P337" s="302"/>
      <c r="Q337" s="492"/>
      <c r="R337" s="302"/>
      <c r="S337" s="222"/>
      <c r="T337" s="302"/>
      <c r="U337" s="496"/>
      <c r="V337" s="492"/>
      <c r="W337" s="509"/>
      <c r="X337" s="500"/>
      <c r="Y337" s="222"/>
      <c r="Z337" s="302"/>
      <c r="AA337" s="1315"/>
      <c r="AB337" s="500"/>
      <c r="AC337" s="222"/>
      <c r="AD337" s="302"/>
      <c r="AE337" s="302"/>
      <c r="AF337" s="302"/>
      <c r="AG337" s="1321"/>
      <c r="AH337" s="222"/>
    </row>
    <row r="338" spans="1:34" s="162" customFormat="1" ht="14.25" x14ac:dyDescent="0.2">
      <c r="A338" s="216"/>
      <c r="B338" s="216"/>
      <c r="C338" s="216"/>
      <c r="D338" s="216"/>
      <c r="E338" s="216"/>
      <c r="F338" s="223"/>
      <c r="G338" s="223"/>
      <c r="H338" s="303"/>
      <c r="I338" s="303"/>
      <c r="J338" s="302"/>
      <c r="K338" s="222"/>
      <c r="L338" s="302"/>
      <c r="M338" s="222"/>
      <c r="N338" s="302"/>
      <c r="O338" s="222"/>
      <c r="P338" s="302"/>
      <c r="Q338" s="492"/>
      <c r="R338" s="302"/>
      <c r="S338" s="222"/>
      <c r="T338" s="302"/>
      <c r="U338" s="496"/>
      <c r="V338" s="492"/>
      <c r="W338" s="509"/>
      <c r="X338" s="500"/>
      <c r="Y338" s="222"/>
      <c r="Z338" s="302"/>
      <c r="AA338" s="1315"/>
      <c r="AB338" s="500"/>
      <c r="AC338" s="222"/>
      <c r="AD338" s="302"/>
      <c r="AE338" s="302"/>
      <c r="AF338" s="302"/>
      <c r="AG338" s="1321"/>
      <c r="AH338" s="222"/>
    </row>
    <row r="339" spans="1:34" s="162" customFormat="1" ht="14.25" x14ac:dyDescent="0.2">
      <c r="A339" s="216"/>
      <c r="B339" s="216"/>
      <c r="C339" s="216"/>
      <c r="D339" s="216"/>
      <c r="E339" s="216"/>
      <c r="F339" s="223"/>
      <c r="G339" s="223"/>
      <c r="H339" s="303"/>
      <c r="I339" s="303"/>
      <c r="J339" s="302"/>
      <c r="K339" s="222"/>
      <c r="L339" s="302"/>
      <c r="M339" s="222"/>
      <c r="N339" s="302"/>
      <c r="O339" s="222"/>
      <c r="P339" s="302"/>
      <c r="Q339" s="492"/>
      <c r="R339" s="302"/>
      <c r="S339" s="222"/>
      <c r="T339" s="302"/>
      <c r="U339" s="496"/>
      <c r="V339" s="492"/>
      <c r="W339" s="509"/>
      <c r="X339" s="500"/>
      <c r="Y339" s="222"/>
      <c r="Z339" s="302"/>
      <c r="AA339" s="1315"/>
      <c r="AB339" s="500"/>
      <c r="AC339" s="222"/>
      <c r="AD339" s="302"/>
      <c r="AE339" s="302"/>
      <c r="AF339" s="302"/>
      <c r="AG339" s="1321"/>
      <c r="AH339" s="222"/>
    </row>
    <row r="340" spans="1:34" s="162" customFormat="1" ht="14.25" x14ac:dyDescent="0.2">
      <c r="A340" s="216"/>
      <c r="B340" s="216"/>
      <c r="C340" s="216"/>
      <c r="D340" s="216"/>
      <c r="E340" s="216"/>
      <c r="F340" s="223"/>
      <c r="G340" s="223"/>
      <c r="H340" s="303"/>
      <c r="I340" s="303"/>
      <c r="J340" s="302"/>
      <c r="K340" s="222"/>
      <c r="L340" s="302"/>
      <c r="M340" s="222"/>
      <c r="N340" s="302"/>
      <c r="O340" s="222"/>
      <c r="P340" s="302"/>
      <c r="Q340" s="492"/>
      <c r="R340" s="302"/>
      <c r="S340" s="222"/>
      <c r="T340" s="302"/>
      <c r="U340" s="496"/>
      <c r="V340" s="492"/>
      <c r="W340" s="509"/>
      <c r="X340" s="500"/>
      <c r="Y340" s="222"/>
      <c r="Z340" s="302"/>
      <c r="AA340" s="1315"/>
      <c r="AB340" s="500"/>
      <c r="AC340" s="222"/>
      <c r="AD340" s="302"/>
      <c r="AE340" s="302"/>
      <c r="AF340" s="302"/>
      <c r="AG340" s="1321"/>
      <c r="AH340" s="222"/>
    </row>
    <row r="341" spans="1:34" s="162" customFormat="1" ht="14.25" x14ac:dyDescent="0.2">
      <c r="A341" s="216"/>
      <c r="B341" s="216"/>
      <c r="C341" s="216"/>
      <c r="D341" s="216"/>
      <c r="E341" s="216"/>
      <c r="F341" s="223"/>
      <c r="G341" s="223"/>
      <c r="H341" s="303"/>
      <c r="I341" s="303"/>
      <c r="J341" s="302"/>
      <c r="K341" s="222"/>
      <c r="L341" s="302"/>
      <c r="M341" s="222"/>
      <c r="N341" s="302"/>
      <c r="O341" s="222"/>
      <c r="P341" s="302"/>
      <c r="Q341" s="492"/>
      <c r="R341" s="302"/>
      <c r="S341" s="222"/>
      <c r="T341" s="302"/>
      <c r="U341" s="496"/>
      <c r="V341" s="492"/>
      <c r="W341" s="509"/>
      <c r="X341" s="500"/>
      <c r="Y341" s="222"/>
      <c r="Z341" s="302"/>
      <c r="AA341" s="1315"/>
      <c r="AB341" s="500"/>
      <c r="AC341" s="222"/>
      <c r="AD341" s="302"/>
      <c r="AE341" s="302"/>
      <c r="AF341" s="302"/>
      <c r="AG341" s="1321"/>
      <c r="AH341" s="222"/>
    </row>
    <row r="342" spans="1:34" s="162" customFormat="1" ht="14.25" x14ac:dyDescent="0.2">
      <c r="A342" s="216"/>
      <c r="B342" s="216"/>
      <c r="C342" s="216"/>
      <c r="D342" s="216"/>
      <c r="E342" s="216"/>
      <c r="F342" s="223"/>
      <c r="G342" s="223"/>
      <c r="H342" s="303"/>
      <c r="I342" s="303"/>
      <c r="J342" s="302"/>
      <c r="K342" s="222"/>
      <c r="L342" s="302"/>
      <c r="M342" s="222"/>
      <c r="N342" s="302"/>
      <c r="O342" s="222"/>
      <c r="P342" s="302"/>
      <c r="Q342" s="492"/>
      <c r="R342" s="302"/>
      <c r="S342" s="222"/>
      <c r="T342" s="302"/>
      <c r="U342" s="496"/>
      <c r="V342" s="492"/>
      <c r="W342" s="509"/>
      <c r="X342" s="500"/>
      <c r="Y342" s="222"/>
      <c r="Z342" s="302"/>
      <c r="AA342" s="1315"/>
      <c r="AB342" s="500"/>
      <c r="AC342" s="222"/>
      <c r="AD342" s="302"/>
      <c r="AE342" s="302"/>
      <c r="AF342" s="302"/>
      <c r="AG342" s="1321"/>
      <c r="AH342" s="222"/>
    </row>
    <row r="343" spans="1:34" s="162" customFormat="1" ht="14.25" x14ac:dyDescent="0.2">
      <c r="A343" s="216"/>
      <c r="B343" s="216"/>
      <c r="C343" s="216"/>
      <c r="D343" s="216"/>
      <c r="E343" s="216"/>
      <c r="F343" s="223"/>
      <c r="G343" s="223"/>
      <c r="H343" s="303"/>
      <c r="I343" s="303"/>
      <c r="J343" s="302"/>
      <c r="K343" s="222"/>
      <c r="L343" s="302"/>
      <c r="M343" s="222"/>
      <c r="N343" s="302"/>
      <c r="O343" s="222"/>
      <c r="P343" s="302"/>
      <c r="Q343" s="492"/>
      <c r="R343" s="302"/>
      <c r="S343" s="222"/>
      <c r="T343" s="302"/>
      <c r="U343" s="496"/>
      <c r="V343" s="492"/>
      <c r="W343" s="509"/>
      <c r="X343" s="500"/>
      <c r="Y343" s="222"/>
      <c r="Z343" s="302"/>
      <c r="AA343" s="1315"/>
      <c r="AB343" s="500"/>
      <c r="AC343" s="222"/>
      <c r="AD343" s="302"/>
      <c r="AE343" s="302"/>
      <c r="AF343" s="302"/>
      <c r="AG343" s="1321"/>
      <c r="AH343" s="222"/>
    </row>
    <row r="344" spans="1:34" s="162" customFormat="1" ht="14.25" x14ac:dyDescent="0.2">
      <c r="A344" s="216"/>
      <c r="B344" s="216"/>
      <c r="C344" s="216"/>
      <c r="D344" s="216"/>
      <c r="E344" s="216"/>
      <c r="F344" s="223"/>
      <c r="G344" s="223"/>
      <c r="H344" s="303"/>
      <c r="I344" s="303"/>
      <c r="J344" s="302"/>
      <c r="K344" s="222"/>
      <c r="L344" s="302"/>
      <c r="M344" s="222"/>
      <c r="N344" s="302"/>
      <c r="O344" s="222"/>
      <c r="P344" s="302"/>
      <c r="Q344" s="492"/>
      <c r="R344" s="302"/>
      <c r="S344" s="222"/>
      <c r="T344" s="302"/>
      <c r="U344" s="496"/>
      <c r="V344" s="492"/>
      <c r="W344" s="509"/>
      <c r="X344" s="500"/>
      <c r="Y344" s="222"/>
      <c r="Z344" s="302"/>
      <c r="AA344" s="1315"/>
      <c r="AB344" s="500"/>
      <c r="AC344" s="222"/>
      <c r="AD344" s="302"/>
      <c r="AE344" s="302"/>
      <c r="AF344" s="302"/>
      <c r="AG344" s="1321"/>
      <c r="AH344" s="222"/>
    </row>
    <row r="345" spans="1:34" s="162" customFormat="1" ht="14.25" x14ac:dyDescent="0.2">
      <c r="A345" s="216"/>
      <c r="B345" s="216"/>
      <c r="C345" s="216"/>
      <c r="D345" s="216"/>
      <c r="E345" s="216"/>
      <c r="F345" s="223"/>
      <c r="G345" s="223"/>
      <c r="H345" s="303"/>
      <c r="I345" s="303"/>
      <c r="J345" s="302"/>
      <c r="K345" s="222"/>
      <c r="L345" s="302"/>
      <c r="M345" s="222"/>
      <c r="N345" s="302"/>
      <c r="O345" s="222"/>
      <c r="P345" s="302"/>
      <c r="Q345" s="492"/>
      <c r="R345" s="302"/>
      <c r="S345" s="222"/>
      <c r="T345" s="302"/>
      <c r="U345" s="496"/>
      <c r="V345" s="492"/>
      <c r="W345" s="509"/>
      <c r="X345" s="500"/>
      <c r="Y345" s="222"/>
      <c r="Z345" s="302"/>
      <c r="AA345" s="1315"/>
      <c r="AB345" s="500"/>
      <c r="AC345" s="222"/>
      <c r="AD345" s="302"/>
      <c r="AE345" s="302"/>
      <c r="AF345" s="302"/>
      <c r="AG345" s="1321"/>
      <c r="AH345" s="222"/>
    </row>
    <row r="346" spans="1:34" s="162" customFormat="1" ht="14.25" x14ac:dyDescent="0.2">
      <c r="A346" s="216"/>
      <c r="B346" s="216"/>
      <c r="C346" s="216"/>
      <c r="D346" s="216"/>
      <c r="E346" s="216"/>
      <c r="F346" s="223"/>
      <c r="G346" s="223"/>
      <c r="H346" s="303"/>
      <c r="I346" s="303"/>
      <c r="J346" s="302"/>
      <c r="K346" s="222"/>
      <c r="L346" s="302"/>
      <c r="M346" s="222"/>
      <c r="N346" s="302"/>
      <c r="O346" s="222"/>
      <c r="P346" s="302"/>
      <c r="Q346" s="492"/>
      <c r="R346" s="302"/>
      <c r="S346" s="222"/>
      <c r="T346" s="302"/>
      <c r="U346" s="496"/>
      <c r="V346" s="492"/>
      <c r="W346" s="509"/>
      <c r="X346" s="500"/>
      <c r="Y346" s="222"/>
      <c r="Z346" s="302"/>
      <c r="AA346" s="1315"/>
      <c r="AB346" s="500"/>
      <c r="AC346" s="222"/>
      <c r="AD346" s="302"/>
      <c r="AE346" s="302"/>
      <c r="AF346" s="302"/>
      <c r="AG346" s="1321"/>
      <c r="AH346" s="222"/>
    </row>
    <row r="347" spans="1:34" s="162" customFormat="1" ht="14.25" x14ac:dyDescent="0.2">
      <c r="A347" s="216"/>
      <c r="B347" s="216"/>
      <c r="C347" s="216"/>
      <c r="D347" s="216"/>
      <c r="E347" s="216"/>
      <c r="F347" s="223"/>
      <c r="G347" s="223"/>
      <c r="H347" s="303"/>
      <c r="I347" s="303"/>
      <c r="J347" s="302"/>
      <c r="K347" s="222"/>
      <c r="L347" s="302"/>
      <c r="M347" s="222"/>
      <c r="N347" s="302"/>
      <c r="O347" s="222"/>
      <c r="P347" s="302"/>
      <c r="Q347" s="492"/>
      <c r="R347" s="302"/>
      <c r="S347" s="222"/>
      <c r="T347" s="302"/>
      <c r="U347" s="496"/>
      <c r="V347" s="492"/>
      <c r="W347" s="509"/>
      <c r="X347" s="500"/>
      <c r="Y347" s="222"/>
      <c r="Z347" s="302"/>
      <c r="AA347" s="1315"/>
      <c r="AB347" s="500"/>
      <c r="AC347" s="222"/>
      <c r="AD347" s="302"/>
      <c r="AE347" s="302"/>
      <c r="AF347" s="302"/>
      <c r="AG347" s="1321"/>
      <c r="AH347" s="222"/>
    </row>
    <row r="348" spans="1:34" s="162" customFormat="1" ht="14.25" x14ac:dyDescent="0.2">
      <c r="A348" s="216"/>
      <c r="B348" s="216"/>
      <c r="C348" s="216"/>
      <c r="D348" s="216"/>
      <c r="E348" s="216"/>
      <c r="F348" s="223"/>
      <c r="G348" s="223"/>
      <c r="H348" s="303"/>
      <c r="I348" s="303"/>
      <c r="J348" s="302"/>
      <c r="K348" s="222"/>
      <c r="L348" s="302"/>
      <c r="M348" s="222"/>
      <c r="N348" s="302"/>
      <c r="O348" s="222"/>
      <c r="P348" s="302"/>
      <c r="Q348" s="492"/>
      <c r="R348" s="302"/>
      <c r="S348" s="222"/>
      <c r="T348" s="302"/>
      <c r="U348" s="496"/>
      <c r="V348" s="492"/>
      <c r="W348" s="509"/>
      <c r="X348" s="500"/>
      <c r="Y348" s="222"/>
      <c r="Z348" s="302"/>
      <c r="AA348" s="1315"/>
      <c r="AB348" s="500"/>
      <c r="AC348" s="222"/>
      <c r="AD348" s="302"/>
      <c r="AE348" s="302"/>
      <c r="AF348" s="302"/>
      <c r="AG348" s="1321"/>
      <c r="AH348" s="222"/>
    </row>
    <row r="349" spans="1:34" s="162" customFormat="1" ht="14.25" x14ac:dyDescent="0.2">
      <c r="A349" s="216"/>
      <c r="B349" s="216"/>
      <c r="C349" s="216"/>
      <c r="D349" s="216"/>
      <c r="E349" s="216"/>
      <c r="F349" s="223"/>
      <c r="G349" s="223"/>
      <c r="H349" s="303"/>
      <c r="I349" s="303"/>
      <c r="J349" s="302"/>
      <c r="K349" s="222"/>
      <c r="L349" s="302"/>
      <c r="M349" s="222"/>
      <c r="N349" s="302"/>
      <c r="O349" s="222"/>
      <c r="P349" s="302"/>
      <c r="Q349" s="492"/>
      <c r="R349" s="302"/>
      <c r="S349" s="222"/>
      <c r="T349" s="302"/>
      <c r="U349" s="496"/>
      <c r="V349" s="492"/>
      <c r="W349" s="509"/>
      <c r="X349" s="500"/>
      <c r="Y349" s="222"/>
      <c r="Z349" s="302"/>
      <c r="AA349" s="1315"/>
      <c r="AB349" s="500"/>
      <c r="AC349" s="222"/>
      <c r="AD349" s="302"/>
      <c r="AE349" s="302"/>
      <c r="AF349" s="302"/>
      <c r="AG349" s="1321"/>
      <c r="AH349" s="222"/>
    </row>
    <row r="350" spans="1:34" s="162" customFormat="1" ht="14.25" x14ac:dyDescent="0.2">
      <c r="A350" s="216"/>
      <c r="B350" s="216"/>
      <c r="C350" s="216"/>
      <c r="D350" s="216"/>
      <c r="E350" s="216"/>
      <c r="F350" s="223"/>
      <c r="G350" s="223"/>
      <c r="H350" s="303"/>
      <c r="I350" s="303"/>
      <c r="J350" s="302"/>
      <c r="K350" s="222"/>
      <c r="L350" s="302"/>
      <c r="M350" s="222"/>
      <c r="N350" s="302"/>
      <c r="O350" s="222"/>
      <c r="P350" s="302"/>
      <c r="Q350" s="492"/>
      <c r="R350" s="302"/>
      <c r="S350" s="222"/>
      <c r="T350" s="302"/>
      <c r="U350" s="496"/>
      <c r="V350" s="492"/>
      <c r="W350" s="509"/>
      <c r="X350" s="500"/>
      <c r="Y350" s="222"/>
      <c r="Z350" s="302"/>
      <c r="AA350" s="1315"/>
      <c r="AB350" s="500"/>
      <c r="AC350" s="222"/>
      <c r="AD350" s="302"/>
      <c r="AE350" s="302"/>
      <c r="AF350" s="302"/>
      <c r="AG350" s="1321"/>
      <c r="AH350" s="222"/>
    </row>
    <row r="351" spans="1:34" s="162" customFormat="1" ht="14.25" x14ac:dyDescent="0.2">
      <c r="A351" s="216"/>
      <c r="B351" s="216"/>
      <c r="C351" s="216"/>
      <c r="D351" s="216"/>
      <c r="E351" s="216"/>
      <c r="F351" s="223"/>
      <c r="G351" s="223"/>
      <c r="H351" s="303"/>
      <c r="I351" s="303"/>
      <c r="J351" s="302"/>
      <c r="K351" s="222"/>
      <c r="L351" s="302"/>
      <c r="M351" s="222"/>
      <c r="N351" s="302"/>
      <c r="O351" s="222"/>
      <c r="P351" s="302"/>
      <c r="Q351" s="492"/>
      <c r="R351" s="302"/>
      <c r="S351" s="222"/>
      <c r="T351" s="302"/>
      <c r="U351" s="496"/>
      <c r="V351" s="492"/>
      <c r="W351" s="509"/>
      <c r="X351" s="500"/>
      <c r="Y351" s="222"/>
      <c r="Z351" s="302"/>
      <c r="AA351" s="1315"/>
      <c r="AB351" s="500"/>
      <c r="AC351" s="222"/>
      <c r="AD351" s="302"/>
      <c r="AE351" s="302"/>
      <c r="AF351" s="302"/>
      <c r="AG351" s="1321"/>
      <c r="AH351" s="222"/>
    </row>
    <row r="352" spans="1:34" s="162" customFormat="1" ht="14.25" x14ac:dyDescent="0.2">
      <c r="A352" s="216"/>
      <c r="B352" s="216"/>
      <c r="C352" s="216"/>
      <c r="D352" s="216"/>
      <c r="E352" s="216"/>
      <c r="F352" s="223"/>
      <c r="G352" s="223"/>
      <c r="H352" s="303"/>
      <c r="I352" s="303"/>
      <c r="J352" s="302"/>
      <c r="K352" s="222"/>
      <c r="L352" s="302"/>
      <c r="M352" s="222"/>
      <c r="N352" s="302"/>
      <c r="O352" s="222"/>
      <c r="P352" s="302"/>
      <c r="Q352" s="492"/>
      <c r="R352" s="302"/>
      <c r="S352" s="222"/>
      <c r="T352" s="302"/>
      <c r="U352" s="496"/>
      <c r="V352" s="492"/>
      <c r="W352" s="509"/>
      <c r="X352" s="500"/>
      <c r="Y352" s="222"/>
      <c r="Z352" s="302"/>
      <c r="AA352" s="1315"/>
      <c r="AB352" s="500"/>
      <c r="AC352" s="222"/>
      <c r="AD352" s="302"/>
      <c r="AE352" s="302"/>
      <c r="AF352" s="302"/>
      <c r="AG352" s="1321"/>
      <c r="AH352" s="222"/>
    </row>
    <row r="353" spans="1:34" s="162" customFormat="1" ht="14.25" x14ac:dyDescent="0.2">
      <c r="A353" s="216"/>
      <c r="B353" s="216"/>
      <c r="C353" s="216"/>
      <c r="D353" s="216"/>
      <c r="E353" s="216"/>
      <c r="F353" s="223"/>
      <c r="G353" s="223"/>
      <c r="H353" s="303"/>
      <c r="I353" s="303"/>
      <c r="J353" s="302"/>
      <c r="K353" s="222"/>
      <c r="L353" s="302"/>
      <c r="M353" s="222"/>
      <c r="N353" s="302"/>
      <c r="O353" s="222"/>
      <c r="P353" s="302"/>
      <c r="Q353" s="492"/>
      <c r="R353" s="302"/>
      <c r="S353" s="222"/>
      <c r="T353" s="302"/>
      <c r="U353" s="496"/>
      <c r="V353" s="492"/>
      <c r="W353" s="509"/>
      <c r="X353" s="500"/>
      <c r="Y353" s="222"/>
      <c r="Z353" s="302"/>
      <c r="AA353" s="1315"/>
      <c r="AB353" s="500"/>
      <c r="AC353" s="222"/>
      <c r="AD353" s="302"/>
      <c r="AE353" s="302"/>
      <c r="AF353" s="302"/>
      <c r="AG353" s="1321"/>
      <c r="AH353" s="222"/>
    </row>
    <row r="354" spans="1:34" s="162" customFormat="1" ht="14.25" x14ac:dyDescent="0.2">
      <c r="A354" s="216"/>
      <c r="B354" s="216"/>
      <c r="C354" s="216"/>
      <c r="D354" s="216"/>
      <c r="E354" s="216"/>
      <c r="F354" s="223"/>
      <c r="G354" s="223"/>
      <c r="H354" s="303"/>
      <c r="I354" s="303"/>
      <c r="J354" s="302"/>
      <c r="K354" s="222"/>
      <c r="L354" s="302"/>
      <c r="M354" s="222"/>
      <c r="N354" s="302"/>
      <c r="O354" s="222"/>
      <c r="P354" s="302"/>
      <c r="Q354" s="492"/>
      <c r="R354" s="302"/>
      <c r="S354" s="222"/>
      <c r="T354" s="302"/>
      <c r="U354" s="496"/>
      <c r="V354" s="492"/>
      <c r="W354" s="509"/>
      <c r="X354" s="500"/>
      <c r="Y354" s="222"/>
      <c r="Z354" s="302"/>
      <c r="AA354" s="1315"/>
      <c r="AB354" s="500"/>
      <c r="AC354" s="222"/>
      <c r="AD354" s="302"/>
      <c r="AE354" s="302"/>
      <c r="AF354" s="302"/>
      <c r="AG354" s="1321"/>
      <c r="AH354" s="222"/>
    </row>
    <row r="355" spans="1:34" s="162" customFormat="1" ht="14.25" x14ac:dyDescent="0.2">
      <c r="A355" s="216"/>
      <c r="B355" s="216"/>
      <c r="C355" s="216"/>
      <c r="D355" s="216"/>
      <c r="E355" s="216"/>
      <c r="F355" s="223"/>
      <c r="G355" s="223"/>
      <c r="H355" s="303"/>
      <c r="I355" s="303"/>
      <c r="J355" s="302"/>
      <c r="K355" s="222"/>
      <c r="L355" s="302"/>
      <c r="M355" s="222"/>
      <c r="N355" s="302"/>
      <c r="O355" s="222"/>
      <c r="P355" s="302"/>
      <c r="Q355" s="492"/>
      <c r="R355" s="302"/>
      <c r="S355" s="222"/>
      <c r="T355" s="302"/>
      <c r="U355" s="496"/>
      <c r="V355" s="492"/>
      <c r="W355" s="509"/>
      <c r="X355" s="500"/>
      <c r="Y355" s="222"/>
      <c r="Z355" s="302"/>
      <c r="AA355" s="1315"/>
      <c r="AB355" s="500"/>
      <c r="AC355" s="222"/>
      <c r="AD355" s="302"/>
      <c r="AE355" s="302"/>
      <c r="AF355" s="302"/>
      <c r="AG355" s="1321"/>
      <c r="AH355" s="222"/>
    </row>
    <row r="356" spans="1:34" s="162" customFormat="1" ht="14.25" x14ac:dyDescent="0.2">
      <c r="A356" s="216"/>
      <c r="B356" s="216"/>
      <c r="C356" s="216"/>
      <c r="D356" s="216"/>
      <c r="E356" s="216"/>
      <c r="F356" s="223"/>
      <c r="G356" s="223"/>
      <c r="H356" s="303"/>
      <c r="I356" s="303"/>
      <c r="J356" s="302"/>
      <c r="K356" s="222"/>
      <c r="L356" s="302"/>
      <c r="M356" s="222"/>
      <c r="N356" s="302"/>
      <c r="O356" s="222"/>
      <c r="P356" s="302"/>
      <c r="Q356" s="492"/>
      <c r="R356" s="302"/>
      <c r="S356" s="222"/>
      <c r="T356" s="302"/>
      <c r="U356" s="496"/>
      <c r="V356" s="492"/>
      <c r="W356" s="509"/>
      <c r="X356" s="500"/>
      <c r="Y356" s="222"/>
      <c r="Z356" s="302"/>
      <c r="AA356" s="1315"/>
      <c r="AB356" s="500"/>
      <c r="AC356" s="222"/>
      <c r="AD356" s="302"/>
      <c r="AE356" s="302"/>
      <c r="AF356" s="302"/>
      <c r="AG356" s="1321"/>
      <c r="AH356" s="222"/>
    </row>
    <row r="357" spans="1:34" s="162" customFormat="1" ht="14.25" x14ac:dyDescent="0.2">
      <c r="A357" s="216"/>
      <c r="B357" s="216"/>
      <c r="C357" s="216"/>
      <c r="D357" s="216"/>
      <c r="E357" s="216"/>
      <c r="F357" s="223"/>
      <c r="G357" s="223"/>
      <c r="H357" s="303"/>
      <c r="I357" s="303"/>
      <c r="J357" s="302"/>
      <c r="K357" s="222"/>
      <c r="L357" s="302"/>
      <c r="M357" s="222"/>
      <c r="N357" s="302"/>
      <c r="O357" s="222"/>
      <c r="P357" s="302"/>
      <c r="Q357" s="492"/>
      <c r="R357" s="302"/>
      <c r="S357" s="222"/>
      <c r="T357" s="302"/>
      <c r="U357" s="496"/>
      <c r="V357" s="492"/>
      <c r="W357" s="509"/>
      <c r="X357" s="500"/>
      <c r="Y357" s="222"/>
      <c r="Z357" s="302"/>
      <c r="AA357" s="1315"/>
      <c r="AB357" s="500"/>
      <c r="AC357" s="222"/>
      <c r="AD357" s="302"/>
      <c r="AE357" s="302"/>
      <c r="AF357" s="302"/>
      <c r="AG357" s="1321"/>
      <c r="AH357" s="222"/>
    </row>
    <row r="358" spans="1:34" s="162" customFormat="1" ht="14.25" x14ac:dyDescent="0.2">
      <c r="A358" s="216"/>
      <c r="B358" s="216"/>
      <c r="C358" s="216"/>
      <c r="D358" s="216"/>
      <c r="E358" s="216"/>
      <c r="F358" s="223"/>
      <c r="G358" s="223"/>
      <c r="H358" s="303"/>
      <c r="I358" s="303"/>
      <c r="J358" s="302"/>
      <c r="K358" s="222"/>
      <c r="L358" s="302"/>
      <c r="M358" s="222"/>
      <c r="N358" s="302"/>
      <c r="O358" s="222"/>
      <c r="P358" s="302"/>
      <c r="Q358" s="492"/>
      <c r="R358" s="302"/>
      <c r="S358" s="222"/>
      <c r="T358" s="302"/>
      <c r="U358" s="496"/>
      <c r="V358" s="492"/>
      <c r="W358" s="509"/>
      <c r="X358" s="500"/>
      <c r="Y358" s="222"/>
      <c r="Z358" s="302"/>
      <c r="AA358" s="1315"/>
      <c r="AB358" s="500"/>
      <c r="AC358" s="222"/>
      <c r="AD358" s="302"/>
      <c r="AE358" s="302"/>
      <c r="AF358" s="302"/>
      <c r="AG358" s="1321"/>
      <c r="AH358" s="222"/>
    </row>
    <row r="359" spans="1:34" s="162" customFormat="1" ht="14.25" x14ac:dyDescent="0.2">
      <c r="A359" s="216"/>
      <c r="B359" s="216"/>
      <c r="C359" s="216"/>
      <c r="D359" s="216"/>
      <c r="E359" s="216"/>
      <c r="F359" s="223"/>
      <c r="G359" s="223"/>
      <c r="H359" s="303"/>
      <c r="I359" s="303"/>
      <c r="J359" s="302"/>
      <c r="K359" s="222"/>
      <c r="L359" s="302"/>
      <c r="M359" s="222"/>
      <c r="N359" s="302"/>
      <c r="O359" s="222"/>
      <c r="P359" s="302"/>
      <c r="Q359" s="492"/>
      <c r="R359" s="302"/>
      <c r="S359" s="222"/>
      <c r="T359" s="302"/>
      <c r="U359" s="496"/>
      <c r="V359" s="492"/>
      <c r="W359" s="509"/>
      <c r="X359" s="500"/>
      <c r="Y359" s="222"/>
      <c r="Z359" s="302"/>
      <c r="AA359" s="1315"/>
      <c r="AB359" s="500"/>
      <c r="AC359" s="222"/>
      <c r="AD359" s="302"/>
      <c r="AE359" s="302"/>
      <c r="AF359" s="302"/>
      <c r="AG359" s="1321"/>
      <c r="AH359" s="222"/>
    </row>
    <row r="360" spans="1:34" s="162" customFormat="1" ht="14.25" x14ac:dyDescent="0.2">
      <c r="A360" s="216"/>
      <c r="B360" s="216"/>
      <c r="C360" s="216"/>
      <c r="D360" s="216"/>
      <c r="E360" s="216"/>
      <c r="F360" s="223"/>
      <c r="G360" s="223"/>
      <c r="H360" s="303"/>
      <c r="I360" s="303"/>
      <c r="J360" s="302"/>
      <c r="K360" s="222"/>
      <c r="L360" s="302"/>
      <c r="M360" s="222"/>
      <c r="N360" s="302"/>
      <c r="O360" s="222"/>
      <c r="P360" s="302"/>
      <c r="Q360" s="492"/>
      <c r="R360" s="302"/>
      <c r="S360" s="222"/>
      <c r="T360" s="302"/>
      <c r="U360" s="496"/>
      <c r="V360" s="492"/>
      <c r="W360" s="509"/>
      <c r="X360" s="500"/>
      <c r="Y360" s="222"/>
      <c r="Z360" s="302"/>
      <c r="AA360" s="1315"/>
      <c r="AB360" s="500"/>
      <c r="AC360" s="222"/>
      <c r="AD360" s="302"/>
      <c r="AE360" s="302"/>
      <c r="AF360" s="302"/>
      <c r="AG360" s="1321"/>
      <c r="AH360" s="222"/>
    </row>
    <row r="361" spans="1:34" s="162" customFormat="1" ht="14.25" x14ac:dyDescent="0.2">
      <c r="A361" s="216"/>
      <c r="B361" s="216"/>
      <c r="C361" s="216"/>
      <c r="D361" s="216"/>
      <c r="E361" s="216"/>
      <c r="F361" s="223"/>
      <c r="G361" s="223"/>
      <c r="H361" s="303"/>
      <c r="I361" s="303"/>
      <c r="J361" s="302"/>
      <c r="K361" s="222"/>
      <c r="L361" s="302"/>
      <c r="M361" s="222"/>
      <c r="N361" s="302"/>
      <c r="O361" s="222"/>
      <c r="P361" s="302"/>
      <c r="Q361" s="492"/>
      <c r="R361" s="302"/>
      <c r="S361" s="222"/>
      <c r="T361" s="302"/>
      <c r="U361" s="496"/>
      <c r="V361" s="492"/>
      <c r="W361" s="509"/>
      <c r="X361" s="500"/>
      <c r="Y361" s="222"/>
      <c r="Z361" s="302"/>
      <c r="AA361" s="1315"/>
      <c r="AB361" s="500"/>
      <c r="AC361" s="222"/>
      <c r="AD361" s="302"/>
      <c r="AE361" s="302"/>
      <c r="AF361" s="302"/>
      <c r="AG361" s="1321"/>
      <c r="AH361" s="222"/>
    </row>
    <row r="362" spans="1:34" s="162" customFormat="1" ht="14.25" x14ac:dyDescent="0.2">
      <c r="A362" s="216"/>
      <c r="B362" s="216"/>
      <c r="C362" s="216"/>
      <c r="D362" s="216"/>
      <c r="E362" s="216"/>
      <c r="F362" s="223"/>
      <c r="G362" s="223"/>
      <c r="H362" s="303"/>
      <c r="I362" s="303"/>
      <c r="J362" s="302"/>
      <c r="K362" s="222"/>
      <c r="L362" s="302"/>
      <c r="M362" s="222"/>
      <c r="N362" s="302"/>
      <c r="O362" s="222"/>
      <c r="P362" s="302"/>
      <c r="Q362" s="492"/>
      <c r="R362" s="302"/>
      <c r="S362" s="222"/>
      <c r="T362" s="302"/>
      <c r="U362" s="496"/>
      <c r="V362" s="492"/>
      <c r="W362" s="509"/>
      <c r="X362" s="500"/>
      <c r="Y362" s="222"/>
      <c r="Z362" s="302"/>
      <c r="AA362" s="1315"/>
      <c r="AB362" s="500"/>
      <c r="AC362" s="222"/>
      <c r="AD362" s="302"/>
      <c r="AE362" s="302"/>
      <c r="AF362" s="302"/>
      <c r="AG362" s="1321"/>
      <c r="AH362" s="222"/>
    </row>
    <row r="363" spans="1:34" s="162" customFormat="1" ht="14.25" x14ac:dyDescent="0.2">
      <c r="A363" s="216"/>
      <c r="B363" s="216"/>
      <c r="C363" s="216"/>
      <c r="D363" s="216"/>
      <c r="E363" s="216"/>
      <c r="F363" s="223"/>
      <c r="G363" s="223"/>
      <c r="H363" s="303"/>
      <c r="I363" s="303"/>
      <c r="J363" s="302"/>
      <c r="K363" s="222"/>
      <c r="L363" s="302"/>
      <c r="M363" s="222"/>
      <c r="N363" s="302"/>
      <c r="O363" s="222"/>
      <c r="P363" s="302"/>
      <c r="Q363" s="492"/>
      <c r="R363" s="302"/>
      <c r="S363" s="222"/>
      <c r="T363" s="302"/>
      <c r="U363" s="496"/>
      <c r="V363" s="492"/>
      <c r="W363" s="509"/>
      <c r="X363" s="500"/>
      <c r="Y363" s="222"/>
      <c r="Z363" s="302"/>
      <c r="AA363" s="1315"/>
      <c r="AB363" s="500"/>
      <c r="AC363" s="222"/>
      <c r="AD363" s="302"/>
      <c r="AE363" s="302"/>
      <c r="AF363" s="302"/>
      <c r="AG363" s="1321"/>
      <c r="AH363" s="222"/>
    </row>
    <row r="364" spans="1:34" s="162" customFormat="1" ht="14.25" x14ac:dyDescent="0.2">
      <c r="A364" s="216"/>
      <c r="B364" s="216"/>
      <c r="C364" s="216"/>
      <c r="D364" s="216"/>
      <c r="E364" s="216"/>
      <c r="F364" s="223"/>
      <c r="G364" s="223"/>
      <c r="H364" s="303"/>
      <c r="I364" s="303"/>
      <c r="J364" s="302"/>
      <c r="K364" s="222"/>
      <c r="L364" s="302"/>
      <c r="M364" s="222"/>
      <c r="N364" s="302"/>
      <c r="O364" s="222"/>
      <c r="P364" s="302"/>
      <c r="Q364" s="492"/>
      <c r="R364" s="302"/>
      <c r="S364" s="222"/>
      <c r="T364" s="302"/>
      <c r="U364" s="496"/>
      <c r="V364" s="492"/>
      <c r="W364" s="509"/>
      <c r="X364" s="500"/>
      <c r="Y364" s="222"/>
      <c r="Z364" s="302"/>
      <c r="AA364" s="1315"/>
      <c r="AB364" s="500"/>
      <c r="AC364" s="222"/>
      <c r="AD364" s="302"/>
      <c r="AE364" s="302"/>
      <c r="AF364" s="302"/>
      <c r="AG364" s="1321"/>
      <c r="AH364" s="222"/>
    </row>
    <row r="365" spans="1:34" s="162" customFormat="1" ht="14.25" x14ac:dyDescent="0.2">
      <c r="A365" s="216"/>
      <c r="B365" s="216"/>
      <c r="C365" s="216"/>
      <c r="D365" s="216"/>
      <c r="E365" s="216"/>
      <c r="F365" s="223"/>
      <c r="G365" s="223"/>
      <c r="H365" s="303"/>
      <c r="I365" s="303"/>
      <c r="J365" s="302"/>
      <c r="K365" s="222"/>
      <c r="L365" s="302"/>
      <c r="M365" s="222"/>
      <c r="N365" s="302"/>
      <c r="O365" s="222"/>
      <c r="P365" s="302"/>
      <c r="Q365" s="492"/>
      <c r="R365" s="302"/>
      <c r="S365" s="222"/>
      <c r="T365" s="302"/>
      <c r="U365" s="496"/>
      <c r="V365" s="492"/>
      <c r="W365" s="509"/>
      <c r="X365" s="500"/>
      <c r="Y365" s="222"/>
      <c r="Z365" s="302"/>
      <c r="AA365" s="1315"/>
      <c r="AB365" s="500"/>
      <c r="AC365" s="222"/>
      <c r="AD365" s="302"/>
      <c r="AE365" s="302"/>
      <c r="AF365" s="302"/>
      <c r="AG365" s="1321"/>
      <c r="AH365" s="222"/>
    </row>
    <row r="366" spans="1:34" s="162" customFormat="1" ht="14.25" x14ac:dyDescent="0.2">
      <c r="A366" s="216"/>
      <c r="B366" s="216"/>
      <c r="C366" s="216"/>
      <c r="D366" s="216"/>
      <c r="E366" s="216"/>
      <c r="F366" s="223"/>
      <c r="G366" s="223"/>
      <c r="H366" s="303"/>
      <c r="I366" s="303"/>
      <c r="J366" s="302"/>
      <c r="K366" s="222"/>
      <c r="L366" s="302"/>
      <c r="M366" s="222"/>
      <c r="N366" s="302"/>
      <c r="O366" s="222"/>
      <c r="P366" s="302"/>
      <c r="Q366" s="492"/>
      <c r="R366" s="302"/>
      <c r="S366" s="222"/>
      <c r="T366" s="302"/>
      <c r="U366" s="496"/>
      <c r="V366" s="492"/>
      <c r="W366" s="509"/>
      <c r="X366" s="500"/>
      <c r="Y366" s="222"/>
      <c r="Z366" s="302"/>
      <c r="AA366" s="1315"/>
      <c r="AB366" s="500"/>
      <c r="AC366" s="222"/>
      <c r="AD366" s="302"/>
      <c r="AE366" s="302"/>
      <c r="AF366" s="302"/>
      <c r="AG366" s="1321"/>
      <c r="AH366" s="222"/>
    </row>
    <row r="367" spans="1:34" s="162" customFormat="1" ht="14.25" x14ac:dyDescent="0.2">
      <c r="A367" s="216"/>
      <c r="B367" s="216"/>
      <c r="C367" s="216"/>
      <c r="D367" s="216"/>
      <c r="E367" s="216"/>
      <c r="F367" s="223"/>
      <c r="G367" s="223"/>
      <c r="H367" s="303"/>
      <c r="I367" s="303"/>
      <c r="J367" s="302"/>
      <c r="K367" s="222"/>
      <c r="L367" s="302"/>
      <c r="M367" s="222"/>
      <c r="N367" s="302"/>
      <c r="O367" s="222"/>
      <c r="P367" s="302"/>
      <c r="Q367" s="492"/>
      <c r="R367" s="302"/>
      <c r="S367" s="222"/>
      <c r="T367" s="302"/>
      <c r="U367" s="496"/>
      <c r="V367" s="492"/>
      <c r="W367" s="509"/>
      <c r="X367" s="500"/>
      <c r="Y367" s="222"/>
      <c r="Z367" s="302"/>
      <c r="AA367" s="1315"/>
      <c r="AB367" s="500"/>
      <c r="AC367" s="222"/>
      <c r="AD367" s="302"/>
      <c r="AE367" s="302"/>
      <c r="AF367" s="302"/>
      <c r="AG367" s="1321"/>
      <c r="AH367" s="222"/>
    </row>
    <row r="368" spans="1:34" s="162" customFormat="1" ht="14.25" x14ac:dyDescent="0.2">
      <c r="A368" s="216"/>
      <c r="B368" s="216"/>
      <c r="C368" s="216"/>
      <c r="D368" s="216"/>
      <c r="E368" s="216"/>
      <c r="F368" s="223"/>
      <c r="G368" s="223"/>
      <c r="H368" s="303"/>
      <c r="I368" s="303"/>
      <c r="J368" s="302"/>
      <c r="K368" s="222"/>
      <c r="L368" s="302"/>
      <c r="M368" s="222"/>
      <c r="N368" s="302"/>
      <c r="O368" s="222"/>
      <c r="P368" s="302"/>
      <c r="Q368" s="492"/>
      <c r="R368" s="302"/>
      <c r="S368" s="222"/>
      <c r="T368" s="302"/>
      <c r="U368" s="496"/>
      <c r="V368" s="492"/>
      <c r="W368" s="509"/>
      <c r="X368" s="500"/>
      <c r="Y368" s="222"/>
      <c r="Z368" s="302"/>
      <c r="AA368" s="1315"/>
      <c r="AB368" s="500"/>
      <c r="AC368" s="222"/>
      <c r="AD368" s="302"/>
      <c r="AE368" s="302"/>
      <c r="AF368" s="302"/>
      <c r="AG368" s="1321"/>
      <c r="AH368" s="222"/>
    </row>
    <row r="369" spans="1:34" s="162" customFormat="1" ht="14.25" x14ac:dyDescent="0.2">
      <c r="A369" s="216"/>
      <c r="B369" s="216"/>
      <c r="C369" s="216"/>
      <c r="D369" s="216"/>
      <c r="E369" s="216"/>
      <c r="F369" s="223"/>
      <c r="G369" s="223"/>
      <c r="H369" s="303"/>
      <c r="I369" s="303"/>
      <c r="J369" s="302"/>
      <c r="K369" s="222"/>
      <c r="L369" s="302"/>
      <c r="M369" s="222"/>
      <c r="N369" s="302"/>
      <c r="O369" s="222"/>
      <c r="P369" s="302"/>
      <c r="Q369" s="492"/>
      <c r="R369" s="302"/>
      <c r="S369" s="222"/>
      <c r="T369" s="302"/>
      <c r="U369" s="496"/>
      <c r="V369" s="492"/>
      <c r="W369" s="509"/>
      <c r="X369" s="500"/>
      <c r="Y369" s="222"/>
      <c r="Z369" s="302"/>
      <c r="AA369" s="1315"/>
      <c r="AB369" s="500"/>
      <c r="AC369" s="222"/>
      <c r="AD369" s="302"/>
      <c r="AE369" s="302"/>
      <c r="AF369" s="302"/>
      <c r="AG369" s="1321"/>
      <c r="AH369" s="222"/>
    </row>
    <row r="370" spans="1:34" s="162" customFormat="1" ht="14.25" x14ac:dyDescent="0.2">
      <c r="A370" s="216"/>
      <c r="B370" s="216"/>
      <c r="C370" s="216"/>
      <c r="D370" s="216"/>
      <c r="E370" s="216"/>
      <c r="F370" s="223"/>
      <c r="G370" s="223"/>
      <c r="H370" s="303"/>
      <c r="I370" s="303"/>
      <c r="J370" s="302"/>
      <c r="K370" s="222"/>
      <c r="L370" s="302"/>
      <c r="M370" s="222"/>
      <c r="N370" s="302"/>
      <c r="O370" s="222"/>
      <c r="P370" s="302"/>
      <c r="Q370" s="492"/>
      <c r="R370" s="302"/>
      <c r="S370" s="222"/>
      <c r="T370" s="302"/>
      <c r="U370" s="496"/>
      <c r="V370" s="492"/>
      <c r="W370" s="509"/>
      <c r="X370" s="500"/>
      <c r="Y370" s="222"/>
      <c r="Z370" s="302"/>
      <c r="AA370" s="1315"/>
      <c r="AB370" s="500"/>
      <c r="AC370" s="222"/>
      <c r="AD370" s="302"/>
      <c r="AE370" s="302"/>
      <c r="AF370" s="302"/>
      <c r="AG370" s="1321"/>
      <c r="AH370" s="222"/>
    </row>
    <row r="371" spans="1:34" s="162" customFormat="1" ht="14.25" x14ac:dyDescent="0.2">
      <c r="A371" s="216"/>
      <c r="B371" s="216"/>
      <c r="C371" s="216"/>
      <c r="D371" s="216"/>
      <c r="E371" s="216"/>
      <c r="F371" s="223"/>
      <c r="G371" s="223"/>
      <c r="H371" s="303"/>
      <c r="I371" s="303"/>
      <c r="J371" s="302"/>
      <c r="K371" s="222"/>
      <c r="L371" s="302"/>
      <c r="M371" s="222"/>
      <c r="N371" s="302"/>
      <c r="O371" s="222"/>
      <c r="P371" s="302"/>
      <c r="Q371" s="492"/>
      <c r="R371" s="302"/>
      <c r="S371" s="222"/>
      <c r="T371" s="302"/>
      <c r="U371" s="496"/>
      <c r="V371" s="492"/>
      <c r="W371" s="509"/>
      <c r="X371" s="500"/>
      <c r="Y371" s="222"/>
      <c r="Z371" s="302"/>
      <c r="AA371" s="1315"/>
      <c r="AB371" s="500"/>
      <c r="AC371" s="222"/>
      <c r="AD371" s="302"/>
      <c r="AE371" s="302"/>
      <c r="AF371" s="302"/>
      <c r="AG371" s="1321"/>
      <c r="AH371" s="222"/>
    </row>
    <row r="372" spans="1:34" s="162" customFormat="1" ht="14.25" x14ac:dyDescent="0.2">
      <c r="A372" s="216"/>
      <c r="B372" s="216"/>
      <c r="C372" s="216"/>
      <c r="D372" s="216"/>
      <c r="E372" s="216"/>
      <c r="F372" s="223"/>
      <c r="G372" s="223"/>
      <c r="H372" s="303"/>
      <c r="I372" s="303"/>
      <c r="J372" s="302"/>
      <c r="K372" s="222"/>
      <c r="L372" s="302"/>
      <c r="M372" s="222"/>
      <c r="N372" s="302"/>
      <c r="O372" s="222"/>
      <c r="P372" s="302"/>
      <c r="Q372" s="492"/>
      <c r="R372" s="302"/>
      <c r="S372" s="222"/>
      <c r="T372" s="302"/>
      <c r="U372" s="496"/>
      <c r="V372" s="492"/>
      <c r="W372" s="509"/>
      <c r="X372" s="500"/>
      <c r="Y372" s="222"/>
      <c r="Z372" s="302"/>
      <c r="AA372" s="1315"/>
      <c r="AB372" s="500"/>
      <c r="AC372" s="222"/>
      <c r="AD372" s="302"/>
      <c r="AE372" s="302"/>
      <c r="AF372" s="302"/>
      <c r="AG372" s="1321"/>
      <c r="AH372" s="222"/>
    </row>
    <row r="373" spans="1:34" s="162" customFormat="1" ht="14.25" x14ac:dyDescent="0.2">
      <c r="A373" s="216"/>
      <c r="B373" s="216"/>
      <c r="C373" s="216"/>
      <c r="D373" s="216"/>
      <c r="E373" s="216"/>
      <c r="F373" s="223"/>
      <c r="G373" s="223"/>
      <c r="H373" s="303"/>
      <c r="I373" s="303"/>
      <c r="J373" s="302"/>
      <c r="K373" s="222"/>
      <c r="L373" s="302"/>
      <c r="M373" s="222"/>
      <c r="N373" s="302"/>
      <c r="O373" s="222"/>
      <c r="P373" s="302"/>
      <c r="Q373" s="492"/>
      <c r="R373" s="302"/>
      <c r="S373" s="222"/>
      <c r="T373" s="302"/>
      <c r="U373" s="496"/>
      <c r="V373" s="492"/>
      <c r="W373" s="509"/>
      <c r="X373" s="500"/>
      <c r="Y373" s="222"/>
      <c r="Z373" s="302"/>
      <c r="AA373" s="1315"/>
      <c r="AB373" s="500"/>
      <c r="AC373" s="222"/>
      <c r="AD373" s="302"/>
      <c r="AE373" s="302"/>
      <c r="AF373" s="302"/>
      <c r="AG373" s="1321"/>
      <c r="AH373" s="222"/>
    </row>
    <row r="374" spans="1:34" s="162" customFormat="1" ht="14.25" x14ac:dyDescent="0.2">
      <c r="A374" s="216"/>
      <c r="B374" s="216"/>
      <c r="C374" s="216"/>
      <c r="D374" s="216"/>
      <c r="E374" s="216"/>
      <c r="F374" s="223"/>
      <c r="G374" s="223"/>
      <c r="H374" s="303"/>
      <c r="I374" s="303"/>
      <c r="J374" s="302"/>
      <c r="K374" s="222"/>
      <c r="L374" s="302"/>
      <c r="M374" s="222"/>
      <c r="N374" s="302"/>
      <c r="O374" s="222"/>
      <c r="P374" s="302"/>
      <c r="Q374" s="492"/>
      <c r="R374" s="302"/>
      <c r="S374" s="222"/>
      <c r="T374" s="302"/>
      <c r="U374" s="496"/>
      <c r="V374" s="492"/>
      <c r="W374" s="509"/>
      <c r="X374" s="500"/>
      <c r="Y374" s="222"/>
      <c r="Z374" s="302"/>
      <c r="AA374" s="1315"/>
      <c r="AB374" s="500"/>
      <c r="AC374" s="222"/>
      <c r="AD374" s="302"/>
      <c r="AE374" s="302"/>
      <c r="AF374" s="302"/>
      <c r="AG374" s="1321"/>
      <c r="AH374" s="222"/>
    </row>
    <row r="375" spans="1:34" s="162" customFormat="1" ht="14.25" x14ac:dyDescent="0.2">
      <c r="A375" s="216"/>
      <c r="B375" s="216"/>
      <c r="C375" s="216"/>
      <c r="D375" s="216"/>
      <c r="E375" s="216"/>
      <c r="F375" s="223"/>
      <c r="G375" s="223"/>
      <c r="H375" s="303"/>
      <c r="I375" s="303"/>
      <c r="J375" s="302"/>
      <c r="K375" s="222"/>
      <c r="L375" s="302"/>
      <c r="M375" s="222"/>
      <c r="N375" s="302"/>
      <c r="O375" s="222"/>
      <c r="P375" s="302"/>
      <c r="Q375" s="492"/>
      <c r="R375" s="302"/>
      <c r="S375" s="222"/>
      <c r="T375" s="302"/>
      <c r="U375" s="496"/>
      <c r="V375" s="492"/>
      <c r="W375" s="509"/>
      <c r="X375" s="500"/>
      <c r="Y375" s="222"/>
      <c r="Z375" s="302"/>
      <c r="AA375" s="1315"/>
      <c r="AB375" s="500"/>
      <c r="AC375" s="222"/>
      <c r="AD375" s="302"/>
      <c r="AE375" s="302"/>
      <c r="AF375" s="302"/>
      <c r="AG375" s="1321"/>
      <c r="AH375" s="222"/>
    </row>
    <row r="376" spans="1:34" s="162" customFormat="1" ht="14.25" x14ac:dyDescent="0.2">
      <c r="A376" s="216"/>
      <c r="B376" s="216"/>
      <c r="C376" s="216"/>
      <c r="D376" s="216"/>
      <c r="E376" s="216"/>
      <c r="F376" s="223"/>
      <c r="G376" s="223"/>
      <c r="H376" s="303"/>
      <c r="I376" s="303"/>
      <c r="J376" s="302"/>
      <c r="K376" s="222"/>
      <c r="L376" s="302"/>
      <c r="M376" s="222"/>
      <c r="N376" s="302"/>
      <c r="O376" s="222"/>
      <c r="P376" s="302"/>
      <c r="Q376" s="492"/>
      <c r="R376" s="302"/>
      <c r="S376" s="222"/>
      <c r="T376" s="302"/>
      <c r="U376" s="496"/>
      <c r="V376" s="492"/>
      <c r="W376" s="509"/>
      <c r="X376" s="500"/>
      <c r="Y376" s="222"/>
      <c r="Z376" s="302"/>
      <c r="AA376" s="1315"/>
      <c r="AB376" s="500"/>
      <c r="AC376" s="222"/>
      <c r="AD376" s="302"/>
      <c r="AE376" s="302"/>
      <c r="AF376" s="302"/>
      <c r="AG376" s="1321"/>
      <c r="AH376" s="222"/>
    </row>
    <row r="377" spans="1:34" s="162" customFormat="1" ht="14.25" x14ac:dyDescent="0.2">
      <c r="A377" s="216"/>
      <c r="B377" s="216"/>
      <c r="C377" s="216"/>
      <c r="D377" s="216"/>
      <c r="E377" s="216"/>
      <c r="F377" s="223"/>
      <c r="G377" s="223"/>
      <c r="H377" s="303"/>
      <c r="I377" s="303"/>
      <c r="J377" s="302"/>
      <c r="K377" s="222"/>
      <c r="L377" s="302"/>
      <c r="M377" s="222"/>
      <c r="N377" s="302"/>
      <c r="O377" s="222"/>
      <c r="P377" s="302"/>
      <c r="Q377" s="492"/>
      <c r="R377" s="302"/>
      <c r="S377" s="222"/>
      <c r="T377" s="302"/>
      <c r="U377" s="496"/>
      <c r="V377" s="492"/>
      <c r="W377" s="509"/>
      <c r="X377" s="500"/>
      <c r="Y377" s="222"/>
      <c r="Z377" s="302"/>
      <c r="AA377" s="1315"/>
      <c r="AB377" s="500"/>
      <c r="AC377" s="222"/>
      <c r="AD377" s="302"/>
      <c r="AE377" s="302"/>
      <c r="AF377" s="302"/>
      <c r="AG377" s="1321"/>
      <c r="AH377" s="222"/>
    </row>
    <row r="378" spans="1:34" s="162" customFormat="1" ht="14.25" x14ac:dyDescent="0.2">
      <c r="A378" s="216"/>
      <c r="B378" s="216"/>
      <c r="C378" s="216"/>
      <c r="D378" s="216"/>
      <c r="E378" s="216"/>
      <c r="F378" s="223"/>
      <c r="G378" s="223"/>
      <c r="H378" s="303"/>
      <c r="I378" s="303"/>
      <c r="J378" s="302"/>
      <c r="K378" s="222"/>
      <c r="L378" s="302"/>
      <c r="M378" s="222"/>
      <c r="N378" s="302"/>
      <c r="O378" s="222"/>
      <c r="P378" s="302"/>
      <c r="Q378" s="492"/>
      <c r="R378" s="302"/>
      <c r="S378" s="222"/>
      <c r="T378" s="302"/>
      <c r="U378" s="496"/>
      <c r="V378" s="492"/>
      <c r="W378" s="509"/>
      <c r="X378" s="500"/>
      <c r="Y378" s="222"/>
      <c r="Z378" s="302"/>
      <c r="AA378" s="1315"/>
      <c r="AB378" s="500"/>
      <c r="AC378" s="222"/>
      <c r="AD378" s="302"/>
      <c r="AE378" s="302"/>
      <c r="AF378" s="302"/>
      <c r="AG378" s="1321"/>
      <c r="AH378" s="222"/>
    </row>
    <row r="379" spans="1:34" s="162" customFormat="1" ht="14.25" x14ac:dyDescent="0.2">
      <c r="A379" s="216"/>
      <c r="B379" s="216"/>
      <c r="C379" s="216"/>
      <c r="D379" s="216"/>
      <c r="E379" s="216"/>
      <c r="F379" s="223"/>
      <c r="G379" s="223"/>
      <c r="H379" s="303"/>
      <c r="I379" s="303"/>
      <c r="J379" s="302"/>
      <c r="K379" s="222"/>
      <c r="L379" s="302"/>
      <c r="M379" s="222"/>
      <c r="N379" s="302"/>
      <c r="O379" s="222"/>
      <c r="P379" s="302"/>
      <c r="Q379" s="492"/>
      <c r="R379" s="302"/>
      <c r="S379" s="222"/>
      <c r="T379" s="302"/>
      <c r="U379" s="496"/>
      <c r="V379" s="492"/>
      <c r="W379" s="509"/>
      <c r="X379" s="500"/>
      <c r="Y379" s="222"/>
      <c r="Z379" s="302"/>
      <c r="AA379" s="1315"/>
      <c r="AB379" s="500"/>
      <c r="AC379" s="222"/>
      <c r="AD379" s="302"/>
      <c r="AE379" s="302"/>
      <c r="AF379" s="302"/>
      <c r="AG379" s="1321"/>
      <c r="AH379" s="222"/>
    </row>
    <row r="380" spans="1:34" s="162" customFormat="1" ht="14.25" x14ac:dyDescent="0.2">
      <c r="A380" s="216"/>
      <c r="B380" s="216"/>
      <c r="C380" s="216"/>
      <c r="D380" s="216"/>
      <c r="E380" s="216"/>
      <c r="F380" s="223"/>
      <c r="G380" s="223"/>
      <c r="H380" s="303"/>
      <c r="I380" s="303"/>
      <c r="J380" s="302"/>
      <c r="K380" s="222"/>
      <c r="L380" s="302"/>
      <c r="M380" s="222"/>
      <c r="N380" s="302"/>
      <c r="O380" s="222"/>
      <c r="P380" s="302"/>
      <c r="Q380" s="492"/>
      <c r="R380" s="302"/>
      <c r="S380" s="222"/>
      <c r="T380" s="302"/>
      <c r="U380" s="496"/>
      <c r="V380" s="492"/>
      <c r="W380" s="509"/>
      <c r="X380" s="500"/>
      <c r="Y380" s="222"/>
      <c r="Z380" s="302"/>
      <c r="AA380" s="1315"/>
      <c r="AB380" s="500"/>
      <c r="AC380" s="222"/>
      <c r="AD380" s="302"/>
      <c r="AE380" s="302"/>
      <c r="AF380" s="302"/>
      <c r="AG380" s="1321"/>
      <c r="AH380" s="222"/>
    </row>
    <row r="381" spans="1:34" s="162" customFormat="1" ht="14.25" x14ac:dyDescent="0.2">
      <c r="A381" s="216"/>
      <c r="B381" s="216"/>
      <c r="C381" s="216"/>
      <c r="D381" s="216"/>
      <c r="E381" s="216"/>
      <c r="F381" s="223"/>
      <c r="G381" s="223"/>
      <c r="H381" s="303"/>
      <c r="I381" s="303"/>
      <c r="J381" s="302"/>
      <c r="K381" s="222"/>
      <c r="L381" s="302"/>
      <c r="M381" s="222"/>
      <c r="N381" s="302"/>
      <c r="O381" s="222"/>
      <c r="P381" s="302"/>
      <c r="Q381" s="492"/>
      <c r="R381" s="302"/>
      <c r="S381" s="222"/>
      <c r="T381" s="302"/>
      <c r="U381" s="496"/>
      <c r="V381" s="492"/>
      <c r="W381" s="509"/>
      <c r="X381" s="500"/>
      <c r="Y381" s="222"/>
      <c r="Z381" s="302"/>
      <c r="AA381" s="1315"/>
      <c r="AB381" s="500"/>
      <c r="AC381" s="222"/>
      <c r="AD381" s="302"/>
      <c r="AE381" s="302"/>
      <c r="AF381" s="302"/>
      <c r="AG381" s="1321"/>
      <c r="AH381" s="222"/>
    </row>
    <row r="382" spans="1:34" s="162" customFormat="1" ht="14.25" x14ac:dyDescent="0.2">
      <c r="A382" s="216"/>
      <c r="B382" s="216"/>
      <c r="C382" s="216"/>
      <c r="D382" s="216"/>
      <c r="E382" s="216"/>
      <c r="F382" s="223"/>
      <c r="G382" s="223"/>
      <c r="H382" s="303"/>
      <c r="I382" s="303"/>
      <c r="J382" s="302"/>
      <c r="K382" s="222"/>
      <c r="L382" s="302"/>
      <c r="M382" s="222"/>
      <c r="N382" s="302"/>
      <c r="O382" s="222"/>
      <c r="P382" s="302"/>
      <c r="Q382" s="492"/>
      <c r="R382" s="302"/>
      <c r="S382" s="222"/>
      <c r="T382" s="302"/>
      <c r="U382" s="496"/>
      <c r="V382" s="492"/>
      <c r="W382" s="509"/>
      <c r="X382" s="500"/>
      <c r="Y382" s="222"/>
      <c r="Z382" s="302"/>
      <c r="AA382" s="1315"/>
      <c r="AB382" s="500"/>
      <c r="AC382" s="222"/>
      <c r="AD382" s="302"/>
      <c r="AE382" s="302"/>
      <c r="AF382" s="302"/>
      <c r="AG382" s="1321"/>
      <c r="AH382" s="222"/>
    </row>
    <row r="383" spans="1:34" s="162" customFormat="1" ht="14.25" x14ac:dyDescent="0.2">
      <c r="A383" s="216"/>
      <c r="B383" s="216"/>
      <c r="C383" s="216"/>
      <c r="D383" s="216"/>
      <c r="E383" s="216"/>
      <c r="F383" s="223"/>
      <c r="G383" s="223"/>
      <c r="H383" s="303"/>
      <c r="I383" s="303"/>
      <c r="J383" s="302"/>
      <c r="K383" s="222"/>
      <c r="L383" s="302"/>
      <c r="M383" s="222"/>
      <c r="N383" s="302"/>
      <c r="O383" s="222"/>
      <c r="P383" s="302"/>
      <c r="Q383" s="492"/>
      <c r="R383" s="302"/>
      <c r="S383" s="222"/>
      <c r="T383" s="302"/>
      <c r="U383" s="496"/>
      <c r="V383" s="492"/>
      <c r="W383" s="509"/>
      <c r="X383" s="500"/>
      <c r="Y383" s="222"/>
      <c r="Z383" s="302"/>
      <c r="AA383" s="1315"/>
      <c r="AB383" s="500"/>
      <c r="AC383" s="222"/>
      <c r="AD383" s="302"/>
      <c r="AE383" s="302"/>
      <c r="AF383" s="302"/>
      <c r="AG383" s="1321"/>
      <c r="AH383" s="222"/>
    </row>
    <row r="384" spans="1:34" s="162" customFormat="1" ht="14.25" x14ac:dyDescent="0.2">
      <c r="A384" s="216"/>
      <c r="B384" s="216"/>
      <c r="C384" s="216"/>
      <c r="D384" s="216"/>
      <c r="E384" s="216"/>
      <c r="F384" s="223"/>
      <c r="G384" s="223"/>
      <c r="H384" s="303"/>
      <c r="I384" s="303"/>
      <c r="J384" s="302"/>
      <c r="K384" s="222"/>
      <c r="L384" s="302"/>
      <c r="M384" s="222"/>
      <c r="N384" s="302"/>
      <c r="O384" s="222"/>
      <c r="P384" s="302"/>
      <c r="Q384" s="492"/>
      <c r="R384" s="302"/>
      <c r="S384" s="222"/>
      <c r="T384" s="302"/>
      <c r="U384" s="496"/>
      <c r="V384" s="492"/>
      <c r="W384" s="509"/>
      <c r="X384" s="500"/>
      <c r="Y384" s="222"/>
      <c r="Z384" s="302"/>
      <c r="AA384" s="1315"/>
      <c r="AB384" s="500"/>
      <c r="AC384" s="222"/>
      <c r="AD384" s="302"/>
      <c r="AE384" s="302"/>
      <c r="AF384" s="302"/>
      <c r="AG384" s="1321"/>
      <c r="AH384" s="222"/>
    </row>
    <row r="385" spans="1:34" s="162" customFormat="1" ht="14.25" x14ac:dyDescent="0.2">
      <c r="A385" s="216"/>
      <c r="B385" s="216"/>
      <c r="C385" s="216"/>
      <c r="D385" s="216"/>
      <c r="E385" s="216"/>
      <c r="F385" s="223"/>
      <c r="G385" s="223"/>
      <c r="H385" s="303"/>
      <c r="I385" s="303"/>
      <c r="J385" s="302"/>
      <c r="K385" s="222"/>
      <c r="L385" s="302"/>
      <c r="M385" s="222"/>
      <c r="N385" s="302"/>
      <c r="O385" s="222"/>
      <c r="P385" s="302"/>
      <c r="Q385" s="492"/>
      <c r="R385" s="302"/>
      <c r="S385" s="222"/>
      <c r="T385" s="302"/>
      <c r="U385" s="496"/>
      <c r="V385" s="492"/>
      <c r="W385" s="509"/>
      <c r="X385" s="500"/>
      <c r="Y385" s="222"/>
      <c r="Z385" s="302"/>
      <c r="AA385" s="1315"/>
      <c r="AB385" s="500"/>
      <c r="AC385" s="222"/>
      <c r="AD385" s="302"/>
      <c r="AE385" s="302"/>
      <c r="AF385" s="302"/>
      <c r="AG385" s="1321"/>
      <c r="AH385" s="222"/>
    </row>
    <row r="386" spans="1:34" s="162" customFormat="1" ht="14.25" x14ac:dyDescent="0.2">
      <c r="A386" s="216"/>
      <c r="B386" s="216"/>
      <c r="C386" s="216"/>
      <c r="D386" s="216"/>
      <c r="E386" s="216"/>
      <c r="F386" s="223"/>
      <c r="G386" s="223"/>
      <c r="H386" s="303"/>
      <c r="I386" s="303"/>
      <c r="J386" s="302"/>
      <c r="K386" s="222"/>
      <c r="L386" s="302"/>
      <c r="M386" s="222"/>
      <c r="N386" s="302"/>
      <c r="O386" s="222"/>
      <c r="P386" s="302"/>
      <c r="Q386" s="492"/>
      <c r="R386" s="302"/>
      <c r="S386" s="222"/>
      <c r="T386" s="302"/>
      <c r="U386" s="496"/>
      <c r="V386" s="492"/>
      <c r="W386" s="509"/>
      <c r="X386" s="500"/>
      <c r="Y386" s="222"/>
      <c r="Z386" s="302"/>
      <c r="AA386" s="1315"/>
      <c r="AB386" s="500"/>
      <c r="AC386" s="222"/>
      <c r="AD386" s="302"/>
      <c r="AE386" s="302"/>
      <c r="AF386" s="302"/>
      <c r="AG386" s="1321"/>
      <c r="AH386" s="222"/>
    </row>
    <row r="387" spans="1:34" s="162" customFormat="1" ht="14.25" x14ac:dyDescent="0.2">
      <c r="A387" s="216"/>
      <c r="B387" s="216"/>
      <c r="C387" s="216"/>
      <c r="D387" s="216"/>
      <c r="E387" s="216"/>
      <c r="F387" s="223"/>
      <c r="G387" s="223"/>
      <c r="H387" s="303"/>
      <c r="I387" s="303"/>
      <c r="J387" s="302"/>
      <c r="K387" s="222"/>
      <c r="L387" s="302"/>
      <c r="M387" s="222"/>
      <c r="N387" s="302"/>
      <c r="O387" s="222"/>
      <c r="P387" s="302"/>
      <c r="Q387" s="492"/>
      <c r="R387" s="302"/>
      <c r="S387" s="222"/>
      <c r="T387" s="302"/>
      <c r="U387" s="496"/>
      <c r="V387" s="492"/>
      <c r="W387" s="509"/>
      <c r="X387" s="500"/>
      <c r="Y387" s="222"/>
      <c r="Z387" s="302"/>
      <c r="AA387" s="1315"/>
      <c r="AB387" s="500"/>
      <c r="AC387" s="222"/>
      <c r="AD387" s="302"/>
      <c r="AE387" s="302"/>
      <c r="AF387" s="302"/>
      <c r="AG387" s="1321"/>
      <c r="AH387" s="222"/>
    </row>
    <row r="388" spans="1:34" s="162" customFormat="1" ht="14.25" x14ac:dyDescent="0.2">
      <c r="A388" s="216"/>
      <c r="B388" s="216"/>
      <c r="C388" s="216"/>
      <c r="D388" s="216"/>
      <c r="E388" s="216"/>
      <c r="F388" s="223"/>
      <c r="G388" s="223"/>
      <c r="H388" s="303"/>
      <c r="I388" s="303"/>
      <c r="J388" s="302"/>
      <c r="K388" s="222"/>
      <c r="L388" s="302"/>
      <c r="M388" s="222"/>
      <c r="N388" s="302"/>
      <c r="O388" s="222"/>
      <c r="P388" s="302"/>
      <c r="Q388" s="492"/>
      <c r="R388" s="302"/>
      <c r="S388" s="222"/>
      <c r="T388" s="302"/>
      <c r="U388" s="496"/>
      <c r="V388" s="492"/>
      <c r="W388" s="509"/>
      <c r="X388" s="500"/>
      <c r="Y388" s="222"/>
      <c r="Z388" s="302"/>
      <c r="AA388" s="1315"/>
      <c r="AB388" s="500"/>
      <c r="AC388" s="222"/>
      <c r="AD388" s="302"/>
      <c r="AE388" s="302"/>
      <c r="AF388" s="302"/>
      <c r="AG388" s="1321"/>
      <c r="AH388" s="222"/>
    </row>
    <row r="389" spans="1:34" s="162" customFormat="1" ht="14.25" x14ac:dyDescent="0.2">
      <c r="A389" s="216"/>
      <c r="B389" s="216"/>
      <c r="C389" s="216"/>
      <c r="D389" s="216"/>
      <c r="E389" s="216"/>
      <c r="F389" s="223"/>
      <c r="G389" s="223"/>
      <c r="H389" s="303"/>
      <c r="I389" s="303"/>
      <c r="J389" s="302"/>
      <c r="K389" s="222"/>
      <c r="L389" s="302"/>
      <c r="M389" s="222"/>
      <c r="N389" s="302"/>
      <c r="O389" s="222"/>
      <c r="P389" s="302"/>
      <c r="Q389" s="492"/>
      <c r="R389" s="302"/>
      <c r="S389" s="222"/>
      <c r="T389" s="302"/>
      <c r="U389" s="496"/>
      <c r="V389" s="492"/>
      <c r="W389" s="509"/>
      <c r="X389" s="500"/>
      <c r="Y389" s="222"/>
      <c r="Z389" s="302"/>
      <c r="AA389" s="1315"/>
      <c r="AB389" s="500"/>
      <c r="AC389" s="222"/>
      <c r="AD389" s="302"/>
      <c r="AE389" s="302"/>
      <c r="AF389" s="302"/>
      <c r="AG389" s="1321"/>
      <c r="AH389" s="222"/>
    </row>
    <row r="390" spans="1:34" s="162" customFormat="1" ht="14.25" x14ac:dyDescent="0.2">
      <c r="A390" s="216"/>
      <c r="B390" s="216"/>
      <c r="C390" s="216"/>
      <c r="D390" s="216"/>
      <c r="E390" s="216"/>
      <c r="F390" s="223"/>
      <c r="G390" s="223"/>
      <c r="H390" s="303"/>
      <c r="I390" s="303"/>
      <c r="J390" s="302"/>
      <c r="K390" s="222"/>
      <c r="L390" s="302"/>
      <c r="M390" s="222"/>
      <c r="N390" s="302"/>
      <c r="O390" s="222"/>
      <c r="P390" s="302"/>
      <c r="Q390" s="492"/>
      <c r="R390" s="302"/>
      <c r="S390" s="222"/>
      <c r="T390" s="302"/>
      <c r="U390" s="496"/>
      <c r="V390" s="492"/>
      <c r="W390" s="509"/>
      <c r="X390" s="500"/>
      <c r="Y390" s="222"/>
      <c r="Z390" s="302"/>
      <c r="AA390" s="1315"/>
      <c r="AB390" s="500"/>
      <c r="AC390" s="222"/>
      <c r="AD390" s="302"/>
      <c r="AE390" s="302"/>
      <c r="AF390" s="302"/>
      <c r="AG390" s="1321"/>
      <c r="AH390" s="222"/>
    </row>
    <row r="391" spans="1:34" s="162" customFormat="1" ht="14.25" x14ac:dyDescent="0.2">
      <c r="A391" s="216"/>
      <c r="B391" s="216"/>
      <c r="C391" s="216"/>
      <c r="D391" s="216"/>
      <c r="E391" s="216"/>
      <c r="F391" s="223"/>
      <c r="G391" s="223"/>
      <c r="H391" s="303"/>
      <c r="I391" s="303"/>
      <c r="J391" s="302"/>
      <c r="K391" s="222"/>
      <c r="L391" s="302"/>
      <c r="M391" s="222"/>
      <c r="N391" s="302"/>
      <c r="O391" s="222"/>
      <c r="P391" s="302"/>
      <c r="Q391" s="492"/>
      <c r="R391" s="302"/>
      <c r="S391" s="222"/>
      <c r="T391" s="302"/>
      <c r="U391" s="496"/>
      <c r="V391" s="492"/>
      <c r="W391" s="509"/>
      <c r="X391" s="500"/>
      <c r="Y391" s="222"/>
      <c r="Z391" s="302"/>
      <c r="AA391" s="1315"/>
      <c r="AB391" s="500"/>
      <c r="AC391" s="222"/>
      <c r="AD391" s="302"/>
      <c r="AE391" s="302"/>
      <c r="AF391" s="302"/>
      <c r="AG391" s="1321"/>
      <c r="AH391" s="222"/>
    </row>
    <row r="392" spans="1:34" s="162" customFormat="1" ht="14.25" x14ac:dyDescent="0.2">
      <c r="A392" s="216"/>
      <c r="B392" s="216"/>
      <c r="C392" s="216"/>
      <c r="D392" s="216"/>
      <c r="E392" s="216"/>
      <c r="F392" s="223"/>
      <c r="G392" s="223"/>
      <c r="H392" s="303"/>
      <c r="I392" s="303"/>
      <c r="J392" s="302"/>
      <c r="K392" s="222"/>
      <c r="L392" s="302"/>
      <c r="M392" s="222"/>
      <c r="N392" s="302"/>
      <c r="O392" s="222"/>
      <c r="P392" s="302"/>
      <c r="Q392" s="492"/>
      <c r="R392" s="302"/>
      <c r="S392" s="222"/>
      <c r="T392" s="302"/>
      <c r="U392" s="496"/>
      <c r="V392" s="492"/>
      <c r="W392" s="509"/>
      <c r="X392" s="500"/>
      <c r="Y392" s="222"/>
      <c r="Z392" s="302"/>
      <c r="AA392" s="1315"/>
      <c r="AB392" s="500"/>
      <c r="AC392" s="222"/>
      <c r="AD392" s="302"/>
      <c r="AE392" s="302"/>
      <c r="AF392" s="302"/>
      <c r="AG392" s="1321"/>
      <c r="AH392" s="222"/>
    </row>
    <row r="393" spans="1:34" s="162" customFormat="1" ht="14.25" x14ac:dyDescent="0.2">
      <c r="A393" s="216"/>
      <c r="B393" s="216"/>
      <c r="C393" s="216"/>
      <c r="D393" s="216"/>
      <c r="E393" s="216"/>
      <c r="F393" s="223"/>
      <c r="G393" s="223"/>
      <c r="H393" s="303"/>
      <c r="I393" s="303"/>
      <c r="J393" s="302"/>
      <c r="K393" s="222"/>
      <c r="L393" s="302"/>
      <c r="M393" s="222"/>
      <c r="N393" s="302"/>
      <c r="O393" s="222"/>
      <c r="P393" s="302"/>
      <c r="Q393" s="492"/>
      <c r="R393" s="302"/>
      <c r="S393" s="222"/>
      <c r="T393" s="302"/>
      <c r="U393" s="496"/>
      <c r="V393" s="492"/>
      <c r="W393" s="509"/>
      <c r="X393" s="500"/>
      <c r="Y393" s="222"/>
      <c r="Z393" s="302"/>
      <c r="AA393" s="1315"/>
      <c r="AB393" s="500"/>
      <c r="AC393" s="222"/>
      <c r="AD393" s="302"/>
      <c r="AE393" s="302"/>
      <c r="AF393" s="302"/>
      <c r="AG393" s="1321"/>
      <c r="AH393" s="222"/>
    </row>
    <row r="394" spans="1:34" s="162" customFormat="1" ht="14.25" x14ac:dyDescent="0.2">
      <c r="A394" s="216"/>
      <c r="B394" s="216"/>
      <c r="C394" s="216"/>
      <c r="D394" s="216"/>
      <c r="E394" s="216"/>
      <c r="F394" s="223"/>
      <c r="G394" s="223"/>
      <c r="H394" s="303"/>
      <c r="I394" s="303"/>
      <c r="J394" s="302"/>
      <c r="K394" s="222"/>
      <c r="L394" s="302"/>
      <c r="M394" s="222"/>
      <c r="N394" s="302"/>
      <c r="O394" s="222"/>
      <c r="P394" s="302"/>
      <c r="Q394" s="492"/>
      <c r="R394" s="302"/>
      <c r="S394" s="222"/>
      <c r="T394" s="302"/>
      <c r="U394" s="496"/>
      <c r="V394" s="492"/>
      <c r="W394" s="509"/>
      <c r="X394" s="500"/>
      <c r="Y394" s="222"/>
      <c r="Z394" s="302"/>
      <c r="AA394" s="1315"/>
      <c r="AB394" s="500"/>
      <c r="AC394" s="222"/>
      <c r="AD394" s="302"/>
      <c r="AE394" s="302"/>
      <c r="AF394" s="302"/>
      <c r="AG394" s="1321"/>
      <c r="AH394" s="222"/>
    </row>
    <row r="395" spans="1:34" s="162" customFormat="1" ht="14.25" x14ac:dyDescent="0.2">
      <c r="A395" s="216"/>
      <c r="B395" s="216"/>
      <c r="C395" s="216"/>
      <c r="D395" s="216"/>
      <c r="E395" s="216"/>
      <c r="F395" s="223"/>
      <c r="G395" s="223"/>
      <c r="H395" s="303"/>
      <c r="I395" s="303"/>
      <c r="J395" s="302"/>
      <c r="K395" s="222"/>
      <c r="L395" s="302"/>
      <c r="M395" s="222"/>
      <c r="N395" s="302"/>
      <c r="O395" s="222"/>
      <c r="P395" s="302"/>
      <c r="Q395" s="492"/>
      <c r="R395" s="302"/>
      <c r="S395" s="222"/>
      <c r="T395" s="302"/>
      <c r="U395" s="496"/>
      <c r="V395" s="492"/>
      <c r="W395" s="509"/>
      <c r="X395" s="500"/>
      <c r="Y395" s="222"/>
      <c r="Z395" s="302"/>
      <c r="AA395" s="1315"/>
      <c r="AB395" s="500"/>
      <c r="AC395" s="222"/>
      <c r="AD395" s="302"/>
      <c r="AE395" s="302"/>
      <c r="AF395" s="302"/>
      <c r="AG395" s="1321"/>
      <c r="AH395" s="222"/>
    </row>
    <row r="396" spans="1:34" s="162" customFormat="1" ht="14.25" x14ac:dyDescent="0.2">
      <c r="A396" s="216"/>
      <c r="B396" s="216"/>
      <c r="C396" s="216"/>
      <c r="D396" s="216"/>
      <c r="E396" s="216"/>
      <c r="F396" s="223"/>
      <c r="G396" s="223"/>
      <c r="H396" s="303"/>
      <c r="I396" s="303"/>
      <c r="J396" s="302"/>
      <c r="K396" s="222"/>
      <c r="L396" s="302"/>
      <c r="M396" s="222"/>
      <c r="N396" s="302"/>
      <c r="O396" s="222"/>
      <c r="P396" s="302"/>
      <c r="Q396" s="492"/>
      <c r="R396" s="302"/>
      <c r="S396" s="222"/>
      <c r="T396" s="302"/>
      <c r="U396" s="496"/>
      <c r="V396" s="492"/>
      <c r="W396" s="509"/>
      <c r="X396" s="500"/>
      <c r="Y396" s="222"/>
      <c r="Z396" s="302"/>
      <c r="AA396" s="1315"/>
      <c r="AB396" s="500"/>
      <c r="AC396" s="222"/>
      <c r="AD396" s="302"/>
      <c r="AE396" s="302"/>
      <c r="AF396" s="302"/>
      <c r="AG396" s="1321"/>
      <c r="AH396" s="222"/>
    </row>
    <row r="397" spans="1:34" s="162" customFormat="1" ht="14.25" x14ac:dyDescent="0.2">
      <c r="A397" s="216"/>
      <c r="B397" s="216"/>
      <c r="C397" s="216"/>
      <c r="D397" s="216"/>
      <c r="E397" s="216"/>
      <c r="F397" s="223"/>
      <c r="G397" s="223"/>
      <c r="H397" s="303"/>
      <c r="I397" s="303"/>
      <c r="J397" s="302"/>
      <c r="K397" s="222"/>
      <c r="L397" s="302"/>
      <c r="M397" s="222"/>
      <c r="N397" s="302"/>
      <c r="O397" s="222"/>
      <c r="P397" s="302"/>
      <c r="Q397" s="492"/>
      <c r="R397" s="302"/>
      <c r="S397" s="222"/>
      <c r="T397" s="302"/>
      <c r="U397" s="496"/>
      <c r="V397" s="492"/>
      <c r="W397" s="509"/>
      <c r="X397" s="500"/>
      <c r="Y397" s="222"/>
      <c r="Z397" s="302"/>
      <c r="AA397" s="1315"/>
      <c r="AB397" s="500"/>
      <c r="AC397" s="222"/>
      <c r="AD397" s="302"/>
      <c r="AE397" s="302"/>
      <c r="AF397" s="302"/>
      <c r="AG397" s="1321"/>
      <c r="AH397" s="222"/>
    </row>
    <row r="398" spans="1:34" s="162" customFormat="1" ht="14.25" x14ac:dyDescent="0.2">
      <c r="A398" s="216"/>
      <c r="B398" s="216"/>
      <c r="C398" s="216"/>
      <c r="D398" s="216"/>
      <c r="E398" s="216"/>
      <c r="F398" s="223"/>
      <c r="G398" s="223"/>
      <c r="H398" s="303"/>
      <c r="I398" s="303"/>
      <c r="J398" s="302"/>
      <c r="K398" s="222"/>
      <c r="L398" s="302"/>
      <c r="M398" s="222"/>
      <c r="N398" s="302"/>
      <c r="O398" s="222"/>
      <c r="P398" s="302"/>
      <c r="Q398" s="492"/>
      <c r="R398" s="302"/>
      <c r="S398" s="222"/>
      <c r="T398" s="302"/>
      <c r="U398" s="496"/>
      <c r="V398" s="492"/>
      <c r="W398" s="509"/>
      <c r="X398" s="500"/>
      <c r="Y398" s="222"/>
      <c r="Z398" s="302"/>
      <c r="AA398" s="1315"/>
      <c r="AB398" s="500"/>
      <c r="AC398" s="222"/>
      <c r="AD398" s="302"/>
      <c r="AE398" s="302"/>
      <c r="AF398" s="302"/>
      <c r="AG398" s="1321"/>
      <c r="AH398" s="222"/>
    </row>
    <row r="399" spans="1:34" s="162" customFormat="1" ht="14.25" x14ac:dyDescent="0.2">
      <c r="A399" s="216"/>
      <c r="B399" s="216"/>
      <c r="C399" s="216"/>
      <c r="D399" s="216"/>
      <c r="E399" s="216"/>
      <c r="F399" s="223"/>
      <c r="G399" s="223"/>
      <c r="H399" s="303"/>
      <c r="I399" s="303"/>
      <c r="J399" s="302"/>
      <c r="K399" s="222"/>
      <c r="L399" s="302"/>
      <c r="M399" s="222"/>
      <c r="N399" s="302"/>
      <c r="O399" s="222"/>
      <c r="P399" s="302"/>
      <c r="Q399" s="492"/>
      <c r="R399" s="302"/>
      <c r="S399" s="222"/>
      <c r="T399" s="302"/>
      <c r="U399" s="496"/>
      <c r="V399" s="492"/>
      <c r="W399" s="509"/>
      <c r="X399" s="500"/>
      <c r="Y399" s="222"/>
      <c r="Z399" s="302"/>
      <c r="AA399" s="1315"/>
      <c r="AB399" s="500"/>
      <c r="AC399" s="222"/>
      <c r="AD399" s="302"/>
      <c r="AE399" s="302"/>
      <c r="AF399" s="302"/>
      <c r="AG399" s="1321"/>
      <c r="AH399" s="222"/>
    </row>
    <row r="400" spans="1:34" s="162" customFormat="1" ht="14.25" x14ac:dyDescent="0.2">
      <c r="A400" s="216"/>
      <c r="B400" s="216"/>
      <c r="C400" s="216"/>
      <c r="D400" s="216"/>
      <c r="E400" s="216"/>
      <c r="F400" s="223"/>
      <c r="G400" s="223"/>
      <c r="H400" s="303"/>
      <c r="I400" s="303"/>
      <c r="J400" s="302"/>
      <c r="K400" s="222"/>
      <c r="L400" s="302"/>
      <c r="M400" s="222"/>
      <c r="N400" s="302"/>
      <c r="O400" s="222"/>
      <c r="P400" s="302"/>
      <c r="Q400" s="492"/>
      <c r="R400" s="302"/>
      <c r="S400" s="222"/>
      <c r="T400" s="302"/>
      <c r="U400" s="496"/>
      <c r="V400" s="492"/>
      <c r="W400" s="509"/>
      <c r="X400" s="500"/>
      <c r="Y400" s="222"/>
      <c r="Z400" s="302"/>
      <c r="AA400" s="1315"/>
      <c r="AB400" s="500"/>
      <c r="AC400" s="222"/>
      <c r="AD400" s="302"/>
      <c r="AE400" s="302"/>
      <c r="AF400" s="302"/>
      <c r="AG400" s="1321"/>
      <c r="AH400" s="222"/>
    </row>
    <row r="401" spans="1:34" s="162" customFormat="1" ht="14.25" x14ac:dyDescent="0.2">
      <c r="A401" s="216"/>
      <c r="B401" s="216"/>
      <c r="C401" s="216"/>
      <c r="D401" s="216"/>
      <c r="E401" s="216"/>
      <c r="F401" s="223"/>
      <c r="G401" s="223"/>
      <c r="H401" s="303"/>
      <c r="I401" s="303"/>
      <c r="J401" s="302"/>
      <c r="K401" s="222"/>
      <c r="L401" s="302"/>
      <c r="M401" s="222"/>
      <c r="N401" s="302"/>
      <c r="O401" s="222"/>
      <c r="P401" s="302"/>
      <c r="Q401" s="492"/>
      <c r="R401" s="302"/>
      <c r="S401" s="222"/>
      <c r="T401" s="302"/>
      <c r="U401" s="496"/>
      <c r="V401" s="492"/>
      <c r="W401" s="509"/>
      <c r="X401" s="500"/>
      <c r="Y401" s="222"/>
      <c r="Z401" s="302"/>
      <c r="AA401" s="1315"/>
      <c r="AB401" s="500"/>
      <c r="AC401" s="222"/>
      <c r="AD401" s="302"/>
      <c r="AE401" s="302"/>
      <c r="AF401" s="302"/>
      <c r="AG401" s="1321"/>
      <c r="AH401" s="222"/>
    </row>
    <row r="402" spans="1:34" s="162" customFormat="1" ht="14.25" x14ac:dyDescent="0.2">
      <c r="A402" s="216"/>
      <c r="B402" s="216"/>
      <c r="C402" s="216"/>
      <c r="D402" s="216"/>
      <c r="E402" s="216"/>
      <c r="F402" s="223"/>
      <c r="G402" s="223"/>
      <c r="H402" s="303"/>
      <c r="I402" s="303"/>
      <c r="J402" s="302"/>
      <c r="K402" s="222"/>
      <c r="L402" s="302"/>
      <c r="M402" s="222"/>
      <c r="N402" s="302"/>
      <c r="O402" s="222"/>
      <c r="P402" s="302"/>
      <c r="Q402" s="492"/>
      <c r="R402" s="302"/>
      <c r="S402" s="222"/>
      <c r="T402" s="302"/>
      <c r="U402" s="496"/>
      <c r="V402" s="492"/>
      <c r="W402" s="509"/>
      <c r="X402" s="500"/>
      <c r="Y402" s="222"/>
      <c r="Z402" s="302"/>
      <c r="AA402" s="1315"/>
      <c r="AB402" s="500"/>
      <c r="AC402" s="222"/>
      <c r="AD402" s="302"/>
      <c r="AE402" s="302"/>
      <c r="AF402" s="302"/>
      <c r="AG402" s="1321"/>
      <c r="AH402" s="222"/>
    </row>
    <row r="403" spans="1:34" s="162" customFormat="1" ht="14.25" x14ac:dyDescent="0.2">
      <c r="A403" s="216"/>
      <c r="B403" s="216"/>
      <c r="C403" s="216"/>
      <c r="D403" s="216"/>
      <c r="E403" s="216"/>
      <c r="F403" s="223"/>
      <c r="G403" s="223"/>
      <c r="H403" s="303"/>
      <c r="I403" s="303"/>
      <c r="J403" s="302"/>
      <c r="K403" s="222"/>
      <c r="L403" s="302"/>
      <c r="M403" s="222"/>
      <c r="N403" s="302"/>
      <c r="O403" s="222"/>
      <c r="P403" s="302"/>
      <c r="Q403" s="492"/>
      <c r="R403" s="302"/>
      <c r="S403" s="222"/>
      <c r="T403" s="302"/>
      <c r="U403" s="496"/>
      <c r="V403" s="492"/>
      <c r="W403" s="509"/>
      <c r="X403" s="500"/>
      <c r="Y403" s="222"/>
      <c r="Z403" s="302"/>
      <c r="AA403" s="1315"/>
      <c r="AB403" s="500"/>
      <c r="AC403" s="222"/>
      <c r="AD403" s="302"/>
      <c r="AE403" s="302"/>
      <c r="AF403" s="302"/>
      <c r="AG403" s="1321"/>
      <c r="AH403" s="222"/>
    </row>
    <row r="404" spans="1:34" s="162" customFormat="1" ht="14.25" x14ac:dyDescent="0.2">
      <c r="A404" s="216"/>
      <c r="B404" s="216"/>
      <c r="C404" s="216"/>
      <c r="D404" s="216"/>
      <c r="E404" s="216"/>
      <c r="F404" s="223"/>
      <c r="G404" s="223"/>
      <c r="H404" s="303"/>
      <c r="I404" s="303"/>
      <c r="J404" s="302"/>
      <c r="K404" s="222"/>
      <c r="L404" s="302"/>
      <c r="M404" s="222"/>
      <c r="N404" s="302"/>
      <c r="O404" s="222"/>
      <c r="P404" s="302"/>
      <c r="Q404" s="492"/>
      <c r="R404" s="302"/>
      <c r="S404" s="222"/>
      <c r="T404" s="302"/>
      <c r="U404" s="496"/>
      <c r="V404" s="492"/>
      <c r="W404" s="509"/>
      <c r="X404" s="500"/>
      <c r="Y404" s="222"/>
      <c r="Z404" s="302"/>
      <c r="AA404" s="1315"/>
      <c r="AB404" s="500"/>
      <c r="AC404" s="222"/>
      <c r="AD404" s="302"/>
      <c r="AE404" s="302"/>
      <c r="AF404" s="302"/>
      <c r="AG404" s="1321"/>
      <c r="AH404" s="222"/>
    </row>
    <row r="405" spans="1:34" s="162" customFormat="1" ht="14.25" x14ac:dyDescent="0.2">
      <c r="A405" s="216"/>
      <c r="B405" s="216"/>
      <c r="C405" s="216"/>
      <c r="D405" s="216"/>
      <c r="E405" s="216"/>
      <c r="F405" s="223"/>
      <c r="G405" s="223"/>
      <c r="H405" s="303"/>
      <c r="I405" s="303"/>
      <c r="J405" s="302"/>
      <c r="K405" s="222"/>
      <c r="L405" s="302"/>
      <c r="M405" s="222"/>
      <c r="N405" s="302"/>
      <c r="O405" s="222"/>
      <c r="P405" s="302"/>
      <c r="Q405" s="492"/>
      <c r="R405" s="302"/>
      <c r="S405" s="222"/>
      <c r="T405" s="302"/>
      <c r="U405" s="496"/>
      <c r="V405" s="492"/>
      <c r="W405" s="509"/>
      <c r="X405" s="500"/>
      <c r="Y405" s="222"/>
      <c r="Z405" s="302"/>
      <c r="AA405" s="1315"/>
      <c r="AB405" s="500"/>
      <c r="AC405" s="222"/>
      <c r="AD405" s="302"/>
      <c r="AE405" s="302"/>
      <c r="AF405" s="302"/>
      <c r="AG405" s="1321"/>
      <c r="AH405" s="222"/>
    </row>
    <row r="406" spans="1:34" s="162" customFormat="1" ht="14.25" x14ac:dyDescent="0.2">
      <c r="A406" s="216"/>
      <c r="B406" s="216"/>
      <c r="C406" s="216"/>
      <c r="D406" s="216"/>
      <c r="E406" s="216"/>
      <c r="F406" s="223"/>
      <c r="G406" s="223"/>
      <c r="H406" s="303"/>
      <c r="I406" s="303"/>
      <c r="J406" s="302"/>
      <c r="K406" s="222"/>
      <c r="L406" s="302"/>
      <c r="M406" s="222"/>
      <c r="N406" s="302"/>
      <c r="O406" s="222"/>
      <c r="P406" s="302"/>
      <c r="Q406" s="492"/>
      <c r="R406" s="302"/>
      <c r="S406" s="222"/>
      <c r="T406" s="302"/>
      <c r="U406" s="496"/>
      <c r="V406" s="492"/>
      <c r="W406" s="509"/>
      <c r="X406" s="500"/>
      <c r="Y406" s="222"/>
      <c r="Z406" s="302"/>
      <c r="AA406" s="1315"/>
      <c r="AB406" s="500"/>
      <c r="AC406" s="222"/>
      <c r="AD406" s="302"/>
      <c r="AE406" s="302"/>
      <c r="AF406" s="302"/>
      <c r="AG406" s="1321"/>
      <c r="AH406" s="222"/>
    </row>
    <row r="407" spans="1:34" s="162" customFormat="1" ht="14.25" x14ac:dyDescent="0.2">
      <c r="A407" s="216"/>
      <c r="B407" s="216"/>
      <c r="C407" s="216"/>
      <c r="D407" s="216"/>
      <c r="E407" s="216"/>
      <c r="F407" s="223"/>
      <c r="G407" s="223"/>
      <c r="H407" s="303"/>
      <c r="I407" s="303"/>
      <c r="J407" s="302"/>
      <c r="K407" s="222"/>
      <c r="L407" s="302"/>
      <c r="M407" s="222"/>
      <c r="N407" s="302"/>
      <c r="O407" s="222"/>
      <c r="P407" s="302"/>
      <c r="Q407" s="492"/>
      <c r="R407" s="302"/>
      <c r="S407" s="222"/>
      <c r="T407" s="302"/>
      <c r="U407" s="496"/>
      <c r="V407" s="492"/>
      <c r="W407" s="509"/>
      <c r="X407" s="500"/>
      <c r="Y407" s="222"/>
      <c r="Z407" s="302"/>
      <c r="AA407" s="1315"/>
      <c r="AB407" s="500"/>
      <c r="AC407" s="222"/>
      <c r="AD407" s="302"/>
      <c r="AE407" s="302"/>
      <c r="AF407" s="302"/>
      <c r="AG407" s="1321"/>
      <c r="AH407" s="222"/>
    </row>
    <row r="408" spans="1:34" s="162" customFormat="1" ht="14.25" x14ac:dyDescent="0.2">
      <c r="A408" s="216"/>
      <c r="B408" s="216"/>
      <c r="C408" s="216"/>
      <c r="D408" s="216"/>
      <c r="E408" s="216"/>
      <c r="F408" s="223"/>
      <c r="G408" s="223"/>
      <c r="H408" s="303"/>
      <c r="I408" s="303"/>
      <c r="J408" s="302"/>
      <c r="K408" s="222"/>
      <c r="L408" s="302"/>
      <c r="M408" s="222"/>
      <c r="N408" s="302"/>
      <c r="O408" s="222"/>
      <c r="P408" s="302"/>
      <c r="Q408" s="492"/>
      <c r="R408" s="302"/>
      <c r="S408" s="222"/>
      <c r="T408" s="302"/>
      <c r="U408" s="496"/>
      <c r="V408" s="492"/>
      <c r="W408" s="509"/>
      <c r="X408" s="500"/>
      <c r="Y408" s="222"/>
      <c r="Z408" s="302"/>
      <c r="AA408" s="1315"/>
      <c r="AB408" s="500"/>
      <c r="AC408" s="222"/>
      <c r="AD408" s="302"/>
      <c r="AE408" s="302"/>
      <c r="AF408" s="302"/>
      <c r="AG408" s="1321"/>
      <c r="AH408" s="222"/>
    </row>
    <row r="409" spans="1:34" s="162" customFormat="1" ht="14.25" x14ac:dyDescent="0.2">
      <c r="A409" s="216"/>
      <c r="B409" s="216"/>
      <c r="C409" s="216"/>
      <c r="D409" s="216"/>
      <c r="E409" s="216"/>
      <c r="F409" s="223"/>
      <c r="G409" s="223"/>
      <c r="H409" s="303"/>
      <c r="I409" s="303"/>
      <c r="J409" s="302"/>
      <c r="K409" s="222"/>
      <c r="L409" s="302"/>
      <c r="M409" s="222"/>
      <c r="N409" s="302"/>
      <c r="O409" s="222"/>
      <c r="P409" s="302"/>
      <c r="Q409" s="492"/>
      <c r="R409" s="302"/>
      <c r="S409" s="222"/>
      <c r="T409" s="302"/>
      <c r="U409" s="496"/>
      <c r="V409" s="492"/>
      <c r="W409" s="509"/>
      <c r="X409" s="500"/>
      <c r="Y409" s="222"/>
      <c r="Z409" s="302"/>
      <c r="AA409" s="1315"/>
      <c r="AB409" s="500"/>
      <c r="AC409" s="222"/>
      <c r="AD409" s="302"/>
      <c r="AE409" s="302"/>
      <c r="AF409" s="302"/>
      <c r="AG409" s="1321"/>
      <c r="AH409" s="222"/>
    </row>
    <row r="410" spans="1:34" s="162" customFormat="1" ht="14.25" x14ac:dyDescent="0.2">
      <c r="A410" s="216"/>
      <c r="B410" s="216"/>
      <c r="C410" s="216"/>
      <c r="D410" s="216"/>
      <c r="E410" s="216"/>
      <c r="F410" s="223"/>
      <c r="G410" s="223"/>
      <c r="H410" s="303"/>
      <c r="I410" s="303"/>
      <c r="J410" s="302"/>
      <c r="K410" s="222"/>
      <c r="L410" s="302"/>
      <c r="M410" s="222"/>
      <c r="N410" s="302"/>
      <c r="O410" s="222"/>
      <c r="P410" s="302"/>
      <c r="Q410" s="492"/>
      <c r="R410" s="302"/>
      <c r="S410" s="222"/>
      <c r="T410" s="302"/>
      <c r="U410" s="496"/>
      <c r="V410" s="492"/>
      <c r="W410" s="509"/>
      <c r="X410" s="500"/>
      <c r="Y410" s="222"/>
      <c r="Z410" s="302"/>
      <c r="AA410" s="1315"/>
      <c r="AB410" s="500"/>
      <c r="AC410" s="222"/>
      <c r="AD410" s="302"/>
      <c r="AE410" s="302"/>
      <c r="AF410" s="302"/>
      <c r="AG410" s="1321"/>
      <c r="AH410" s="222"/>
    </row>
    <row r="411" spans="1:34" s="162" customFormat="1" ht="14.25" x14ac:dyDescent="0.2">
      <c r="A411" s="216"/>
      <c r="B411" s="216"/>
      <c r="C411" s="216"/>
      <c r="D411" s="216"/>
      <c r="E411" s="216"/>
      <c r="F411" s="223"/>
      <c r="G411" s="223"/>
      <c r="H411" s="303"/>
      <c r="I411" s="303"/>
      <c r="J411" s="302"/>
      <c r="K411" s="222"/>
      <c r="L411" s="302"/>
      <c r="M411" s="222"/>
      <c r="N411" s="302"/>
      <c r="O411" s="222"/>
      <c r="P411" s="302"/>
      <c r="Q411" s="492"/>
      <c r="R411" s="302"/>
      <c r="S411" s="222"/>
      <c r="T411" s="302"/>
      <c r="U411" s="496"/>
      <c r="V411" s="492"/>
      <c r="W411" s="509"/>
      <c r="X411" s="500"/>
      <c r="Y411" s="222"/>
      <c r="Z411" s="302"/>
      <c r="AA411" s="1315"/>
      <c r="AB411" s="500"/>
      <c r="AC411" s="222"/>
      <c r="AD411" s="302"/>
      <c r="AE411" s="302"/>
      <c r="AF411" s="302"/>
      <c r="AG411" s="1321"/>
      <c r="AH411" s="222"/>
    </row>
    <row r="412" spans="1:34" s="162" customFormat="1" ht="14.25" x14ac:dyDescent="0.2">
      <c r="A412" s="216"/>
      <c r="B412" s="216"/>
      <c r="C412" s="216"/>
      <c r="D412" s="216"/>
      <c r="E412" s="216"/>
      <c r="F412" s="223"/>
      <c r="G412" s="223"/>
      <c r="H412" s="303"/>
      <c r="I412" s="303"/>
      <c r="J412" s="302"/>
      <c r="K412" s="222"/>
      <c r="L412" s="302"/>
      <c r="M412" s="222"/>
      <c r="N412" s="302"/>
      <c r="O412" s="222"/>
      <c r="P412" s="302"/>
      <c r="Q412" s="492"/>
      <c r="R412" s="302"/>
      <c r="S412" s="222"/>
      <c r="T412" s="302"/>
      <c r="U412" s="496"/>
      <c r="V412" s="492"/>
      <c r="W412" s="509"/>
      <c r="X412" s="500"/>
      <c r="Y412" s="222"/>
      <c r="Z412" s="302"/>
      <c r="AA412" s="1315"/>
      <c r="AB412" s="500"/>
      <c r="AC412" s="222"/>
      <c r="AD412" s="302"/>
      <c r="AE412" s="302"/>
      <c r="AF412" s="302"/>
      <c r="AG412" s="1321"/>
      <c r="AH412" s="222"/>
    </row>
    <row r="413" spans="1:34" s="162" customFormat="1" ht="14.25" x14ac:dyDescent="0.2">
      <c r="A413" s="216"/>
      <c r="B413" s="216"/>
      <c r="C413" s="216"/>
      <c r="D413" s="216"/>
      <c r="E413" s="216"/>
      <c r="F413" s="223"/>
      <c r="G413" s="223"/>
      <c r="H413" s="303"/>
      <c r="I413" s="303"/>
      <c r="J413" s="302"/>
      <c r="K413" s="222"/>
      <c r="L413" s="302"/>
      <c r="M413" s="222"/>
      <c r="N413" s="302"/>
      <c r="O413" s="222"/>
      <c r="P413" s="302"/>
      <c r="Q413" s="492"/>
      <c r="R413" s="302"/>
      <c r="S413" s="222"/>
      <c r="T413" s="302"/>
      <c r="U413" s="496"/>
      <c r="V413" s="492"/>
      <c r="W413" s="509"/>
      <c r="X413" s="500"/>
      <c r="Y413" s="222"/>
      <c r="Z413" s="302"/>
      <c r="AA413" s="1315"/>
      <c r="AB413" s="500"/>
      <c r="AC413" s="222"/>
      <c r="AD413" s="302"/>
      <c r="AE413" s="302"/>
      <c r="AF413" s="302"/>
      <c r="AG413" s="1321"/>
      <c r="AH413" s="222"/>
    </row>
    <row r="414" spans="1:34" s="162" customFormat="1" ht="14.25" x14ac:dyDescent="0.2">
      <c r="A414" s="216"/>
      <c r="B414" s="216"/>
      <c r="C414" s="216"/>
      <c r="D414" s="216"/>
      <c r="E414" s="216"/>
      <c r="F414" s="223"/>
      <c r="G414" s="223"/>
      <c r="H414" s="303"/>
      <c r="I414" s="303"/>
      <c r="J414" s="302"/>
      <c r="K414" s="222"/>
      <c r="L414" s="302"/>
      <c r="M414" s="222"/>
      <c r="N414" s="302"/>
      <c r="O414" s="222"/>
      <c r="P414" s="302"/>
      <c r="Q414" s="492"/>
      <c r="R414" s="302"/>
      <c r="S414" s="222"/>
      <c r="T414" s="302"/>
      <c r="U414" s="496"/>
      <c r="V414" s="492"/>
      <c r="W414" s="509"/>
      <c r="X414" s="500"/>
      <c r="Y414" s="222"/>
      <c r="Z414" s="302"/>
      <c r="AA414" s="1315"/>
      <c r="AB414" s="500"/>
      <c r="AC414" s="222"/>
      <c r="AD414" s="302"/>
      <c r="AE414" s="302"/>
      <c r="AF414" s="302"/>
      <c r="AG414" s="1321"/>
      <c r="AH414" s="222"/>
    </row>
    <row r="415" spans="1:34" s="162" customFormat="1" ht="14.25" x14ac:dyDescent="0.2">
      <c r="A415" s="216"/>
      <c r="B415" s="216"/>
      <c r="C415" s="216"/>
      <c r="D415" s="216"/>
      <c r="E415" s="216"/>
      <c r="F415" s="223"/>
      <c r="G415" s="223"/>
      <c r="H415" s="303"/>
      <c r="I415" s="303"/>
      <c r="J415" s="302"/>
      <c r="K415" s="222"/>
      <c r="L415" s="302"/>
      <c r="M415" s="222"/>
      <c r="N415" s="302"/>
      <c r="O415" s="222"/>
      <c r="P415" s="302"/>
      <c r="Q415" s="492"/>
      <c r="R415" s="302"/>
      <c r="S415" s="222"/>
      <c r="T415" s="302"/>
      <c r="U415" s="496"/>
      <c r="V415" s="492"/>
      <c r="W415" s="509"/>
      <c r="X415" s="500"/>
      <c r="Y415" s="222"/>
      <c r="Z415" s="302"/>
      <c r="AA415" s="1315"/>
      <c r="AB415" s="500"/>
      <c r="AC415" s="222"/>
      <c r="AD415" s="302"/>
      <c r="AE415" s="302"/>
      <c r="AF415" s="302"/>
      <c r="AG415" s="1321"/>
      <c r="AH415" s="222"/>
    </row>
    <row r="416" spans="1:34" s="162" customFormat="1" ht="14.25" x14ac:dyDescent="0.2">
      <c r="A416" s="216"/>
      <c r="B416" s="216"/>
      <c r="C416" s="216"/>
      <c r="D416" s="216"/>
      <c r="E416" s="216"/>
      <c r="F416" s="223"/>
      <c r="G416" s="223"/>
      <c r="H416" s="303"/>
      <c r="I416" s="303"/>
      <c r="J416" s="302"/>
      <c r="K416" s="222"/>
      <c r="L416" s="302"/>
      <c r="M416" s="222"/>
      <c r="N416" s="302"/>
      <c r="O416" s="222"/>
      <c r="P416" s="302"/>
      <c r="Q416" s="492"/>
      <c r="R416" s="302"/>
      <c r="S416" s="222"/>
      <c r="T416" s="302"/>
      <c r="U416" s="496"/>
      <c r="V416" s="492"/>
      <c r="W416" s="509"/>
      <c r="X416" s="500"/>
      <c r="Y416" s="222"/>
      <c r="Z416" s="302"/>
      <c r="AA416" s="1315"/>
      <c r="AB416" s="500"/>
      <c r="AC416" s="222"/>
      <c r="AD416" s="302"/>
      <c r="AE416" s="302"/>
      <c r="AF416" s="302"/>
      <c r="AG416" s="1321"/>
      <c r="AH416" s="222"/>
    </row>
    <row r="417" spans="1:34" s="162" customFormat="1" ht="14.25" x14ac:dyDescent="0.2">
      <c r="A417" s="216"/>
      <c r="B417" s="216"/>
      <c r="C417" s="216"/>
      <c r="D417" s="216"/>
      <c r="E417" s="216"/>
      <c r="F417" s="223"/>
      <c r="G417" s="223"/>
      <c r="H417" s="303"/>
      <c r="I417" s="303"/>
      <c r="J417" s="302"/>
      <c r="K417" s="222"/>
      <c r="L417" s="302"/>
      <c r="M417" s="222"/>
      <c r="N417" s="302"/>
      <c r="O417" s="222"/>
      <c r="P417" s="302"/>
      <c r="Q417" s="492"/>
      <c r="R417" s="302"/>
      <c r="S417" s="222"/>
      <c r="T417" s="302"/>
      <c r="U417" s="496"/>
      <c r="V417" s="492"/>
      <c r="W417" s="509"/>
      <c r="X417" s="500"/>
      <c r="Y417" s="222"/>
      <c r="Z417" s="302"/>
      <c r="AA417" s="1315"/>
      <c r="AB417" s="500"/>
      <c r="AC417" s="222"/>
      <c r="AD417" s="302"/>
      <c r="AE417" s="302"/>
      <c r="AF417" s="302"/>
      <c r="AG417" s="1321"/>
      <c r="AH417" s="222"/>
    </row>
    <row r="418" spans="1:34" s="162" customFormat="1" ht="14.25" x14ac:dyDescent="0.2">
      <c r="A418" s="216"/>
      <c r="B418" s="216"/>
      <c r="C418" s="216"/>
      <c r="D418" s="216"/>
      <c r="E418" s="216"/>
      <c r="F418" s="223"/>
      <c r="G418" s="223"/>
      <c r="H418" s="303"/>
      <c r="I418" s="303"/>
      <c r="J418" s="302"/>
      <c r="K418" s="222"/>
      <c r="L418" s="302"/>
      <c r="M418" s="222"/>
      <c r="N418" s="302"/>
      <c r="O418" s="222"/>
      <c r="P418" s="302"/>
      <c r="Q418" s="492"/>
      <c r="R418" s="302"/>
      <c r="S418" s="222"/>
      <c r="T418" s="302"/>
      <c r="U418" s="496"/>
      <c r="V418" s="492"/>
      <c r="W418" s="509"/>
      <c r="X418" s="500"/>
      <c r="Y418" s="222"/>
      <c r="Z418" s="302"/>
      <c r="AA418" s="1315"/>
      <c r="AB418" s="500"/>
      <c r="AC418" s="222"/>
      <c r="AD418" s="302"/>
      <c r="AE418" s="302"/>
      <c r="AF418" s="302"/>
      <c r="AG418" s="1321"/>
      <c r="AH418" s="222"/>
    </row>
    <row r="419" spans="1:34" s="162" customFormat="1" ht="14.25" x14ac:dyDescent="0.2">
      <c r="A419" s="216"/>
      <c r="B419" s="216"/>
      <c r="C419" s="216"/>
      <c r="D419" s="216"/>
      <c r="E419" s="216"/>
      <c r="F419" s="223"/>
      <c r="G419" s="223"/>
      <c r="H419" s="303"/>
      <c r="I419" s="303"/>
      <c r="J419" s="302"/>
      <c r="K419" s="222"/>
      <c r="L419" s="302"/>
      <c r="M419" s="222"/>
      <c r="N419" s="302"/>
      <c r="O419" s="222"/>
      <c r="P419" s="302"/>
      <c r="Q419" s="492"/>
      <c r="R419" s="302"/>
      <c r="S419" s="222"/>
      <c r="T419" s="302"/>
      <c r="U419" s="496"/>
      <c r="V419" s="492"/>
      <c r="W419" s="509"/>
      <c r="X419" s="500"/>
      <c r="Y419" s="222"/>
      <c r="Z419" s="302"/>
      <c r="AA419" s="1315"/>
      <c r="AB419" s="500"/>
      <c r="AC419" s="222"/>
      <c r="AD419" s="302"/>
      <c r="AE419" s="302"/>
      <c r="AF419" s="302"/>
      <c r="AG419" s="1321"/>
      <c r="AH419" s="222"/>
    </row>
    <row r="420" spans="1:34" s="162" customFormat="1" ht="14.25" x14ac:dyDescent="0.2">
      <c r="A420" s="216"/>
      <c r="B420" s="216"/>
      <c r="C420" s="216"/>
      <c r="D420" s="216"/>
      <c r="E420" s="216"/>
      <c r="F420" s="223"/>
      <c r="G420" s="223"/>
      <c r="H420" s="303"/>
      <c r="I420" s="303"/>
      <c r="J420" s="302"/>
      <c r="K420" s="222"/>
      <c r="L420" s="302"/>
      <c r="M420" s="222"/>
      <c r="N420" s="302"/>
      <c r="O420" s="222"/>
      <c r="P420" s="302"/>
      <c r="Q420" s="492"/>
      <c r="R420" s="302"/>
      <c r="S420" s="222"/>
      <c r="T420" s="302"/>
      <c r="U420" s="496"/>
      <c r="V420" s="492"/>
      <c r="W420" s="509"/>
      <c r="X420" s="500"/>
      <c r="Y420" s="222"/>
      <c r="Z420" s="302"/>
      <c r="AA420" s="1315"/>
      <c r="AB420" s="500"/>
      <c r="AC420" s="222"/>
      <c r="AD420" s="302"/>
      <c r="AE420" s="302"/>
      <c r="AF420" s="302"/>
      <c r="AG420" s="1321"/>
      <c r="AH420" s="222"/>
    </row>
    <row r="421" spans="1:34" s="162" customFormat="1" ht="14.25" x14ac:dyDescent="0.2">
      <c r="A421" s="216"/>
      <c r="B421" s="216"/>
      <c r="C421" s="216"/>
      <c r="D421" s="216"/>
      <c r="E421" s="216"/>
      <c r="F421" s="223"/>
      <c r="G421" s="223"/>
      <c r="H421" s="303"/>
      <c r="I421" s="303"/>
      <c r="J421" s="302"/>
      <c r="K421" s="222"/>
      <c r="L421" s="302"/>
      <c r="M421" s="222"/>
      <c r="N421" s="302"/>
      <c r="O421" s="222"/>
      <c r="P421" s="302"/>
      <c r="Q421" s="492"/>
      <c r="R421" s="302"/>
      <c r="S421" s="222"/>
      <c r="T421" s="302"/>
      <c r="U421" s="496"/>
      <c r="V421" s="492"/>
      <c r="W421" s="509"/>
      <c r="X421" s="500"/>
      <c r="Y421" s="222"/>
      <c r="Z421" s="302"/>
      <c r="AA421" s="1315"/>
      <c r="AB421" s="500"/>
      <c r="AC421" s="222"/>
      <c r="AD421" s="302"/>
      <c r="AE421" s="302"/>
      <c r="AF421" s="302"/>
      <c r="AG421" s="1321"/>
      <c r="AH421" s="222"/>
    </row>
    <row r="422" spans="1:34" s="162" customFormat="1" ht="14.25" x14ac:dyDescent="0.2">
      <c r="A422" s="216"/>
      <c r="B422" s="216"/>
      <c r="C422" s="216"/>
      <c r="D422" s="216"/>
      <c r="E422" s="216"/>
      <c r="F422" s="223"/>
      <c r="G422" s="223"/>
      <c r="H422" s="303"/>
      <c r="I422" s="303"/>
      <c r="J422" s="302"/>
      <c r="K422" s="222"/>
      <c r="L422" s="302"/>
      <c r="M422" s="222"/>
      <c r="N422" s="302"/>
      <c r="O422" s="222"/>
      <c r="P422" s="302"/>
      <c r="Q422" s="492"/>
      <c r="R422" s="302"/>
      <c r="S422" s="222"/>
      <c r="T422" s="302"/>
      <c r="U422" s="496"/>
      <c r="V422" s="492"/>
      <c r="W422" s="509"/>
      <c r="X422" s="500"/>
      <c r="Y422" s="222"/>
      <c r="Z422" s="302"/>
      <c r="AA422" s="1315"/>
      <c r="AB422" s="500"/>
      <c r="AC422" s="222"/>
      <c r="AD422" s="302"/>
      <c r="AE422" s="302"/>
      <c r="AF422" s="302"/>
      <c r="AG422" s="1321"/>
      <c r="AH422" s="222"/>
    </row>
    <row r="423" spans="1:34" s="162" customFormat="1" ht="14.25" x14ac:dyDescent="0.2">
      <c r="A423" s="216"/>
      <c r="B423" s="216"/>
      <c r="C423" s="216"/>
      <c r="D423" s="216"/>
      <c r="E423" s="216"/>
      <c r="F423" s="223"/>
      <c r="G423" s="223"/>
      <c r="H423" s="303"/>
      <c r="I423" s="303"/>
      <c r="J423" s="302"/>
      <c r="K423" s="222"/>
      <c r="L423" s="302"/>
      <c r="M423" s="222"/>
      <c r="N423" s="302"/>
      <c r="O423" s="222"/>
      <c r="P423" s="302"/>
      <c r="Q423" s="492"/>
      <c r="R423" s="302"/>
      <c r="S423" s="222"/>
      <c r="T423" s="302"/>
      <c r="U423" s="496"/>
      <c r="V423" s="492"/>
      <c r="W423" s="509"/>
      <c r="X423" s="500"/>
      <c r="Y423" s="222"/>
      <c r="Z423" s="302"/>
      <c r="AA423" s="1315"/>
      <c r="AB423" s="500"/>
      <c r="AC423" s="222"/>
      <c r="AD423" s="302"/>
      <c r="AE423" s="302"/>
      <c r="AF423" s="302"/>
      <c r="AG423" s="1321"/>
      <c r="AH423" s="222"/>
    </row>
    <row r="424" spans="1:34" s="162" customFormat="1" ht="14.25" x14ac:dyDescent="0.2">
      <c r="A424" s="216"/>
      <c r="B424" s="216"/>
      <c r="C424" s="216"/>
      <c r="D424" s="216"/>
      <c r="E424" s="216"/>
      <c r="F424" s="223"/>
      <c r="G424" s="223"/>
      <c r="H424" s="303"/>
      <c r="I424" s="303"/>
      <c r="J424" s="302"/>
      <c r="K424" s="222"/>
      <c r="L424" s="302"/>
      <c r="M424" s="222"/>
      <c r="N424" s="302"/>
      <c r="O424" s="222"/>
      <c r="P424" s="302"/>
      <c r="Q424" s="492"/>
      <c r="R424" s="302"/>
      <c r="S424" s="222"/>
      <c r="T424" s="302"/>
      <c r="U424" s="496"/>
      <c r="V424" s="492"/>
      <c r="W424" s="509"/>
      <c r="X424" s="500"/>
      <c r="Y424" s="222"/>
      <c r="Z424" s="302"/>
      <c r="AA424" s="1315"/>
      <c r="AB424" s="500"/>
      <c r="AC424" s="222"/>
      <c r="AD424" s="302"/>
      <c r="AE424" s="302"/>
      <c r="AF424" s="302"/>
      <c r="AG424" s="1321"/>
      <c r="AH424" s="222"/>
    </row>
    <row r="425" spans="1:34" s="162" customFormat="1" ht="14.25" x14ac:dyDescent="0.2">
      <c r="A425" s="216"/>
      <c r="B425" s="216"/>
      <c r="C425" s="216"/>
      <c r="D425" s="216"/>
      <c r="E425" s="216"/>
      <c r="F425" s="223"/>
      <c r="G425" s="223"/>
      <c r="H425" s="303"/>
      <c r="I425" s="303"/>
      <c r="J425" s="302"/>
      <c r="K425" s="222"/>
      <c r="L425" s="302"/>
      <c r="M425" s="222"/>
      <c r="N425" s="302"/>
      <c r="O425" s="222"/>
      <c r="P425" s="302"/>
      <c r="Q425" s="492"/>
      <c r="R425" s="302"/>
      <c r="S425" s="222"/>
      <c r="T425" s="302"/>
      <c r="U425" s="496"/>
      <c r="V425" s="492"/>
      <c r="W425" s="509"/>
      <c r="X425" s="500"/>
      <c r="Y425" s="222"/>
      <c r="Z425" s="302"/>
      <c r="AA425" s="1315"/>
      <c r="AB425" s="500"/>
      <c r="AC425" s="222"/>
      <c r="AD425" s="302"/>
      <c r="AE425" s="302"/>
      <c r="AF425" s="302"/>
      <c r="AG425" s="1321"/>
      <c r="AH425" s="222"/>
    </row>
    <row r="426" spans="1:34" s="162" customFormat="1" ht="14.25" x14ac:dyDescent="0.2">
      <c r="A426" s="216"/>
      <c r="B426" s="216"/>
      <c r="C426" s="216"/>
      <c r="D426" s="216"/>
      <c r="E426" s="216"/>
      <c r="F426" s="223"/>
      <c r="G426" s="223"/>
      <c r="H426" s="303"/>
      <c r="I426" s="303"/>
      <c r="J426" s="302"/>
      <c r="K426" s="222"/>
      <c r="L426" s="302"/>
      <c r="M426" s="222"/>
      <c r="N426" s="302"/>
      <c r="O426" s="222"/>
      <c r="P426" s="302"/>
      <c r="Q426" s="492"/>
      <c r="R426" s="302"/>
      <c r="S426" s="222"/>
      <c r="T426" s="302"/>
      <c r="U426" s="496"/>
      <c r="V426" s="492"/>
      <c r="W426" s="509"/>
      <c r="X426" s="500"/>
      <c r="Y426" s="222"/>
      <c r="Z426" s="302"/>
      <c r="AA426" s="1315"/>
      <c r="AB426" s="500"/>
      <c r="AC426" s="222"/>
      <c r="AD426" s="302"/>
      <c r="AE426" s="302"/>
      <c r="AF426" s="302"/>
      <c r="AG426" s="1321"/>
      <c r="AH426" s="222"/>
    </row>
    <row r="427" spans="1:34" s="162" customFormat="1" ht="14.25" x14ac:dyDescent="0.2">
      <c r="A427" s="216"/>
      <c r="B427" s="216"/>
      <c r="C427" s="216"/>
      <c r="D427" s="216"/>
      <c r="E427" s="216"/>
      <c r="F427" s="223"/>
      <c r="G427" s="223"/>
      <c r="H427" s="303"/>
      <c r="I427" s="303"/>
      <c r="J427" s="302"/>
      <c r="K427" s="222"/>
      <c r="L427" s="302"/>
      <c r="M427" s="222"/>
      <c r="N427" s="302"/>
      <c r="O427" s="222"/>
      <c r="P427" s="302"/>
      <c r="Q427" s="492"/>
      <c r="R427" s="302"/>
      <c r="S427" s="222"/>
      <c r="T427" s="302"/>
      <c r="U427" s="496"/>
      <c r="V427" s="492"/>
      <c r="W427" s="509"/>
      <c r="X427" s="500"/>
      <c r="Y427" s="222"/>
      <c r="Z427" s="302"/>
      <c r="AA427" s="1315"/>
      <c r="AB427" s="500"/>
      <c r="AC427" s="222"/>
      <c r="AD427" s="302"/>
      <c r="AE427" s="302"/>
      <c r="AF427" s="302"/>
      <c r="AG427" s="1321"/>
      <c r="AH427" s="222"/>
    </row>
    <row r="428" spans="1:34" s="162" customFormat="1" ht="14.25" x14ac:dyDescent="0.2">
      <c r="A428" s="216"/>
      <c r="B428" s="216"/>
      <c r="C428" s="216"/>
      <c r="D428" s="216"/>
      <c r="E428" s="216"/>
      <c r="F428" s="223"/>
      <c r="G428" s="223"/>
      <c r="H428" s="303"/>
      <c r="I428" s="303"/>
      <c r="J428" s="302"/>
      <c r="K428" s="222"/>
      <c r="L428" s="302"/>
      <c r="M428" s="222"/>
      <c r="N428" s="302"/>
      <c r="O428" s="222"/>
      <c r="P428" s="302"/>
      <c r="Q428" s="492"/>
      <c r="R428" s="302"/>
      <c r="S428" s="222"/>
      <c r="T428" s="302"/>
      <c r="U428" s="496"/>
      <c r="V428" s="492"/>
      <c r="W428" s="509"/>
      <c r="X428" s="500"/>
      <c r="Y428" s="222"/>
      <c r="Z428" s="302"/>
      <c r="AA428" s="1315"/>
      <c r="AB428" s="500"/>
      <c r="AC428" s="222"/>
      <c r="AD428" s="302"/>
      <c r="AE428" s="302"/>
      <c r="AF428" s="302"/>
      <c r="AG428" s="1321"/>
      <c r="AH428" s="222"/>
    </row>
    <row r="429" spans="1:34" s="162" customFormat="1" ht="14.25" x14ac:dyDescent="0.2">
      <c r="A429" s="216"/>
      <c r="B429" s="216"/>
      <c r="C429" s="216"/>
      <c r="D429" s="216"/>
      <c r="E429" s="216"/>
      <c r="F429" s="223"/>
      <c r="G429" s="223"/>
      <c r="H429" s="303"/>
      <c r="I429" s="303"/>
      <c r="J429" s="302"/>
      <c r="K429" s="222"/>
      <c r="L429" s="302"/>
      <c r="M429" s="222"/>
      <c r="N429" s="302"/>
      <c r="O429" s="222"/>
      <c r="P429" s="302"/>
      <c r="Q429" s="492"/>
      <c r="R429" s="302"/>
      <c r="S429" s="222"/>
      <c r="T429" s="302"/>
      <c r="U429" s="496"/>
      <c r="V429" s="492"/>
      <c r="W429" s="509"/>
      <c r="X429" s="500"/>
      <c r="Y429" s="222"/>
      <c r="Z429" s="302"/>
      <c r="AA429" s="1315"/>
      <c r="AB429" s="500"/>
      <c r="AC429" s="222"/>
      <c r="AD429" s="302"/>
      <c r="AE429" s="302"/>
      <c r="AF429" s="302"/>
      <c r="AG429" s="1321"/>
      <c r="AH429" s="222"/>
    </row>
    <row r="430" spans="1:34" s="162" customFormat="1" ht="14.25" x14ac:dyDescent="0.2">
      <c r="A430" s="216"/>
      <c r="B430" s="216"/>
      <c r="C430" s="216"/>
      <c r="D430" s="216"/>
      <c r="E430" s="216"/>
      <c r="F430" s="223"/>
      <c r="G430" s="223"/>
      <c r="H430" s="303"/>
      <c r="I430" s="303"/>
      <c r="J430" s="302"/>
      <c r="K430" s="222"/>
      <c r="L430" s="302"/>
      <c r="M430" s="222"/>
      <c r="N430" s="302"/>
      <c r="O430" s="222"/>
      <c r="P430" s="302"/>
      <c r="Q430" s="492"/>
      <c r="R430" s="302"/>
      <c r="S430" s="222"/>
      <c r="T430" s="302"/>
      <c r="U430" s="496"/>
      <c r="V430" s="492"/>
      <c r="W430" s="509"/>
      <c r="X430" s="500"/>
      <c r="Y430" s="222"/>
      <c r="Z430" s="302"/>
      <c r="AA430" s="1315"/>
      <c r="AB430" s="500"/>
      <c r="AC430" s="222"/>
      <c r="AD430" s="302"/>
      <c r="AE430" s="302"/>
      <c r="AF430" s="302"/>
      <c r="AG430" s="1321"/>
      <c r="AH430" s="222"/>
    </row>
    <row r="431" spans="1:34" s="162" customFormat="1" ht="14.25" x14ac:dyDescent="0.2">
      <c r="A431" s="216"/>
      <c r="B431" s="216"/>
      <c r="C431" s="216"/>
      <c r="D431" s="216"/>
      <c r="E431" s="216"/>
      <c r="F431" s="223"/>
      <c r="G431" s="223"/>
      <c r="H431" s="303"/>
      <c r="I431" s="303"/>
      <c r="J431" s="302"/>
      <c r="K431" s="222"/>
      <c r="L431" s="302"/>
      <c r="M431" s="222"/>
      <c r="N431" s="302"/>
      <c r="O431" s="222"/>
      <c r="P431" s="302"/>
      <c r="Q431" s="492"/>
      <c r="R431" s="302"/>
      <c r="S431" s="222"/>
      <c r="T431" s="302"/>
      <c r="U431" s="496"/>
      <c r="V431" s="492"/>
      <c r="W431" s="509"/>
      <c r="X431" s="500"/>
      <c r="Y431" s="222"/>
      <c r="Z431" s="302"/>
      <c r="AA431" s="1315"/>
      <c r="AB431" s="500"/>
      <c r="AC431" s="222"/>
      <c r="AD431" s="302"/>
      <c r="AE431" s="302"/>
      <c r="AF431" s="302"/>
      <c r="AG431" s="1321"/>
      <c r="AH431" s="222"/>
    </row>
    <row r="432" spans="1:34" s="162" customFormat="1" ht="14.25" x14ac:dyDescent="0.2">
      <c r="A432" s="216"/>
      <c r="B432" s="216"/>
      <c r="C432" s="216"/>
      <c r="D432" s="216"/>
      <c r="E432" s="216"/>
      <c r="F432" s="223"/>
      <c r="G432" s="223"/>
      <c r="H432" s="303"/>
      <c r="I432" s="303"/>
      <c r="J432" s="302"/>
      <c r="K432" s="222"/>
      <c r="L432" s="302"/>
      <c r="M432" s="222"/>
      <c r="N432" s="302"/>
      <c r="O432" s="222"/>
      <c r="P432" s="302"/>
      <c r="Q432" s="492"/>
      <c r="R432" s="302"/>
      <c r="S432" s="222"/>
      <c r="T432" s="302"/>
      <c r="U432" s="496"/>
      <c r="V432" s="492"/>
      <c r="W432" s="509"/>
      <c r="X432" s="500"/>
      <c r="Y432" s="222"/>
      <c r="Z432" s="302"/>
      <c r="AA432" s="1315"/>
      <c r="AB432" s="500"/>
      <c r="AC432" s="222"/>
      <c r="AD432" s="302"/>
      <c r="AE432" s="302"/>
      <c r="AF432" s="302"/>
      <c r="AG432" s="1321"/>
      <c r="AH432" s="222"/>
    </row>
    <row r="433" spans="1:34" s="162" customFormat="1" ht="14.25" x14ac:dyDescent="0.2">
      <c r="A433" s="216"/>
      <c r="B433" s="216"/>
      <c r="C433" s="216"/>
      <c r="D433" s="216"/>
      <c r="E433" s="216"/>
      <c r="F433" s="223"/>
      <c r="G433" s="223"/>
      <c r="H433" s="303"/>
      <c r="I433" s="303"/>
      <c r="J433" s="302"/>
      <c r="K433" s="222"/>
      <c r="L433" s="302"/>
      <c r="M433" s="222"/>
      <c r="N433" s="302"/>
      <c r="O433" s="222"/>
      <c r="P433" s="302"/>
      <c r="Q433" s="492"/>
      <c r="R433" s="302"/>
      <c r="S433" s="222"/>
      <c r="T433" s="302"/>
      <c r="U433" s="496"/>
      <c r="V433" s="492"/>
      <c r="W433" s="509"/>
      <c r="X433" s="500"/>
      <c r="Y433" s="222"/>
      <c r="Z433" s="302"/>
      <c r="AA433" s="1315"/>
      <c r="AB433" s="500"/>
      <c r="AC433" s="222"/>
      <c r="AD433" s="302"/>
      <c r="AE433" s="302"/>
      <c r="AF433" s="302"/>
      <c r="AG433" s="1321"/>
      <c r="AH433" s="222"/>
    </row>
    <row r="434" spans="1:34" s="162" customFormat="1" ht="14.25" x14ac:dyDescent="0.2">
      <c r="A434" s="216"/>
      <c r="B434" s="216"/>
      <c r="C434" s="216"/>
      <c r="D434" s="216"/>
      <c r="E434" s="216"/>
      <c r="F434" s="223"/>
      <c r="G434" s="223"/>
      <c r="H434" s="303"/>
      <c r="I434" s="303"/>
      <c r="J434" s="302"/>
      <c r="K434" s="222"/>
      <c r="L434" s="302"/>
      <c r="M434" s="222"/>
      <c r="N434" s="302"/>
      <c r="O434" s="222"/>
      <c r="P434" s="302"/>
      <c r="Q434" s="492"/>
      <c r="R434" s="302"/>
      <c r="S434" s="222"/>
      <c r="T434" s="302"/>
      <c r="U434" s="496"/>
      <c r="V434" s="492"/>
      <c r="W434" s="509"/>
      <c r="X434" s="500"/>
      <c r="Y434" s="222"/>
      <c r="Z434" s="302"/>
      <c r="AA434" s="1315"/>
      <c r="AB434" s="500"/>
      <c r="AC434" s="222"/>
      <c r="AD434" s="302"/>
      <c r="AE434" s="302"/>
      <c r="AF434" s="302"/>
      <c r="AG434" s="1321"/>
      <c r="AH434" s="222"/>
    </row>
    <row r="435" spans="1:34" s="162" customFormat="1" ht="14.25" x14ac:dyDescent="0.2">
      <c r="A435" s="216"/>
      <c r="B435" s="216"/>
      <c r="C435" s="216"/>
      <c r="D435" s="216"/>
      <c r="E435" s="216"/>
      <c r="F435" s="223"/>
      <c r="G435" s="223"/>
      <c r="H435" s="303"/>
      <c r="I435" s="303"/>
      <c r="J435" s="302"/>
      <c r="K435" s="222"/>
      <c r="L435" s="302"/>
      <c r="M435" s="222"/>
      <c r="N435" s="302"/>
      <c r="O435" s="222"/>
      <c r="P435" s="302"/>
      <c r="Q435" s="492"/>
      <c r="R435" s="302"/>
      <c r="S435" s="222"/>
      <c r="T435" s="302"/>
      <c r="U435" s="496"/>
      <c r="V435" s="492"/>
      <c r="W435" s="509"/>
      <c r="X435" s="500"/>
      <c r="Y435" s="222"/>
      <c r="Z435" s="302"/>
      <c r="AA435" s="1315"/>
      <c r="AB435" s="500"/>
      <c r="AC435" s="222"/>
      <c r="AD435" s="302"/>
      <c r="AE435" s="302"/>
      <c r="AF435" s="302"/>
      <c r="AG435" s="1321"/>
      <c r="AH435" s="222"/>
    </row>
    <row r="436" spans="1:34" s="162" customFormat="1" ht="14.25" x14ac:dyDescent="0.2">
      <c r="A436" s="216"/>
      <c r="B436" s="216"/>
      <c r="C436" s="216"/>
      <c r="D436" s="216"/>
      <c r="E436" s="216"/>
      <c r="F436" s="223"/>
      <c r="G436" s="223"/>
      <c r="H436" s="303"/>
      <c r="I436" s="303"/>
      <c r="J436" s="302"/>
      <c r="K436" s="222"/>
      <c r="L436" s="302"/>
      <c r="M436" s="222"/>
      <c r="N436" s="302"/>
      <c r="O436" s="222"/>
      <c r="P436" s="302"/>
      <c r="Q436" s="492"/>
      <c r="R436" s="302"/>
      <c r="S436" s="222"/>
      <c r="T436" s="302"/>
      <c r="U436" s="496"/>
      <c r="V436" s="492"/>
      <c r="W436" s="509"/>
      <c r="X436" s="500"/>
      <c r="Y436" s="222"/>
      <c r="Z436" s="302"/>
      <c r="AA436" s="1315"/>
      <c r="AB436" s="500"/>
      <c r="AC436" s="222"/>
      <c r="AD436" s="302"/>
      <c r="AE436" s="302"/>
      <c r="AF436" s="302"/>
      <c r="AG436" s="1321"/>
      <c r="AH436" s="222"/>
    </row>
    <row r="437" spans="1:34" s="162" customFormat="1" ht="14.25" x14ac:dyDescent="0.2">
      <c r="A437" s="216"/>
      <c r="B437" s="216"/>
      <c r="C437" s="216"/>
      <c r="D437" s="216"/>
      <c r="E437" s="216"/>
      <c r="F437" s="223"/>
      <c r="G437" s="223"/>
      <c r="H437" s="303"/>
      <c r="I437" s="303"/>
      <c r="J437" s="302"/>
      <c r="K437" s="222"/>
      <c r="L437" s="302"/>
      <c r="M437" s="222"/>
      <c r="N437" s="302"/>
      <c r="O437" s="222"/>
      <c r="P437" s="302"/>
      <c r="Q437" s="492"/>
      <c r="R437" s="302"/>
      <c r="S437" s="222"/>
      <c r="T437" s="302"/>
      <c r="U437" s="496"/>
      <c r="V437" s="492"/>
      <c r="W437" s="509"/>
      <c r="X437" s="500"/>
      <c r="Y437" s="222"/>
      <c r="Z437" s="302"/>
      <c r="AA437" s="1315"/>
      <c r="AB437" s="500"/>
      <c r="AC437" s="222"/>
      <c r="AD437" s="302"/>
      <c r="AE437" s="302"/>
      <c r="AF437" s="302"/>
      <c r="AG437" s="1321"/>
      <c r="AH437" s="222"/>
    </row>
    <row r="438" spans="1:34" s="162" customFormat="1" ht="14.25" x14ac:dyDescent="0.2">
      <c r="A438" s="216"/>
      <c r="B438" s="216"/>
      <c r="C438" s="216"/>
      <c r="D438" s="216"/>
      <c r="E438" s="216"/>
      <c r="F438" s="223"/>
      <c r="G438" s="223"/>
      <c r="H438" s="303"/>
      <c r="I438" s="303"/>
      <c r="J438" s="302"/>
      <c r="K438" s="222"/>
      <c r="L438" s="302"/>
      <c r="M438" s="222"/>
      <c r="N438" s="302"/>
      <c r="O438" s="222"/>
      <c r="P438" s="302"/>
      <c r="Q438" s="492"/>
      <c r="R438" s="302"/>
      <c r="S438" s="222"/>
      <c r="T438" s="302"/>
      <c r="U438" s="496"/>
      <c r="V438" s="492"/>
      <c r="W438" s="509"/>
      <c r="X438" s="500"/>
      <c r="Y438" s="222"/>
      <c r="Z438" s="302"/>
      <c r="AA438" s="1315"/>
      <c r="AB438" s="500"/>
      <c r="AC438" s="222"/>
      <c r="AD438" s="302"/>
      <c r="AE438" s="302"/>
      <c r="AF438" s="302"/>
      <c r="AG438" s="1321"/>
      <c r="AH438" s="222"/>
    </row>
    <row r="439" spans="1:34" s="162" customFormat="1" ht="14.25" x14ac:dyDescent="0.2">
      <c r="A439" s="216"/>
      <c r="B439" s="216"/>
      <c r="C439" s="216"/>
      <c r="D439" s="216"/>
      <c r="E439" s="216"/>
      <c r="F439" s="223"/>
      <c r="G439" s="223"/>
      <c r="H439" s="303"/>
      <c r="I439" s="303"/>
      <c r="J439" s="302"/>
      <c r="K439" s="222"/>
      <c r="L439" s="302"/>
      <c r="M439" s="222"/>
      <c r="N439" s="302"/>
      <c r="O439" s="222"/>
      <c r="P439" s="302"/>
      <c r="Q439" s="492"/>
      <c r="R439" s="302"/>
      <c r="S439" s="222"/>
      <c r="T439" s="302"/>
      <c r="U439" s="496"/>
      <c r="V439" s="492"/>
      <c r="W439" s="509"/>
      <c r="X439" s="500"/>
      <c r="Y439" s="222"/>
      <c r="Z439" s="302"/>
      <c r="AA439" s="1315"/>
      <c r="AB439" s="500"/>
      <c r="AC439" s="222"/>
      <c r="AD439" s="302"/>
      <c r="AE439" s="302"/>
      <c r="AF439" s="302"/>
      <c r="AG439" s="1321"/>
      <c r="AH439" s="222"/>
    </row>
    <row r="440" spans="1:34" s="162" customFormat="1" ht="14.25" x14ac:dyDescent="0.2">
      <c r="A440" s="216"/>
      <c r="B440" s="216"/>
      <c r="C440" s="216"/>
      <c r="D440" s="216"/>
      <c r="E440" s="216"/>
      <c r="F440" s="223"/>
      <c r="G440" s="223"/>
      <c r="H440" s="303"/>
      <c r="I440" s="303"/>
      <c r="J440" s="302"/>
      <c r="K440" s="222"/>
      <c r="L440" s="302"/>
      <c r="M440" s="222"/>
      <c r="N440" s="302"/>
      <c r="O440" s="222"/>
      <c r="P440" s="302"/>
      <c r="Q440" s="492"/>
      <c r="R440" s="302"/>
      <c r="S440" s="222"/>
      <c r="T440" s="302"/>
      <c r="U440" s="496"/>
      <c r="V440" s="492"/>
      <c r="W440" s="509"/>
      <c r="X440" s="500"/>
      <c r="Y440" s="222"/>
      <c r="Z440" s="302"/>
      <c r="AA440" s="1315"/>
      <c r="AB440" s="500"/>
      <c r="AC440" s="222"/>
      <c r="AD440" s="302"/>
      <c r="AE440" s="302"/>
      <c r="AF440" s="302"/>
      <c r="AG440" s="1321"/>
      <c r="AH440" s="222"/>
    </row>
    <row r="441" spans="1:34" s="162" customFormat="1" ht="14.25" x14ac:dyDescent="0.2">
      <c r="A441" s="216"/>
      <c r="B441" s="216"/>
      <c r="C441" s="216"/>
      <c r="D441" s="216"/>
      <c r="E441" s="216"/>
      <c r="F441" s="223"/>
      <c r="G441" s="223"/>
      <c r="H441" s="303"/>
      <c r="I441" s="303"/>
      <c r="J441" s="302"/>
      <c r="K441" s="222"/>
      <c r="L441" s="302"/>
      <c r="M441" s="222"/>
      <c r="N441" s="302"/>
      <c r="O441" s="222"/>
      <c r="P441" s="302"/>
      <c r="Q441" s="492"/>
      <c r="R441" s="302"/>
      <c r="S441" s="222"/>
      <c r="T441" s="302"/>
      <c r="U441" s="496"/>
      <c r="V441" s="492"/>
      <c r="W441" s="509"/>
      <c r="X441" s="500"/>
      <c r="Y441" s="222"/>
      <c r="Z441" s="302"/>
      <c r="AA441" s="1315"/>
      <c r="AB441" s="500"/>
      <c r="AC441" s="222"/>
      <c r="AD441" s="302"/>
      <c r="AE441" s="302"/>
      <c r="AF441" s="302"/>
      <c r="AG441" s="1321"/>
      <c r="AH441" s="222"/>
    </row>
    <row r="442" spans="1:34" s="162" customFormat="1" ht="14.25" x14ac:dyDescent="0.2">
      <c r="A442" s="216"/>
      <c r="B442" s="216"/>
      <c r="C442" s="216"/>
      <c r="D442" s="216"/>
      <c r="E442" s="216"/>
      <c r="F442" s="223"/>
      <c r="G442" s="223"/>
      <c r="H442" s="303"/>
      <c r="I442" s="303"/>
      <c r="J442" s="302"/>
      <c r="K442" s="222"/>
      <c r="L442" s="302"/>
      <c r="M442" s="222"/>
      <c r="N442" s="302"/>
      <c r="O442" s="222"/>
      <c r="P442" s="302"/>
      <c r="Q442" s="492"/>
      <c r="R442" s="302"/>
      <c r="S442" s="222"/>
      <c r="T442" s="302"/>
      <c r="U442" s="496"/>
      <c r="V442" s="492"/>
      <c r="W442" s="509"/>
      <c r="X442" s="500"/>
      <c r="Y442" s="222"/>
      <c r="Z442" s="302"/>
      <c r="AA442" s="1315"/>
      <c r="AB442" s="500"/>
      <c r="AC442" s="222"/>
      <c r="AD442" s="302"/>
      <c r="AE442" s="302"/>
      <c r="AF442" s="302"/>
      <c r="AG442" s="1321"/>
      <c r="AH442" s="222"/>
    </row>
    <row r="443" spans="1:34" s="162" customFormat="1" ht="14.25" x14ac:dyDescent="0.2">
      <c r="A443" s="216"/>
      <c r="B443" s="216"/>
      <c r="C443" s="216"/>
      <c r="D443" s="216"/>
      <c r="E443" s="216"/>
      <c r="F443" s="223"/>
      <c r="G443" s="223"/>
      <c r="H443" s="303"/>
      <c r="I443" s="303"/>
      <c r="J443" s="302"/>
      <c r="K443" s="222"/>
      <c r="L443" s="302"/>
      <c r="M443" s="222"/>
      <c r="N443" s="302"/>
      <c r="O443" s="222"/>
      <c r="P443" s="302"/>
      <c r="Q443" s="492"/>
      <c r="R443" s="302"/>
      <c r="S443" s="222"/>
      <c r="T443" s="302"/>
      <c r="U443" s="496"/>
      <c r="V443" s="492"/>
      <c r="W443" s="509"/>
      <c r="X443" s="500"/>
      <c r="Y443" s="222"/>
      <c r="Z443" s="302"/>
      <c r="AA443" s="1315"/>
      <c r="AB443" s="500"/>
      <c r="AC443" s="222"/>
      <c r="AD443" s="302"/>
      <c r="AE443" s="302"/>
      <c r="AF443" s="302"/>
      <c r="AG443" s="1321"/>
      <c r="AH443" s="222"/>
    </row>
    <row r="444" spans="1:34" s="162" customFormat="1" ht="14.25" x14ac:dyDescent="0.2">
      <c r="A444" s="216"/>
      <c r="B444" s="216"/>
      <c r="C444" s="216"/>
      <c r="D444" s="216"/>
      <c r="E444" s="216"/>
      <c r="F444" s="223"/>
      <c r="G444" s="223"/>
      <c r="H444" s="303"/>
      <c r="I444" s="303"/>
      <c r="J444" s="302"/>
      <c r="K444" s="222"/>
      <c r="L444" s="302"/>
      <c r="M444" s="222"/>
      <c r="N444" s="302"/>
      <c r="O444" s="222"/>
      <c r="P444" s="302"/>
      <c r="Q444" s="492"/>
      <c r="R444" s="302"/>
      <c r="S444" s="222"/>
      <c r="T444" s="302"/>
      <c r="U444" s="496"/>
      <c r="V444" s="492"/>
      <c r="W444" s="509"/>
      <c r="X444" s="500"/>
      <c r="Y444" s="222"/>
      <c r="Z444" s="302"/>
      <c r="AA444" s="1315"/>
      <c r="AB444" s="500"/>
      <c r="AC444" s="222"/>
      <c r="AD444" s="302"/>
      <c r="AE444" s="302"/>
      <c r="AF444" s="302"/>
      <c r="AG444" s="1321"/>
      <c r="AH444" s="222"/>
    </row>
    <row r="445" spans="1:34" s="162" customFormat="1" ht="14.25" x14ac:dyDescent="0.2">
      <c r="A445" s="216"/>
      <c r="B445" s="216"/>
      <c r="C445" s="216"/>
      <c r="D445" s="216"/>
      <c r="E445" s="216"/>
      <c r="F445" s="223"/>
      <c r="G445" s="223"/>
      <c r="H445" s="303"/>
      <c r="I445" s="303"/>
      <c r="J445" s="302"/>
      <c r="K445" s="222"/>
      <c r="L445" s="302"/>
      <c r="M445" s="222"/>
      <c r="N445" s="302"/>
      <c r="O445" s="222"/>
      <c r="P445" s="302"/>
      <c r="Q445" s="492"/>
      <c r="R445" s="302"/>
      <c r="S445" s="222"/>
      <c r="T445" s="302"/>
      <c r="U445" s="496"/>
      <c r="V445" s="492"/>
      <c r="W445" s="509"/>
      <c r="X445" s="500"/>
      <c r="Y445" s="222"/>
      <c r="Z445" s="302"/>
      <c r="AA445" s="1315"/>
      <c r="AB445" s="500"/>
      <c r="AC445" s="222"/>
      <c r="AD445" s="302"/>
      <c r="AE445" s="302"/>
      <c r="AF445" s="302"/>
      <c r="AG445" s="1321"/>
      <c r="AH445" s="222"/>
    </row>
    <row r="446" spans="1:34" s="162" customFormat="1" ht="14.25" x14ac:dyDescent="0.2">
      <c r="A446" s="216"/>
      <c r="B446" s="216"/>
      <c r="C446" s="216"/>
      <c r="D446" s="216"/>
      <c r="E446" s="216"/>
      <c r="F446" s="223"/>
      <c r="G446" s="223"/>
      <c r="H446" s="303"/>
      <c r="I446" s="303"/>
      <c r="J446" s="302"/>
      <c r="K446" s="222"/>
      <c r="L446" s="302"/>
      <c r="M446" s="222"/>
      <c r="N446" s="302"/>
      <c r="O446" s="222"/>
      <c r="P446" s="302"/>
      <c r="Q446" s="492"/>
      <c r="R446" s="302"/>
      <c r="S446" s="222"/>
      <c r="T446" s="302"/>
      <c r="U446" s="496"/>
      <c r="V446" s="492"/>
      <c r="W446" s="509"/>
      <c r="X446" s="500"/>
      <c r="Y446" s="222"/>
      <c r="Z446" s="302"/>
      <c r="AA446" s="1315"/>
      <c r="AB446" s="500"/>
      <c r="AC446" s="222"/>
      <c r="AD446" s="302"/>
      <c r="AE446" s="302"/>
      <c r="AF446" s="302"/>
      <c r="AG446" s="1321"/>
      <c r="AH446" s="222"/>
    </row>
    <row r="447" spans="1:34" s="162" customFormat="1" ht="14.25" x14ac:dyDescent="0.2">
      <c r="A447" s="216"/>
      <c r="B447" s="216"/>
      <c r="C447" s="216"/>
      <c r="D447" s="216"/>
      <c r="E447" s="216"/>
      <c r="F447" s="223"/>
      <c r="G447" s="223"/>
      <c r="H447" s="303"/>
      <c r="I447" s="303"/>
      <c r="J447" s="302"/>
      <c r="K447" s="222"/>
      <c r="L447" s="302"/>
      <c r="M447" s="222"/>
      <c r="N447" s="302"/>
      <c r="O447" s="222"/>
      <c r="P447" s="302"/>
      <c r="Q447" s="492"/>
      <c r="R447" s="302"/>
      <c r="S447" s="222"/>
      <c r="T447" s="302"/>
      <c r="U447" s="496"/>
      <c r="V447" s="492"/>
      <c r="W447" s="509"/>
      <c r="X447" s="500"/>
      <c r="Y447" s="222"/>
      <c r="Z447" s="302"/>
      <c r="AA447" s="1315"/>
      <c r="AB447" s="500"/>
      <c r="AC447" s="222"/>
      <c r="AD447" s="302"/>
      <c r="AE447" s="302"/>
      <c r="AF447" s="302"/>
      <c r="AG447" s="1321"/>
      <c r="AH447" s="222"/>
    </row>
    <row r="448" spans="1:34" s="162" customFormat="1" ht="14.25" x14ac:dyDescent="0.2">
      <c r="A448" s="216"/>
      <c r="B448" s="216"/>
      <c r="C448" s="216"/>
      <c r="D448" s="216"/>
      <c r="E448" s="216"/>
      <c r="F448" s="223"/>
      <c r="G448" s="223"/>
      <c r="H448" s="303"/>
      <c r="I448" s="303"/>
      <c r="J448" s="302"/>
      <c r="K448" s="222"/>
      <c r="L448" s="302"/>
      <c r="M448" s="222"/>
      <c r="N448" s="302"/>
      <c r="O448" s="222"/>
      <c r="P448" s="302"/>
      <c r="Q448" s="492"/>
      <c r="R448" s="302"/>
      <c r="S448" s="222"/>
      <c r="T448" s="302"/>
      <c r="U448" s="496"/>
      <c r="V448" s="492"/>
      <c r="W448" s="509"/>
      <c r="X448" s="500"/>
      <c r="Y448" s="222"/>
      <c r="Z448" s="302"/>
      <c r="AA448" s="1315"/>
      <c r="AB448" s="500"/>
      <c r="AC448" s="222"/>
      <c r="AD448" s="302"/>
      <c r="AE448" s="302"/>
      <c r="AF448" s="302"/>
      <c r="AG448" s="1321"/>
      <c r="AH448" s="222"/>
    </row>
    <row r="449" spans="1:34" s="162" customFormat="1" ht="14.25" x14ac:dyDescent="0.2">
      <c r="A449" s="216"/>
      <c r="B449" s="216"/>
      <c r="C449" s="216"/>
      <c r="D449" s="216"/>
      <c r="E449" s="216"/>
      <c r="F449" s="223"/>
      <c r="G449" s="223"/>
      <c r="H449" s="303"/>
      <c r="I449" s="303"/>
      <c r="J449" s="302"/>
      <c r="K449" s="222"/>
      <c r="L449" s="302"/>
      <c r="M449" s="222"/>
      <c r="N449" s="302"/>
      <c r="O449" s="222"/>
      <c r="P449" s="302"/>
      <c r="Q449" s="492"/>
      <c r="R449" s="302"/>
      <c r="S449" s="222"/>
      <c r="T449" s="302"/>
      <c r="U449" s="496"/>
      <c r="V449" s="492"/>
      <c r="W449" s="509"/>
      <c r="X449" s="500"/>
      <c r="Y449" s="222"/>
      <c r="Z449" s="302"/>
      <c r="AA449" s="1315"/>
      <c r="AB449" s="500"/>
      <c r="AC449" s="222"/>
      <c r="AD449" s="302"/>
      <c r="AE449" s="302"/>
      <c r="AF449" s="302"/>
      <c r="AG449" s="1321"/>
      <c r="AH449" s="222"/>
    </row>
    <row r="450" spans="1:34" s="162" customFormat="1" ht="14.25" x14ac:dyDescent="0.2">
      <c r="A450" s="216"/>
      <c r="B450" s="216"/>
      <c r="C450" s="216"/>
      <c r="D450" s="216"/>
      <c r="E450" s="216"/>
      <c r="F450" s="223"/>
      <c r="G450" s="223"/>
      <c r="H450" s="303"/>
      <c r="I450" s="303"/>
      <c r="J450" s="302"/>
      <c r="K450" s="222"/>
      <c r="L450" s="302"/>
      <c r="M450" s="222"/>
      <c r="N450" s="302"/>
      <c r="O450" s="222"/>
      <c r="P450" s="302"/>
      <c r="Q450" s="492"/>
      <c r="R450" s="302"/>
      <c r="S450" s="222"/>
      <c r="T450" s="302"/>
      <c r="U450" s="496"/>
      <c r="V450" s="492"/>
      <c r="W450" s="509"/>
      <c r="X450" s="500"/>
      <c r="Y450" s="222"/>
      <c r="Z450" s="302"/>
      <c r="AA450" s="1315"/>
      <c r="AB450" s="500"/>
      <c r="AC450" s="222"/>
      <c r="AD450" s="302"/>
      <c r="AE450" s="302"/>
      <c r="AF450" s="302"/>
      <c r="AG450" s="1321"/>
      <c r="AH450" s="222"/>
    </row>
    <row r="451" spans="1:34" s="162" customFormat="1" ht="14.25" x14ac:dyDescent="0.2">
      <c r="A451" s="216"/>
      <c r="B451" s="216"/>
      <c r="C451" s="216"/>
      <c r="D451" s="216"/>
      <c r="E451" s="216"/>
      <c r="F451" s="223"/>
      <c r="G451" s="223"/>
      <c r="H451" s="303"/>
      <c r="I451" s="303"/>
      <c r="J451" s="302"/>
      <c r="K451" s="222"/>
      <c r="L451" s="302"/>
      <c r="M451" s="222"/>
      <c r="N451" s="302"/>
      <c r="O451" s="222"/>
      <c r="P451" s="302"/>
      <c r="Q451" s="492"/>
      <c r="R451" s="302"/>
      <c r="S451" s="222"/>
      <c r="T451" s="302"/>
      <c r="U451" s="496"/>
      <c r="V451" s="492"/>
      <c r="W451" s="509"/>
      <c r="X451" s="500"/>
      <c r="Y451" s="222"/>
      <c r="Z451" s="302"/>
      <c r="AA451" s="1315"/>
      <c r="AB451" s="500"/>
      <c r="AC451" s="222"/>
      <c r="AD451" s="302"/>
      <c r="AE451" s="302"/>
      <c r="AF451" s="302"/>
      <c r="AG451" s="1321"/>
      <c r="AH451" s="222"/>
    </row>
    <row r="452" spans="1:34" s="162" customFormat="1" ht="14.25" x14ac:dyDescent="0.2">
      <c r="A452" s="216"/>
      <c r="B452" s="216"/>
      <c r="C452" s="216"/>
      <c r="D452" s="216"/>
      <c r="E452" s="216"/>
      <c r="F452" s="223"/>
      <c r="G452" s="223"/>
      <c r="H452" s="303"/>
      <c r="I452" s="303"/>
      <c r="J452" s="302"/>
      <c r="K452" s="222"/>
      <c r="L452" s="302"/>
      <c r="M452" s="222"/>
      <c r="N452" s="302"/>
      <c r="O452" s="222"/>
      <c r="P452" s="302"/>
      <c r="Q452" s="492"/>
      <c r="R452" s="302"/>
      <c r="S452" s="222"/>
      <c r="T452" s="302"/>
      <c r="U452" s="496"/>
      <c r="V452" s="492"/>
      <c r="W452" s="509"/>
      <c r="X452" s="500"/>
      <c r="Y452" s="222"/>
      <c r="Z452" s="302"/>
      <c r="AA452" s="1315"/>
      <c r="AB452" s="500"/>
      <c r="AC452" s="222"/>
      <c r="AD452" s="302"/>
      <c r="AE452" s="302"/>
      <c r="AF452" s="302"/>
      <c r="AG452" s="1321"/>
      <c r="AH452" s="222"/>
    </row>
    <row r="453" spans="1:34" s="162" customFormat="1" ht="14.25" x14ac:dyDescent="0.2">
      <c r="A453" s="216"/>
      <c r="B453" s="216"/>
      <c r="C453" s="216"/>
      <c r="D453" s="216"/>
      <c r="E453" s="216"/>
      <c r="F453" s="223"/>
      <c r="G453" s="223"/>
      <c r="H453" s="303"/>
      <c r="I453" s="303"/>
      <c r="J453" s="302"/>
      <c r="K453" s="222"/>
      <c r="L453" s="302"/>
      <c r="M453" s="222"/>
      <c r="N453" s="302"/>
      <c r="O453" s="222"/>
      <c r="P453" s="302"/>
      <c r="Q453" s="492"/>
      <c r="R453" s="302"/>
      <c r="S453" s="222"/>
      <c r="T453" s="302"/>
      <c r="U453" s="496"/>
      <c r="V453" s="492"/>
      <c r="W453" s="509"/>
      <c r="X453" s="500"/>
      <c r="Y453" s="222"/>
      <c r="Z453" s="302"/>
      <c r="AA453" s="1315"/>
      <c r="AB453" s="500"/>
      <c r="AC453" s="222"/>
      <c r="AD453" s="302"/>
      <c r="AE453" s="302"/>
      <c r="AF453" s="302"/>
      <c r="AG453" s="1321"/>
      <c r="AH453" s="222"/>
    </row>
    <row r="454" spans="1:34" s="162" customFormat="1" ht="14.25" x14ac:dyDescent="0.2">
      <c r="A454" s="216"/>
      <c r="B454" s="216"/>
      <c r="C454" s="216"/>
      <c r="D454" s="216"/>
      <c r="E454" s="216"/>
      <c r="F454" s="223"/>
      <c r="G454" s="223"/>
      <c r="H454" s="303"/>
      <c r="I454" s="303"/>
      <c r="J454" s="302"/>
      <c r="K454" s="222"/>
      <c r="L454" s="302"/>
      <c r="M454" s="222"/>
      <c r="N454" s="302"/>
      <c r="O454" s="222"/>
      <c r="P454" s="302"/>
      <c r="Q454" s="492"/>
      <c r="R454" s="302"/>
      <c r="S454" s="222"/>
      <c r="T454" s="302"/>
      <c r="U454" s="496"/>
      <c r="V454" s="492"/>
      <c r="W454" s="509"/>
      <c r="X454" s="500"/>
      <c r="Y454" s="222"/>
      <c r="Z454" s="302"/>
      <c r="AA454" s="1315"/>
      <c r="AB454" s="500"/>
      <c r="AC454" s="222"/>
      <c r="AD454" s="302"/>
      <c r="AE454" s="302"/>
      <c r="AF454" s="302"/>
      <c r="AG454" s="1321"/>
      <c r="AH454" s="222"/>
    </row>
    <row r="455" spans="1:34" s="162" customFormat="1" ht="14.25" x14ac:dyDescent="0.2">
      <c r="A455" s="216"/>
      <c r="B455" s="216"/>
      <c r="C455" s="216"/>
      <c r="D455" s="216"/>
      <c r="E455" s="216"/>
      <c r="F455" s="223"/>
      <c r="G455" s="223"/>
      <c r="H455" s="303"/>
      <c r="I455" s="303"/>
      <c r="J455" s="302"/>
      <c r="K455" s="222"/>
      <c r="L455" s="302"/>
      <c r="M455" s="222"/>
      <c r="N455" s="302"/>
      <c r="O455" s="222"/>
      <c r="P455" s="302"/>
      <c r="Q455" s="492"/>
      <c r="R455" s="302"/>
      <c r="S455" s="222"/>
      <c r="T455" s="302"/>
      <c r="U455" s="496"/>
      <c r="V455" s="492"/>
      <c r="W455" s="509"/>
      <c r="X455" s="500"/>
      <c r="Y455" s="222"/>
      <c r="Z455" s="302"/>
      <c r="AA455" s="1315"/>
      <c r="AB455" s="500"/>
      <c r="AC455" s="222"/>
      <c r="AD455" s="302"/>
      <c r="AE455" s="302"/>
      <c r="AF455" s="302"/>
      <c r="AG455" s="1321"/>
      <c r="AH455" s="222"/>
    </row>
    <row r="456" spans="1:34" s="162" customFormat="1" ht="14.25" x14ac:dyDescent="0.2">
      <c r="A456" s="216"/>
      <c r="B456" s="216"/>
      <c r="C456" s="216"/>
      <c r="D456" s="216"/>
      <c r="E456" s="216"/>
      <c r="F456" s="223"/>
      <c r="G456" s="223"/>
      <c r="H456" s="303"/>
      <c r="I456" s="303"/>
      <c r="J456" s="302"/>
      <c r="K456" s="222"/>
      <c r="L456" s="302"/>
      <c r="M456" s="222"/>
      <c r="N456" s="302"/>
      <c r="O456" s="222"/>
      <c r="P456" s="302"/>
      <c r="Q456" s="492"/>
      <c r="R456" s="302"/>
      <c r="S456" s="222"/>
      <c r="T456" s="302"/>
      <c r="U456" s="496"/>
      <c r="V456" s="492"/>
      <c r="W456" s="509"/>
      <c r="X456" s="500"/>
      <c r="Y456" s="222"/>
      <c r="Z456" s="302"/>
      <c r="AA456" s="1315"/>
      <c r="AB456" s="500"/>
      <c r="AC456" s="222"/>
      <c r="AD456" s="302"/>
      <c r="AE456" s="302"/>
      <c r="AF456" s="302"/>
      <c r="AG456" s="1321"/>
      <c r="AH456" s="222"/>
    </row>
    <row r="457" spans="1:34" s="162" customFormat="1" ht="14.25" x14ac:dyDescent="0.2">
      <c r="A457" s="216"/>
      <c r="B457" s="216"/>
      <c r="C457" s="216"/>
      <c r="D457" s="216"/>
      <c r="E457" s="216"/>
      <c r="F457" s="223"/>
      <c r="G457" s="223"/>
      <c r="H457" s="303"/>
      <c r="I457" s="303"/>
      <c r="J457" s="302"/>
      <c r="K457" s="222"/>
      <c r="L457" s="302"/>
      <c r="M457" s="222"/>
      <c r="N457" s="302"/>
      <c r="O457" s="222"/>
      <c r="P457" s="302"/>
      <c r="Q457" s="492"/>
      <c r="R457" s="302"/>
      <c r="S457" s="222"/>
      <c r="T457" s="302"/>
      <c r="U457" s="496"/>
      <c r="V457" s="492"/>
      <c r="W457" s="509"/>
      <c r="X457" s="500"/>
      <c r="Y457" s="222"/>
      <c r="Z457" s="302"/>
      <c r="AA457" s="1315"/>
      <c r="AB457" s="500"/>
      <c r="AC457" s="222"/>
      <c r="AD457" s="302"/>
      <c r="AE457" s="302"/>
      <c r="AF457" s="302"/>
      <c r="AG457" s="1321"/>
      <c r="AH457" s="222"/>
    </row>
    <row r="458" spans="1:34" s="162" customFormat="1" ht="14.25" x14ac:dyDescent="0.2">
      <c r="A458" s="216"/>
      <c r="B458" s="216"/>
      <c r="C458" s="216"/>
      <c r="D458" s="216"/>
      <c r="E458" s="216"/>
      <c r="F458" s="223"/>
      <c r="G458" s="223"/>
      <c r="H458" s="303"/>
      <c r="I458" s="303"/>
      <c r="J458" s="302"/>
      <c r="K458" s="222"/>
      <c r="L458" s="302"/>
      <c r="M458" s="222"/>
      <c r="N458" s="302"/>
      <c r="O458" s="222"/>
      <c r="P458" s="302"/>
      <c r="Q458" s="492"/>
      <c r="R458" s="302"/>
      <c r="S458" s="222"/>
      <c r="T458" s="302"/>
      <c r="U458" s="496"/>
      <c r="V458" s="492"/>
      <c r="W458" s="509"/>
      <c r="X458" s="500"/>
      <c r="Y458" s="222"/>
      <c r="Z458" s="302"/>
      <c r="AA458" s="1315"/>
      <c r="AB458" s="500"/>
      <c r="AC458" s="222"/>
      <c r="AD458" s="302"/>
      <c r="AE458" s="302"/>
      <c r="AF458" s="302"/>
      <c r="AG458" s="1321"/>
      <c r="AH458" s="222"/>
    </row>
    <row r="459" spans="1:34" s="162" customFormat="1" ht="14.25" x14ac:dyDescent="0.2">
      <c r="A459" s="216"/>
      <c r="B459" s="216"/>
      <c r="C459" s="216"/>
      <c r="D459" s="216"/>
      <c r="E459" s="216"/>
      <c r="F459" s="223"/>
      <c r="G459" s="223"/>
      <c r="H459" s="303"/>
      <c r="I459" s="303"/>
      <c r="J459" s="302"/>
      <c r="K459" s="222"/>
      <c r="L459" s="302"/>
      <c r="M459" s="222"/>
      <c r="N459" s="302"/>
      <c r="O459" s="222"/>
      <c r="P459" s="302"/>
      <c r="Q459" s="492"/>
      <c r="R459" s="302"/>
      <c r="S459" s="222"/>
      <c r="T459" s="302"/>
      <c r="U459" s="496"/>
      <c r="V459" s="492"/>
      <c r="W459" s="509"/>
      <c r="X459" s="500"/>
      <c r="Y459" s="222"/>
      <c r="Z459" s="302"/>
      <c r="AA459" s="1315"/>
      <c r="AB459" s="500"/>
      <c r="AC459" s="222"/>
      <c r="AD459" s="302"/>
      <c r="AE459" s="302"/>
      <c r="AF459" s="302"/>
      <c r="AG459" s="1321"/>
      <c r="AH459" s="222"/>
    </row>
    <row r="460" spans="1:34" s="162" customFormat="1" ht="14.25" x14ac:dyDescent="0.2">
      <c r="A460" s="216"/>
      <c r="B460" s="216"/>
      <c r="C460" s="216"/>
      <c r="D460" s="216"/>
      <c r="E460" s="216"/>
      <c r="F460" s="223"/>
      <c r="G460" s="223"/>
      <c r="H460" s="303"/>
      <c r="I460" s="303"/>
      <c r="J460" s="302"/>
      <c r="K460" s="222"/>
      <c r="L460" s="302"/>
      <c r="M460" s="222"/>
      <c r="N460" s="302"/>
      <c r="O460" s="222"/>
      <c r="P460" s="302"/>
      <c r="Q460" s="492"/>
      <c r="R460" s="302"/>
      <c r="S460" s="222"/>
      <c r="T460" s="302"/>
      <c r="U460" s="496"/>
      <c r="V460" s="492"/>
      <c r="W460" s="509"/>
      <c r="X460" s="500"/>
      <c r="Y460" s="222"/>
      <c r="Z460" s="302"/>
      <c r="AA460" s="1315"/>
      <c r="AB460" s="500"/>
      <c r="AC460" s="222"/>
      <c r="AD460" s="302"/>
      <c r="AE460" s="302"/>
      <c r="AF460" s="302"/>
      <c r="AG460" s="1321"/>
      <c r="AH460" s="222"/>
    </row>
    <row r="461" spans="1:34" s="162" customFormat="1" ht="14.25" x14ac:dyDescent="0.2">
      <c r="A461" s="216"/>
      <c r="B461" s="216"/>
      <c r="C461" s="216"/>
      <c r="D461" s="216"/>
      <c r="E461" s="216"/>
      <c r="F461" s="223"/>
      <c r="G461" s="223"/>
      <c r="H461" s="303"/>
      <c r="I461" s="303"/>
      <c r="J461" s="302"/>
      <c r="K461" s="222"/>
      <c r="L461" s="302"/>
      <c r="M461" s="222"/>
      <c r="N461" s="302"/>
      <c r="O461" s="222"/>
      <c r="P461" s="302"/>
      <c r="Q461" s="492"/>
      <c r="R461" s="302"/>
      <c r="S461" s="222"/>
      <c r="T461" s="302"/>
      <c r="U461" s="496"/>
      <c r="V461" s="492"/>
      <c r="W461" s="509"/>
      <c r="X461" s="500"/>
      <c r="Y461" s="222"/>
      <c r="Z461" s="302"/>
      <c r="AA461" s="1315"/>
      <c r="AB461" s="500"/>
      <c r="AC461" s="222"/>
      <c r="AD461" s="302"/>
      <c r="AE461" s="302"/>
      <c r="AF461" s="302"/>
      <c r="AG461" s="1321"/>
      <c r="AH461" s="222"/>
    </row>
    <row r="462" spans="1:34" s="162" customFormat="1" ht="14.25" x14ac:dyDescent="0.2">
      <c r="A462" s="216"/>
      <c r="B462" s="216"/>
      <c r="C462" s="216"/>
      <c r="D462" s="216"/>
      <c r="E462" s="216"/>
      <c r="F462" s="223"/>
      <c r="G462" s="223"/>
      <c r="H462" s="303"/>
      <c r="I462" s="303"/>
      <c r="J462" s="302"/>
      <c r="K462" s="222"/>
      <c r="L462" s="302"/>
      <c r="M462" s="222"/>
      <c r="N462" s="302"/>
      <c r="O462" s="222"/>
      <c r="P462" s="302"/>
      <c r="Q462" s="492"/>
      <c r="R462" s="302"/>
      <c r="S462" s="222"/>
      <c r="T462" s="302"/>
      <c r="U462" s="496"/>
      <c r="V462" s="492"/>
      <c r="W462" s="509"/>
      <c r="X462" s="500"/>
      <c r="Y462" s="222"/>
      <c r="Z462" s="302"/>
      <c r="AA462" s="1315"/>
      <c r="AB462" s="500"/>
      <c r="AC462" s="222"/>
      <c r="AD462" s="302"/>
      <c r="AE462" s="302"/>
      <c r="AF462" s="302"/>
      <c r="AG462" s="1321"/>
      <c r="AH462" s="222"/>
    </row>
    <row r="463" spans="1:34" s="162" customFormat="1" ht="14.25" x14ac:dyDescent="0.2">
      <c r="A463" s="216"/>
      <c r="B463" s="216"/>
      <c r="C463" s="216"/>
      <c r="D463" s="216"/>
      <c r="E463" s="216"/>
      <c r="F463" s="223"/>
      <c r="G463" s="223"/>
      <c r="H463" s="303"/>
      <c r="I463" s="303"/>
      <c r="J463" s="302"/>
      <c r="K463" s="222"/>
      <c r="L463" s="302"/>
      <c r="M463" s="222"/>
      <c r="N463" s="302"/>
      <c r="O463" s="222"/>
      <c r="P463" s="302"/>
      <c r="Q463" s="492"/>
      <c r="R463" s="302"/>
      <c r="S463" s="222"/>
      <c r="T463" s="302"/>
      <c r="U463" s="496"/>
      <c r="V463" s="492"/>
      <c r="W463" s="509"/>
      <c r="X463" s="500"/>
      <c r="Y463" s="222"/>
      <c r="Z463" s="302"/>
      <c r="AA463" s="1315"/>
      <c r="AB463" s="500"/>
      <c r="AC463" s="222"/>
      <c r="AD463" s="302"/>
      <c r="AE463" s="302"/>
      <c r="AF463" s="302"/>
      <c r="AG463" s="1321"/>
      <c r="AH463" s="222"/>
    </row>
    <row r="464" spans="1:34" s="162" customFormat="1" ht="14.25" x14ac:dyDescent="0.2">
      <c r="A464" s="216"/>
      <c r="B464" s="216"/>
      <c r="C464" s="216"/>
      <c r="D464" s="216"/>
      <c r="E464" s="216"/>
      <c r="F464" s="223"/>
      <c r="G464" s="223"/>
      <c r="H464" s="303"/>
      <c r="I464" s="303"/>
      <c r="J464" s="302"/>
      <c r="K464" s="222"/>
      <c r="L464" s="302"/>
      <c r="M464" s="222"/>
      <c r="N464" s="302"/>
      <c r="O464" s="222"/>
      <c r="P464" s="302"/>
      <c r="Q464" s="492"/>
      <c r="R464" s="302"/>
      <c r="S464" s="222"/>
      <c r="T464" s="302"/>
      <c r="U464" s="496"/>
      <c r="V464" s="492"/>
      <c r="W464" s="509"/>
      <c r="X464" s="500"/>
      <c r="Y464" s="222"/>
      <c r="Z464" s="302"/>
      <c r="AA464" s="1315"/>
      <c r="AB464" s="500"/>
      <c r="AC464" s="222"/>
      <c r="AD464" s="302"/>
      <c r="AE464" s="302"/>
      <c r="AF464" s="302"/>
      <c r="AG464" s="1321"/>
      <c r="AH464" s="222"/>
    </row>
    <row r="465" spans="1:34" s="162" customFormat="1" ht="14.25" x14ac:dyDescent="0.2">
      <c r="A465" s="216"/>
      <c r="B465" s="216"/>
      <c r="C465" s="216"/>
      <c r="D465" s="216"/>
      <c r="E465" s="216"/>
      <c r="F465" s="223"/>
      <c r="G465" s="223"/>
      <c r="H465" s="303"/>
      <c r="I465" s="303"/>
      <c r="J465" s="302"/>
      <c r="K465" s="222"/>
      <c r="L465" s="302"/>
      <c r="M465" s="222"/>
      <c r="N465" s="302"/>
      <c r="O465" s="222"/>
      <c r="P465" s="302"/>
      <c r="Q465" s="492"/>
      <c r="R465" s="302"/>
      <c r="S465" s="222"/>
      <c r="T465" s="302"/>
      <c r="U465" s="496"/>
      <c r="V465" s="492"/>
      <c r="W465" s="509"/>
      <c r="X465" s="500"/>
      <c r="Y465" s="222"/>
      <c r="Z465" s="302"/>
      <c r="AA465" s="1315"/>
      <c r="AB465" s="500"/>
      <c r="AC465" s="222"/>
      <c r="AD465" s="302"/>
      <c r="AE465" s="302"/>
      <c r="AF465" s="302"/>
      <c r="AG465" s="1321"/>
      <c r="AH465" s="222"/>
    </row>
    <row r="466" spans="1:34" s="162" customFormat="1" ht="14.25" x14ac:dyDescent="0.2">
      <c r="A466" s="216"/>
      <c r="B466" s="216"/>
      <c r="C466" s="216"/>
      <c r="D466" s="216"/>
      <c r="E466" s="216"/>
      <c r="F466" s="223"/>
      <c r="G466" s="223"/>
      <c r="H466" s="303"/>
      <c r="I466" s="303"/>
      <c r="J466" s="302"/>
      <c r="K466" s="222"/>
      <c r="L466" s="302"/>
      <c r="M466" s="222"/>
      <c r="N466" s="302"/>
      <c r="O466" s="222"/>
      <c r="P466" s="302"/>
      <c r="Q466" s="492"/>
      <c r="R466" s="302"/>
      <c r="S466" s="222"/>
      <c r="T466" s="302"/>
      <c r="U466" s="496"/>
      <c r="V466" s="492"/>
      <c r="W466" s="509"/>
      <c r="X466" s="500"/>
      <c r="Y466" s="222"/>
      <c r="Z466" s="302"/>
      <c r="AA466" s="1315"/>
      <c r="AB466" s="500"/>
      <c r="AC466" s="222"/>
      <c r="AD466" s="302"/>
      <c r="AE466" s="302"/>
      <c r="AF466" s="302"/>
      <c r="AG466" s="1321"/>
      <c r="AH466" s="222"/>
    </row>
    <row r="467" spans="1:34" s="162" customFormat="1" ht="14.25" x14ac:dyDescent="0.2">
      <c r="A467" s="216"/>
      <c r="B467" s="216"/>
      <c r="C467" s="216"/>
      <c r="D467" s="216"/>
      <c r="E467" s="216"/>
      <c r="F467" s="223"/>
      <c r="G467" s="223"/>
      <c r="H467" s="303"/>
      <c r="I467" s="303"/>
      <c r="J467" s="302"/>
      <c r="K467" s="222"/>
      <c r="L467" s="302"/>
      <c r="M467" s="222"/>
      <c r="N467" s="302"/>
      <c r="O467" s="222"/>
      <c r="P467" s="302"/>
      <c r="Q467" s="492"/>
      <c r="R467" s="302"/>
      <c r="S467" s="222"/>
      <c r="T467" s="302"/>
      <c r="U467" s="496"/>
      <c r="V467" s="492"/>
      <c r="W467" s="509"/>
      <c r="X467" s="500"/>
      <c r="Y467" s="222"/>
      <c r="Z467" s="302"/>
      <c r="AA467" s="1315"/>
      <c r="AB467" s="500"/>
      <c r="AC467" s="222"/>
      <c r="AD467" s="302"/>
      <c r="AE467" s="302"/>
      <c r="AF467" s="302"/>
      <c r="AG467" s="1321"/>
      <c r="AH467" s="222"/>
    </row>
    <row r="468" spans="1:34" s="162" customFormat="1" ht="14.25" x14ac:dyDescent="0.2">
      <c r="A468" s="216"/>
      <c r="B468" s="216"/>
      <c r="C468" s="216"/>
      <c r="D468" s="216"/>
      <c r="E468" s="216"/>
      <c r="F468" s="223"/>
      <c r="G468" s="223"/>
      <c r="H468" s="303"/>
      <c r="I468" s="303"/>
      <c r="J468" s="302"/>
      <c r="K468" s="222"/>
      <c r="L468" s="302"/>
      <c r="M468" s="222"/>
      <c r="N468" s="302"/>
      <c r="O468" s="222"/>
      <c r="P468" s="302"/>
      <c r="Q468" s="492"/>
      <c r="R468" s="302"/>
      <c r="S468" s="222"/>
      <c r="T468" s="302"/>
      <c r="U468" s="496"/>
      <c r="V468" s="492"/>
      <c r="W468" s="509"/>
      <c r="X468" s="500"/>
      <c r="Y468" s="222"/>
      <c r="Z468" s="302"/>
      <c r="AA468" s="1315"/>
      <c r="AB468" s="500"/>
      <c r="AC468" s="222"/>
      <c r="AD468" s="302"/>
      <c r="AE468" s="302"/>
      <c r="AF468" s="302"/>
      <c r="AG468" s="1321"/>
      <c r="AH468" s="222"/>
    </row>
    <row r="469" spans="1:34" s="162" customFormat="1" ht="14.25" x14ac:dyDescent="0.2">
      <c r="A469" s="216"/>
      <c r="B469" s="216"/>
      <c r="C469" s="216"/>
      <c r="D469" s="216"/>
      <c r="E469" s="216"/>
      <c r="F469" s="223"/>
      <c r="G469" s="223"/>
      <c r="H469" s="303"/>
      <c r="I469" s="303"/>
      <c r="J469" s="302"/>
      <c r="K469" s="222"/>
      <c r="L469" s="302"/>
      <c r="M469" s="222"/>
      <c r="N469" s="302"/>
      <c r="O469" s="222"/>
      <c r="P469" s="302"/>
      <c r="Q469" s="492"/>
      <c r="R469" s="302"/>
      <c r="S469" s="222"/>
      <c r="T469" s="302"/>
      <c r="U469" s="496"/>
      <c r="V469" s="492"/>
      <c r="W469" s="509"/>
      <c r="X469" s="500"/>
      <c r="Y469" s="222"/>
      <c r="Z469" s="302"/>
      <c r="AA469" s="1315"/>
      <c r="AB469" s="500"/>
      <c r="AC469" s="222"/>
      <c r="AD469" s="302"/>
      <c r="AE469" s="302"/>
      <c r="AF469" s="302"/>
      <c r="AG469" s="1321"/>
      <c r="AH469" s="222"/>
    </row>
    <row r="470" spans="1:34" s="162" customFormat="1" ht="14.25" x14ac:dyDescent="0.2">
      <c r="A470" s="216"/>
      <c r="B470" s="216"/>
      <c r="C470" s="216"/>
      <c r="D470" s="216"/>
      <c r="E470" s="216"/>
      <c r="F470" s="223"/>
      <c r="G470" s="223"/>
      <c r="H470" s="303"/>
      <c r="I470" s="303"/>
      <c r="J470" s="302"/>
      <c r="K470" s="222"/>
      <c r="L470" s="302"/>
      <c r="M470" s="222"/>
      <c r="N470" s="302"/>
      <c r="O470" s="222"/>
      <c r="P470" s="302"/>
      <c r="Q470" s="492"/>
      <c r="R470" s="302"/>
      <c r="S470" s="222"/>
      <c r="T470" s="302"/>
      <c r="U470" s="496"/>
      <c r="V470" s="492"/>
      <c r="W470" s="509"/>
      <c r="X470" s="500"/>
      <c r="Y470" s="222"/>
      <c r="Z470" s="302"/>
      <c r="AA470" s="1315"/>
      <c r="AB470" s="500"/>
      <c r="AC470" s="222"/>
      <c r="AD470" s="302"/>
      <c r="AE470" s="302"/>
      <c r="AF470" s="302"/>
      <c r="AG470" s="1321"/>
      <c r="AH470" s="222"/>
    </row>
    <row r="471" spans="1:34" s="162" customFormat="1" ht="14.25" x14ac:dyDescent="0.2">
      <c r="A471" s="216"/>
      <c r="B471" s="216"/>
      <c r="C471" s="216"/>
      <c r="D471" s="216"/>
      <c r="E471" s="216"/>
      <c r="F471" s="223"/>
      <c r="G471" s="223"/>
      <c r="H471" s="303"/>
      <c r="I471" s="303"/>
      <c r="J471" s="302"/>
      <c r="K471" s="222"/>
      <c r="L471" s="302"/>
      <c r="M471" s="222"/>
      <c r="N471" s="302"/>
      <c r="O471" s="222"/>
      <c r="P471" s="302"/>
      <c r="Q471" s="492"/>
      <c r="R471" s="302"/>
      <c r="S471" s="222"/>
      <c r="T471" s="302"/>
      <c r="U471" s="496"/>
      <c r="V471" s="492"/>
      <c r="W471" s="509"/>
      <c r="X471" s="500"/>
      <c r="Y471" s="222"/>
      <c r="Z471" s="302"/>
      <c r="AA471" s="1315"/>
      <c r="AB471" s="500"/>
      <c r="AC471" s="222"/>
      <c r="AD471" s="302"/>
      <c r="AE471" s="302"/>
      <c r="AF471" s="302"/>
      <c r="AG471" s="1321"/>
      <c r="AH471" s="222"/>
    </row>
    <row r="472" spans="1:34" s="162" customFormat="1" ht="14.25" x14ac:dyDescent="0.2">
      <c r="A472" s="216"/>
      <c r="B472" s="216"/>
      <c r="C472" s="216"/>
      <c r="D472" s="216"/>
      <c r="E472" s="216"/>
      <c r="F472" s="223"/>
      <c r="G472" s="223"/>
      <c r="H472" s="303"/>
      <c r="I472" s="303"/>
      <c r="J472" s="302"/>
      <c r="K472" s="222"/>
      <c r="L472" s="302"/>
      <c r="M472" s="222"/>
      <c r="N472" s="302"/>
      <c r="O472" s="222"/>
      <c r="P472" s="302"/>
      <c r="Q472" s="492"/>
      <c r="R472" s="302"/>
      <c r="S472" s="222"/>
      <c r="T472" s="302"/>
      <c r="U472" s="496"/>
      <c r="V472" s="492"/>
      <c r="W472" s="509"/>
      <c r="X472" s="500"/>
      <c r="Y472" s="222"/>
      <c r="Z472" s="302"/>
      <c r="AA472" s="1315"/>
      <c r="AB472" s="500"/>
      <c r="AC472" s="222"/>
      <c r="AD472" s="302"/>
      <c r="AE472" s="302"/>
      <c r="AF472" s="302"/>
      <c r="AG472" s="1321"/>
      <c r="AH472" s="222"/>
    </row>
    <row r="473" spans="1:34" s="162" customFormat="1" ht="14.25" x14ac:dyDescent="0.2">
      <c r="A473" s="216"/>
      <c r="B473" s="216"/>
      <c r="C473" s="216"/>
      <c r="D473" s="216"/>
      <c r="E473" s="216"/>
      <c r="F473" s="223"/>
      <c r="G473" s="223"/>
      <c r="H473" s="303"/>
      <c r="I473" s="303"/>
      <c r="J473" s="302"/>
      <c r="K473" s="222"/>
      <c r="L473" s="302"/>
      <c r="M473" s="222"/>
      <c r="N473" s="302"/>
      <c r="O473" s="222"/>
      <c r="P473" s="302"/>
      <c r="Q473" s="492"/>
      <c r="R473" s="302"/>
      <c r="S473" s="222"/>
      <c r="T473" s="302"/>
      <c r="U473" s="496"/>
      <c r="V473" s="492"/>
      <c r="W473" s="509"/>
      <c r="X473" s="500"/>
      <c r="Y473" s="222"/>
      <c r="Z473" s="302"/>
      <c r="AA473" s="1315"/>
      <c r="AB473" s="500"/>
      <c r="AC473" s="222"/>
      <c r="AD473" s="302"/>
      <c r="AE473" s="302"/>
      <c r="AF473" s="302"/>
      <c r="AG473" s="1321"/>
      <c r="AH473" s="222"/>
    </row>
    <row r="474" spans="1:34" s="162" customFormat="1" ht="14.25" x14ac:dyDescent="0.2">
      <c r="A474" s="216"/>
      <c r="B474" s="216"/>
      <c r="C474" s="216"/>
      <c r="D474" s="216"/>
      <c r="E474" s="216"/>
      <c r="F474" s="223"/>
      <c r="G474" s="223"/>
      <c r="H474" s="303"/>
      <c r="I474" s="303"/>
      <c r="J474" s="302"/>
      <c r="K474" s="222"/>
      <c r="L474" s="302"/>
      <c r="M474" s="222"/>
      <c r="N474" s="302"/>
      <c r="O474" s="222"/>
      <c r="P474" s="302"/>
      <c r="Q474" s="492"/>
      <c r="R474" s="302"/>
      <c r="S474" s="222"/>
      <c r="T474" s="302"/>
      <c r="U474" s="496"/>
      <c r="V474" s="492"/>
      <c r="W474" s="509"/>
      <c r="X474" s="500"/>
      <c r="Y474" s="222"/>
      <c r="Z474" s="302"/>
      <c r="AA474" s="1315"/>
      <c r="AB474" s="500"/>
      <c r="AC474" s="222"/>
      <c r="AD474" s="302"/>
      <c r="AE474" s="302"/>
      <c r="AF474" s="302"/>
      <c r="AG474" s="1321"/>
      <c r="AH474" s="222"/>
    </row>
    <row r="475" spans="1:34" s="162" customFormat="1" ht="14.25" x14ac:dyDescent="0.2">
      <c r="A475" s="216"/>
      <c r="B475" s="216"/>
      <c r="C475" s="216"/>
      <c r="D475" s="216"/>
      <c r="E475" s="216"/>
      <c r="F475" s="223"/>
      <c r="G475" s="223"/>
      <c r="H475" s="303"/>
      <c r="I475" s="303"/>
      <c r="J475" s="302"/>
      <c r="K475" s="222"/>
      <c r="L475" s="302"/>
      <c r="M475" s="222"/>
      <c r="N475" s="302"/>
      <c r="O475" s="222"/>
      <c r="P475" s="302"/>
      <c r="Q475" s="492"/>
      <c r="R475" s="302"/>
      <c r="S475" s="222"/>
      <c r="T475" s="302"/>
      <c r="U475" s="496"/>
      <c r="V475" s="492"/>
      <c r="W475" s="509"/>
      <c r="X475" s="500"/>
      <c r="Y475" s="222"/>
      <c r="Z475" s="302"/>
      <c r="AA475" s="1315"/>
      <c r="AB475" s="500"/>
      <c r="AC475" s="222"/>
      <c r="AD475" s="302"/>
      <c r="AE475" s="302"/>
      <c r="AF475" s="302"/>
      <c r="AG475" s="1321"/>
      <c r="AH475" s="222"/>
    </row>
    <row r="476" spans="1:34" s="162" customFormat="1" ht="14.25" x14ac:dyDescent="0.2">
      <c r="A476" s="216"/>
      <c r="B476" s="216"/>
      <c r="C476" s="216"/>
      <c r="D476" s="216"/>
      <c r="E476" s="216"/>
      <c r="F476" s="223"/>
      <c r="G476" s="223"/>
      <c r="H476" s="303"/>
      <c r="I476" s="303"/>
      <c r="J476" s="302"/>
      <c r="K476" s="222"/>
      <c r="L476" s="302"/>
      <c r="M476" s="222"/>
      <c r="N476" s="302"/>
      <c r="O476" s="222"/>
      <c r="P476" s="302"/>
      <c r="Q476" s="492"/>
      <c r="R476" s="302"/>
      <c r="S476" s="222"/>
      <c r="T476" s="302"/>
      <c r="U476" s="496"/>
      <c r="V476" s="492"/>
      <c r="W476" s="509"/>
      <c r="X476" s="500"/>
      <c r="Y476" s="222"/>
      <c r="Z476" s="302"/>
      <c r="AA476" s="1315"/>
      <c r="AB476" s="500"/>
      <c r="AC476" s="222"/>
      <c r="AD476" s="302"/>
      <c r="AE476" s="302"/>
      <c r="AF476" s="302"/>
      <c r="AG476" s="1321"/>
      <c r="AH476" s="222"/>
    </row>
    <row r="477" spans="1:34" s="162" customFormat="1" ht="14.25" x14ac:dyDescent="0.2">
      <c r="A477" s="216"/>
      <c r="B477" s="216"/>
      <c r="C477" s="216"/>
      <c r="D477" s="216"/>
      <c r="E477" s="216"/>
      <c r="F477" s="223"/>
      <c r="G477" s="223"/>
      <c r="H477" s="303"/>
      <c r="I477" s="303"/>
      <c r="J477" s="302"/>
      <c r="K477" s="222"/>
      <c r="L477" s="302"/>
      <c r="M477" s="222"/>
      <c r="N477" s="302"/>
      <c r="O477" s="222"/>
      <c r="P477" s="302"/>
      <c r="Q477" s="492"/>
      <c r="R477" s="302"/>
      <c r="S477" s="222"/>
      <c r="T477" s="302"/>
      <c r="U477" s="496"/>
      <c r="V477" s="492"/>
      <c r="W477" s="509"/>
      <c r="X477" s="500"/>
      <c r="Y477" s="222"/>
      <c r="Z477" s="302"/>
      <c r="AA477" s="1315"/>
      <c r="AB477" s="500"/>
      <c r="AC477" s="222"/>
      <c r="AD477" s="302"/>
      <c r="AE477" s="302"/>
      <c r="AF477" s="302"/>
      <c r="AG477" s="1321"/>
      <c r="AH477" s="222"/>
    </row>
    <row r="478" spans="1:34" s="162" customFormat="1" ht="14.25" x14ac:dyDescent="0.2">
      <c r="A478" s="216"/>
      <c r="B478" s="216"/>
      <c r="C478" s="216"/>
      <c r="D478" s="216"/>
      <c r="E478" s="216"/>
      <c r="F478" s="223"/>
      <c r="G478" s="223"/>
      <c r="H478" s="303"/>
      <c r="I478" s="303"/>
      <c r="J478" s="302"/>
      <c r="K478" s="222"/>
      <c r="L478" s="302"/>
      <c r="M478" s="222"/>
      <c r="N478" s="302"/>
      <c r="O478" s="222"/>
      <c r="P478" s="302"/>
      <c r="Q478" s="492"/>
      <c r="R478" s="302"/>
      <c r="S478" s="222"/>
      <c r="T478" s="302"/>
      <c r="U478" s="496"/>
      <c r="V478" s="492"/>
      <c r="W478" s="509"/>
      <c r="X478" s="500"/>
      <c r="Y478" s="222"/>
      <c r="Z478" s="302"/>
      <c r="AA478" s="1315"/>
      <c r="AB478" s="500"/>
      <c r="AC478" s="222"/>
      <c r="AD478" s="302"/>
      <c r="AE478" s="302"/>
      <c r="AF478" s="302"/>
      <c r="AG478" s="1321"/>
      <c r="AH478" s="222"/>
    </row>
    <row r="479" spans="1:34" s="162" customFormat="1" ht="14.25" x14ac:dyDescent="0.2">
      <c r="A479" s="216"/>
      <c r="B479" s="216"/>
      <c r="C479" s="216"/>
      <c r="D479" s="216"/>
      <c r="E479" s="216"/>
      <c r="F479" s="223"/>
      <c r="G479" s="223"/>
      <c r="H479" s="303"/>
      <c r="I479" s="303"/>
      <c r="J479" s="302"/>
      <c r="K479" s="222"/>
      <c r="L479" s="302"/>
      <c r="M479" s="222"/>
      <c r="N479" s="302"/>
      <c r="O479" s="222"/>
      <c r="P479" s="302"/>
      <c r="Q479" s="492"/>
      <c r="R479" s="302"/>
      <c r="S479" s="222"/>
      <c r="T479" s="302"/>
      <c r="U479" s="496"/>
      <c r="V479" s="492"/>
      <c r="W479" s="509"/>
      <c r="X479" s="500"/>
      <c r="Y479" s="222"/>
      <c r="Z479" s="302"/>
      <c r="AA479" s="1315"/>
      <c r="AB479" s="500"/>
      <c r="AC479" s="222"/>
      <c r="AD479" s="302"/>
      <c r="AE479" s="302"/>
      <c r="AF479" s="302"/>
      <c r="AG479" s="1321"/>
      <c r="AH479" s="222"/>
    </row>
    <row r="480" spans="1:34" s="162" customFormat="1" ht="14.25" x14ac:dyDescent="0.2">
      <c r="A480" s="216"/>
      <c r="B480" s="216"/>
      <c r="C480" s="216"/>
      <c r="D480" s="216"/>
      <c r="E480" s="216"/>
      <c r="F480" s="223"/>
      <c r="G480" s="223"/>
      <c r="H480" s="303"/>
      <c r="I480" s="303"/>
      <c r="J480" s="302"/>
      <c r="K480" s="222"/>
      <c r="L480" s="302"/>
      <c r="M480" s="222"/>
      <c r="N480" s="302"/>
      <c r="O480" s="222"/>
      <c r="P480" s="302"/>
      <c r="Q480" s="492"/>
      <c r="R480" s="302"/>
      <c r="S480" s="222"/>
      <c r="T480" s="302"/>
      <c r="U480" s="496"/>
      <c r="V480" s="492"/>
      <c r="W480" s="509"/>
      <c r="X480" s="500"/>
      <c r="Y480" s="222"/>
      <c r="Z480" s="302"/>
      <c r="AA480" s="1315"/>
      <c r="AB480" s="500"/>
      <c r="AC480" s="222"/>
      <c r="AD480" s="302"/>
      <c r="AE480" s="302"/>
      <c r="AF480" s="302"/>
      <c r="AG480" s="1321"/>
      <c r="AH480" s="222"/>
    </row>
    <row r="481" spans="1:34" s="162" customFormat="1" ht="14.25" x14ac:dyDescent="0.2">
      <c r="A481" s="216"/>
      <c r="B481" s="216"/>
      <c r="C481" s="216"/>
      <c r="D481" s="216"/>
      <c r="E481" s="216"/>
      <c r="F481" s="223"/>
      <c r="G481" s="223"/>
      <c r="H481" s="303"/>
      <c r="I481" s="303"/>
      <c r="J481" s="302"/>
      <c r="K481" s="222"/>
      <c r="L481" s="302"/>
      <c r="M481" s="222"/>
      <c r="N481" s="302"/>
      <c r="O481" s="222"/>
      <c r="P481" s="302"/>
      <c r="Q481" s="492"/>
      <c r="R481" s="302"/>
      <c r="S481" s="222"/>
      <c r="T481" s="302"/>
      <c r="U481" s="496"/>
      <c r="V481" s="492"/>
      <c r="W481" s="509"/>
      <c r="X481" s="500"/>
      <c r="Y481" s="222"/>
      <c r="Z481" s="302"/>
      <c r="AA481" s="1315"/>
      <c r="AB481" s="500"/>
      <c r="AC481" s="222"/>
      <c r="AD481" s="302"/>
      <c r="AE481" s="302"/>
      <c r="AF481" s="302"/>
      <c r="AG481" s="1321"/>
      <c r="AH481" s="222"/>
    </row>
    <row r="482" spans="1:34" s="162" customFormat="1" ht="14.25" x14ac:dyDescent="0.2">
      <c r="A482" s="216"/>
      <c r="B482" s="216"/>
      <c r="C482" s="216"/>
      <c r="D482" s="216"/>
      <c r="E482" s="216"/>
      <c r="F482" s="223"/>
      <c r="G482" s="223"/>
      <c r="H482" s="303"/>
      <c r="I482" s="303"/>
      <c r="J482" s="302"/>
      <c r="K482" s="222"/>
      <c r="L482" s="302"/>
      <c r="M482" s="222"/>
      <c r="N482" s="302"/>
      <c r="O482" s="222"/>
      <c r="P482" s="302"/>
      <c r="Q482" s="492"/>
      <c r="R482" s="302"/>
      <c r="S482" s="222"/>
      <c r="T482" s="302"/>
      <c r="U482" s="496"/>
      <c r="V482" s="492"/>
      <c r="W482" s="509"/>
      <c r="X482" s="500"/>
      <c r="Y482" s="222"/>
      <c r="Z482" s="302"/>
      <c r="AA482" s="1315"/>
      <c r="AB482" s="500"/>
      <c r="AC482" s="222"/>
      <c r="AD482" s="302"/>
      <c r="AE482" s="302"/>
      <c r="AF482" s="302"/>
      <c r="AG482" s="1321"/>
      <c r="AH482" s="222"/>
    </row>
    <row r="483" spans="1:34" s="162" customFormat="1" ht="14.25" x14ac:dyDescent="0.2">
      <c r="A483" s="216"/>
      <c r="B483" s="216"/>
      <c r="C483" s="216"/>
      <c r="D483" s="216"/>
      <c r="E483" s="216"/>
      <c r="F483" s="223"/>
      <c r="G483" s="223"/>
      <c r="H483" s="303"/>
      <c r="I483" s="303"/>
      <c r="J483" s="302"/>
      <c r="K483" s="222"/>
      <c r="L483" s="302"/>
      <c r="M483" s="222"/>
      <c r="N483" s="302"/>
      <c r="O483" s="222"/>
      <c r="P483" s="302"/>
      <c r="Q483" s="492"/>
      <c r="R483" s="302"/>
      <c r="S483" s="222"/>
      <c r="T483" s="302"/>
      <c r="U483" s="496"/>
      <c r="V483" s="492"/>
      <c r="W483" s="509"/>
      <c r="X483" s="500"/>
      <c r="Y483" s="222"/>
      <c r="Z483" s="302"/>
      <c r="AA483" s="1315"/>
      <c r="AB483" s="500"/>
      <c r="AC483" s="222"/>
      <c r="AD483" s="302"/>
      <c r="AE483" s="302"/>
      <c r="AF483" s="302"/>
      <c r="AG483" s="1321"/>
      <c r="AH483" s="222"/>
    </row>
    <row r="484" spans="1:34" s="162" customFormat="1" ht="14.25" x14ac:dyDescent="0.2">
      <c r="A484" s="216"/>
      <c r="B484" s="216"/>
      <c r="C484" s="216"/>
      <c r="D484" s="216"/>
      <c r="E484" s="216"/>
      <c r="F484" s="223"/>
      <c r="G484" s="223"/>
      <c r="H484" s="303"/>
      <c r="I484" s="303"/>
      <c r="J484" s="302"/>
      <c r="K484" s="222"/>
      <c r="L484" s="302"/>
      <c r="M484" s="222"/>
      <c r="N484" s="302"/>
      <c r="O484" s="222"/>
      <c r="P484" s="302"/>
      <c r="Q484" s="492"/>
      <c r="R484" s="302"/>
      <c r="S484" s="222"/>
      <c r="T484" s="302"/>
      <c r="U484" s="496"/>
      <c r="V484" s="492"/>
      <c r="W484" s="509"/>
      <c r="X484" s="500"/>
      <c r="Y484" s="222"/>
      <c r="Z484" s="302"/>
      <c r="AA484" s="1315"/>
      <c r="AB484" s="500"/>
      <c r="AC484" s="222"/>
      <c r="AD484" s="302"/>
      <c r="AE484" s="302"/>
      <c r="AF484" s="302"/>
      <c r="AG484" s="1321"/>
      <c r="AH484" s="222"/>
    </row>
    <row r="485" spans="1:34" s="162" customFormat="1" ht="14.25" x14ac:dyDescent="0.2">
      <c r="A485" s="216"/>
      <c r="B485" s="216"/>
      <c r="C485" s="216"/>
      <c r="D485" s="216"/>
      <c r="E485" s="216"/>
      <c r="F485" s="223"/>
      <c r="G485" s="223"/>
      <c r="H485" s="303"/>
      <c r="I485" s="303"/>
      <c r="J485" s="302"/>
      <c r="K485" s="222"/>
      <c r="L485" s="302"/>
      <c r="M485" s="222"/>
      <c r="N485" s="302"/>
      <c r="O485" s="222"/>
      <c r="P485" s="302"/>
      <c r="Q485" s="492"/>
      <c r="R485" s="302"/>
      <c r="S485" s="222"/>
      <c r="T485" s="302"/>
      <c r="U485" s="496"/>
      <c r="V485" s="492"/>
      <c r="W485" s="509"/>
      <c r="X485" s="500"/>
      <c r="Y485" s="222"/>
      <c r="Z485" s="302"/>
      <c r="AA485" s="1315"/>
      <c r="AB485" s="500"/>
      <c r="AC485" s="222"/>
      <c r="AD485" s="302"/>
      <c r="AE485" s="302"/>
      <c r="AF485" s="302"/>
      <c r="AG485" s="1321"/>
      <c r="AH485" s="222"/>
    </row>
    <row r="486" spans="1:34" s="162" customFormat="1" ht="14.25" x14ac:dyDescent="0.2">
      <c r="A486" s="216"/>
      <c r="B486" s="216"/>
      <c r="C486" s="216"/>
      <c r="D486" s="216"/>
      <c r="E486" s="216"/>
      <c r="F486" s="223"/>
      <c r="G486" s="223"/>
      <c r="H486" s="303"/>
      <c r="I486" s="303"/>
      <c r="J486" s="302"/>
      <c r="K486" s="222"/>
      <c r="L486" s="302"/>
      <c r="M486" s="222"/>
      <c r="N486" s="302"/>
      <c r="O486" s="222"/>
      <c r="P486" s="302"/>
      <c r="Q486" s="492"/>
      <c r="R486" s="302"/>
      <c r="S486" s="222"/>
      <c r="T486" s="302"/>
      <c r="U486" s="496"/>
      <c r="V486" s="492"/>
      <c r="W486" s="509"/>
      <c r="X486" s="500"/>
      <c r="Y486" s="222"/>
      <c r="Z486" s="302"/>
      <c r="AA486" s="1315"/>
      <c r="AB486" s="500"/>
      <c r="AC486" s="222"/>
      <c r="AD486" s="302"/>
      <c r="AE486" s="302"/>
      <c r="AF486" s="302"/>
      <c r="AG486" s="1321"/>
      <c r="AH486" s="222"/>
    </row>
    <row r="487" spans="1:34" s="162" customFormat="1" ht="14.25" x14ac:dyDescent="0.2">
      <c r="A487" s="216"/>
      <c r="B487" s="216"/>
      <c r="C487" s="216"/>
      <c r="D487" s="216"/>
      <c r="E487" s="216"/>
      <c r="F487" s="223"/>
      <c r="G487" s="223"/>
      <c r="H487" s="303"/>
      <c r="I487" s="303"/>
      <c r="J487" s="302"/>
      <c r="K487" s="222"/>
      <c r="L487" s="302"/>
      <c r="M487" s="222"/>
      <c r="N487" s="302"/>
      <c r="O487" s="222"/>
      <c r="P487" s="302"/>
      <c r="Q487" s="492"/>
      <c r="R487" s="302"/>
      <c r="S487" s="222"/>
      <c r="T487" s="302"/>
      <c r="U487" s="496"/>
      <c r="V487" s="492"/>
      <c r="W487" s="509"/>
      <c r="X487" s="500"/>
      <c r="Y487" s="222"/>
      <c r="Z487" s="302"/>
      <c r="AA487" s="1315"/>
      <c r="AB487" s="500"/>
      <c r="AC487" s="222"/>
      <c r="AD487" s="302"/>
      <c r="AE487" s="302"/>
      <c r="AF487" s="302"/>
      <c r="AG487" s="1321"/>
      <c r="AH487" s="222"/>
    </row>
    <row r="488" spans="1:34" s="162" customFormat="1" ht="14.25" x14ac:dyDescent="0.2">
      <c r="A488" s="216"/>
      <c r="B488" s="216"/>
      <c r="C488" s="216"/>
      <c r="D488" s="216"/>
      <c r="E488" s="216"/>
      <c r="F488" s="223"/>
      <c r="G488" s="223"/>
      <c r="H488" s="303"/>
      <c r="I488" s="303"/>
      <c r="J488" s="302"/>
      <c r="K488" s="222"/>
      <c r="L488" s="302"/>
      <c r="M488" s="222"/>
      <c r="N488" s="302"/>
      <c r="O488" s="222"/>
      <c r="P488" s="302"/>
      <c r="Q488" s="492"/>
      <c r="R488" s="302"/>
      <c r="S488" s="222"/>
      <c r="T488" s="302"/>
      <c r="U488" s="496"/>
      <c r="V488" s="492"/>
      <c r="W488" s="509"/>
      <c r="X488" s="500"/>
      <c r="Y488" s="222"/>
      <c r="Z488" s="302"/>
      <c r="AA488" s="1315"/>
      <c r="AB488" s="500"/>
      <c r="AC488" s="222"/>
      <c r="AD488" s="302"/>
      <c r="AE488" s="302"/>
      <c r="AF488" s="302"/>
      <c r="AG488" s="1321"/>
      <c r="AH488" s="222"/>
    </row>
    <row r="489" spans="1:34" s="162" customFormat="1" ht="14.25" x14ac:dyDescent="0.2">
      <c r="A489" s="216"/>
      <c r="B489" s="216"/>
      <c r="C489" s="216"/>
      <c r="D489" s="216"/>
      <c r="E489" s="216"/>
      <c r="F489" s="223"/>
      <c r="G489" s="223"/>
      <c r="H489" s="303"/>
      <c r="I489" s="303"/>
      <c r="J489" s="302"/>
      <c r="K489" s="222"/>
      <c r="L489" s="302"/>
      <c r="M489" s="222"/>
      <c r="N489" s="302"/>
      <c r="O489" s="222"/>
      <c r="P489" s="302"/>
      <c r="Q489" s="492"/>
      <c r="R489" s="302"/>
      <c r="S489" s="222"/>
      <c r="T489" s="302"/>
      <c r="U489" s="496"/>
      <c r="V489" s="492"/>
      <c r="W489" s="509"/>
      <c r="X489" s="500"/>
      <c r="Y489" s="222"/>
      <c r="Z489" s="302"/>
      <c r="AA489" s="1315"/>
      <c r="AB489" s="500"/>
      <c r="AC489" s="222"/>
      <c r="AD489" s="302"/>
      <c r="AE489" s="302"/>
      <c r="AF489" s="302"/>
      <c r="AG489" s="1321"/>
      <c r="AH489" s="222"/>
    </row>
    <row r="490" spans="1:34" s="162" customFormat="1" ht="14.25" x14ac:dyDescent="0.2">
      <c r="A490" s="216"/>
      <c r="B490" s="216"/>
      <c r="C490" s="216"/>
      <c r="D490" s="216"/>
      <c r="E490" s="216"/>
      <c r="F490" s="223"/>
      <c r="G490" s="223"/>
      <c r="H490" s="303"/>
      <c r="I490" s="303"/>
      <c r="J490" s="302"/>
      <c r="K490" s="222"/>
      <c r="L490" s="302"/>
      <c r="M490" s="222"/>
      <c r="N490" s="302"/>
      <c r="O490" s="222"/>
      <c r="P490" s="302"/>
      <c r="Q490" s="492"/>
      <c r="R490" s="302"/>
      <c r="S490" s="222"/>
      <c r="T490" s="302"/>
      <c r="U490" s="496"/>
      <c r="V490" s="492"/>
      <c r="W490" s="509"/>
      <c r="X490" s="500"/>
      <c r="Y490" s="222"/>
      <c r="Z490" s="302"/>
      <c r="AA490" s="1315"/>
      <c r="AB490" s="500"/>
      <c r="AC490" s="222"/>
      <c r="AD490" s="302"/>
      <c r="AE490" s="302"/>
      <c r="AF490" s="302"/>
      <c r="AG490" s="1321"/>
      <c r="AH490" s="222"/>
    </row>
    <row r="491" spans="1:34" s="162" customFormat="1" ht="14.25" x14ac:dyDescent="0.2">
      <c r="A491" s="216"/>
      <c r="B491" s="216"/>
      <c r="C491" s="216"/>
      <c r="D491" s="216"/>
      <c r="E491" s="216"/>
      <c r="F491" s="223"/>
      <c r="G491" s="223"/>
      <c r="H491" s="303"/>
      <c r="I491" s="303"/>
      <c r="J491" s="302"/>
      <c r="K491" s="222"/>
      <c r="L491" s="302"/>
      <c r="M491" s="222"/>
      <c r="N491" s="302"/>
      <c r="O491" s="222"/>
      <c r="P491" s="302"/>
      <c r="Q491" s="492"/>
      <c r="R491" s="302"/>
      <c r="S491" s="222"/>
      <c r="T491" s="302"/>
      <c r="U491" s="496"/>
      <c r="V491" s="492"/>
      <c r="W491" s="509"/>
      <c r="X491" s="500"/>
      <c r="Y491" s="222"/>
      <c r="Z491" s="302"/>
      <c r="AA491" s="1315"/>
      <c r="AB491" s="500"/>
      <c r="AC491" s="222"/>
      <c r="AD491" s="302"/>
      <c r="AE491" s="302"/>
      <c r="AF491" s="302"/>
      <c r="AG491" s="1321"/>
      <c r="AH491" s="222"/>
    </row>
    <row r="492" spans="1:34" s="162" customFormat="1" ht="14.25" x14ac:dyDescent="0.2">
      <c r="A492" s="216"/>
      <c r="B492" s="216"/>
      <c r="C492" s="216"/>
      <c r="D492" s="216"/>
      <c r="E492" s="216"/>
      <c r="F492" s="223"/>
      <c r="G492" s="223"/>
      <c r="H492" s="303"/>
      <c r="I492" s="303"/>
      <c r="J492" s="302"/>
      <c r="K492" s="222"/>
      <c r="L492" s="302"/>
      <c r="M492" s="222"/>
      <c r="N492" s="302"/>
      <c r="O492" s="222"/>
      <c r="P492" s="302"/>
      <c r="Q492" s="492"/>
      <c r="R492" s="302"/>
      <c r="S492" s="222"/>
      <c r="T492" s="302"/>
      <c r="U492" s="496"/>
      <c r="V492" s="492"/>
      <c r="W492" s="509"/>
      <c r="X492" s="500"/>
      <c r="Y492" s="222"/>
      <c r="Z492" s="302"/>
      <c r="AA492" s="1315"/>
      <c r="AB492" s="500"/>
      <c r="AC492" s="222"/>
      <c r="AD492" s="302"/>
      <c r="AE492" s="302"/>
      <c r="AF492" s="302"/>
      <c r="AG492" s="1321"/>
      <c r="AH492" s="222"/>
    </row>
    <row r="493" spans="1:34" s="162" customFormat="1" ht="14.25" x14ac:dyDescent="0.2">
      <c r="A493" s="216"/>
      <c r="B493" s="216"/>
      <c r="C493" s="216"/>
      <c r="D493" s="216"/>
      <c r="E493" s="216"/>
      <c r="F493" s="223"/>
      <c r="G493" s="223"/>
      <c r="H493" s="303"/>
      <c r="I493" s="303"/>
      <c r="J493" s="302"/>
      <c r="K493" s="222"/>
      <c r="L493" s="302"/>
      <c r="M493" s="222"/>
      <c r="N493" s="302"/>
      <c r="O493" s="222"/>
      <c r="P493" s="302"/>
      <c r="Q493" s="492"/>
      <c r="R493" s="302"/>
      <c r="S493" s="222"/>
      <c r="T493" s="302"/>
      <c r="U493" s="496"/>
      <c r="V493" s="492"/>
      <c r="W493" s="509"/>
      <c r="X493" s="500"/>
      <c r="Y493" s="222"/>
      <c r="Z493" s="302"/>
      <c r="AA493" s="1315"/>
      <c r="AB493" s="500"/>
      <c r="AC493" s="222"/>
      <c r="AD493" s="302"/>
      <c r="AE493" s="302"/>
      <c r="AF493" s="302"/>
      <c r="AG493" s="1321"/>
      <c r="AH493" s="222"/>
    </row>
    <row r="494" spans="1:34" s="162" customFormat="1" ht="14.25" x14ac:dyDescent="0.2">
      <c r="A494" s="216"/>
      <c r="B494" s="216"/>
      <c r="C494" s="216"/>
      <c r="D494" s="216"/>
      <c r="E494" s="216"/>
      <c r="F494" s="223"/>
      <c r="G494" s="223"/>
      <c r="H494" s="303"/>
      <c r="I494" s="303"/>
      <c r="J494" s="302"/>
      <c r="K494" s="222"/>
      <c r="L494" s="302"/>
      <c r="M494" s="222"/>
      <c r="N494" s="302"/>
      <c r="O494" s="222"/>
      <c r="P494" s="302"/>
      <c r="Q494" s="492"/>
      <c r="R494" s="302"/>
      <c r="S494" s="222"/>
      <c r="T494" s="302"/>
      <c r="U494" s="496"/>
      <c r="V494" s="492"/>
      <c r="W494" s="509"/>
      <c r="X494" s="500"/>
      <c r="Y494" s="222"/>
      <c r="Z494" s="302"/>
      <c r="AA494" s="1315"/>
      <c r="AB494" s="500"/>
      <c r="AC494" s="222"/>
      <c r="AD494" s="302"/>
      <c r="AE494" s="302"/>
      <c r="AF494" s="302"/>
      <c r="AG494" s="1321"/>
      <c r="AH494" s="222"/>
    </row>
    <row r="495" spans="1:34" s="162" customFormat="1" ht="14.25" x14ac:dyDescent="0.2">
      <c r="A495" s="216"/>
      <c r="B495" s="216"/>
      <c r="C495" s="216"/>
      <c r="D495" s="216"/>
      <c r="E495" s="216"/>
      <c r="F495" s="223"/>
      <c r="G495" s="223"/>
      <c r="H495" s="303"/>
      <c r="I495" s="303"/>
      <c r="J495" s="302"/>
      <c r="K495" s="222"/>
      <c r="L495" s="302"/>
      <c r="M495" s="222"/>
      <c r="N495" s="302"/>
      <c r="O495" s="222"/>
      <c r="P495" s="302"/>
      <c r="Q495" s="492"/>
      <c r="R495" s="302"/>
      <c r="S495" s="222"/>
      <c r="T495" s="302"/>
      <c r="U495" s="496"/>
      <c r="V495" s="492"/>
      <c r="W495" s="509"/>
      <c r="X495" s="500"/>
      <c r="Y495" s="222"/>
      <c r="Z495" s="302"/>
      <c r="AA495" s="1315"/>
      <c r="AB495" s="500"/>
      <c r="AC495" s="222"/>
      <c r="AD495" s="302"/>
      <c r="AE495" s="302"/>
      <c r="AF495" s="302"/>
      <c r="AG495" s="1321"/>
      <c r="AH495" s="222"/>
    </row>
    <row r="496" spans="1:34" s="162" customFormat="1" ht="14.25" x14ac:dyDescent="0.2">
      <c r="A496" s="216"/>
      <c r="B496" s="216"/>
      <c r="C496" s="216"/>
      <c r="D496" s="216"/>
      <c r="E496" s="216"/>
      <c r="F496" s="223"/>
      <c r="G496" s="223"/>
      <c r="H496" s="303"/>
      <c r="I496" s="303"/>
      <c r="J496" s="302"/>
      <c r="K496" s="222"/>
      <c r="L496" s="302"/>
      <c r="M496" s="222"/>
      <c r="N496" s="302"/>
      <c r="O496" s="222"/>
      <c r="P496" s="302"/>
      <c r="Q496" s="492"/>
      <c r="R496" s="302"/>
      <c r="S496" s="222"/>
      <c r="T496" s="302"/>
      <c r="U496" s="496"/>
      <c r="V496" s="492"/>
      <c r="W496" s="509"/>
      <c r="X496" s="500"/>
      <c r="Y496" s="222"/>
      <c r="Z496" s="302"/>
      <c r="AA496" s="1315"/>
      <c r="AB496" s="500"/>
      <c r="AC496" s="222"/>
      <c r="AD496" s="302"/>
      <c r="AE496" s="302"/>
      <c r="AF496" s="302"/>
      <c r="AG496" s="1321"/>
      <c r="AH496" s="222"/>
    </row>
    <row r="497" spans="1:34" s="162" customFormat="1" ht="14.25" x14ac:dyDescent="0.2">
      <c r="A497" s="216"/>
      <c r="B497" s="216"/>
      <c r="C497" s="216"/>
      <c r="D497" s="216"/>
      <c r="E497" s="216"/>
      <c r="F497" s="223"/>
      <c r="G497" s="223"/>
      <c r="H497" s="303"/>
      <c r="I497" s="303"/>
      <c r="J497" s="302"/>
      <c r="K497" s="222"/>
      <c r="L497" s="302"/>
      <c r="M497" s="222"/>
      <c r="N497" s="302"/>
      <c r="O497" s="222"/>
      <c r="P497" s="302"/>
      <c r="Q497" s="492"/>
      <c r="R497" s="302"/>
      <c r="S497" s="222"/>
      <c r="T497" s="302"/>
      <c r="U497" s="496"/>
      <c r="V497" s="492"/>
      <c r="W497" s="509"/>
      <c r="X497" s="500"/>
      <c r="Y497" s="222"/>
      <c r="Z497" s="302"/>
      <c r="AA497" s="1315"/>
      <c r="AB497" s="500"/>
      <c r="AC497" s="222"/>
      <c r="AD497" s="302"/>
      <c r="AE497" s="302"/>
      <c r="AF497" s="302"/>
      <c r="AG497" s="1321"/>
      <c r="AH497" s="222"/>
    </row>
    <row r="498" spans="1:34" s="162" customFormat="1" ht="14.25" x14ac:dyDescent="0.2">
      <c r="A498" s="216"/>
      <c r="B498" s="216"/>
      <c r="C498" s="216"/>
      <c r="D498" s="216"/>
      <c r="E498" s="216"/>
      <c r="F498" s="223"/>
      <c r="G498" s="223"/>
      <c r="H498" s="303"/>
      <c r="I498" s="303"/>
      <c r="J498" s="302"/>
      <c r="K498" s="222"/>
      <c r="L498" s="302"/>
      <c r="M498" s="222"/>
      <c r="N498" s="302"/>
      <c r="O498" s="222"/>
      <c r="P498" s="302"/>
      <c r="Q498" s="492"/>
      <c r="R498" s="302"/>
      <c r="S498" s="222"/>
      <c r="T498" s="302"/>
      <c r="U498" s="496"/>
      <c r="V498" s="492"/>
      <c r="W498" s="509"/>
      <c r="X498" s="500"/>
      <c r="Y498" s="222"/>
      <c r="Z498" s="302"/>
      <c r="AA498" s="1315"/>
      <c r="AB498" s="500"/>
      <c r="AC498" s="222"/>
      <c r="AD498" s="302"/>
      <c r="AE498" s="302"/>
      <c r="AF498" s="302"/>
      <c r="AG498" s="1321"/>
      <c r="AH498" s="222"/>
    </row>
    <row r="499" spans="1:34" s="162" customFormat="1" ht="14.25" x14ac:dyDescent="0.2">
      <c r="A499" s="216"/>
      <c r="B499" s="216"/>
      <c r="C499" s="216"/>
      <c r="D499" s="216"/>
      <c r="E499" s="216"/>
      <c r="F499" s="223"/>
      <c r="G499" s="223"/>
      <c r="H499" s="303"/>
      <c r="I499" s="303"/>
      <c r="J499" s="302"/>
      <c r="K499" s="222"/>
      <c r="L499" s="302"/>
      <c r="M499" s="222"/>
      <c r="N499" s="302"/>
      <c r="O499" s="222"/>
      <c r="P499" s="302"/>
      <c r="Q499" s="492"/>
      <c r="R499" s="302"/>
      <c r="S499" s="222"/>
      <c r="T499" s="302"/>
      <c r="U499" s="496"/>
      <c r="V499" s="492"/>
      <c r="W499" s="509"/>
      <c r="X499" s="500"/>
      <c r="Y499" s="222"/>
      <c r="Z499" s="302"/>
      <c r="AA499" s="1315"/>
      <c r="AB499" s="500"/>
      <c r="AC499" s="222"/>
      <c r="AD499" s="302"/>
      <c r="AE499" s="302"/>
      <c r="AF499" s="302"/>
      <c r="AG499" s="1321"/>
      <c r="AH499" s="222"/>
    </row>
    <row r="500" spans="1:34" s="162" customFormat="1" ht="14.25" x14ac:dyDescent="0.2">
      <c r="A500" s="216"/>
      <c r="B500" s="216"/>
      <c r="C500" s="216"/>
      <c r="D500" s="216"/>
      <c r="E500" s="216"/>
      <c r="F500" s="223"/>
      <c r="G500" s="223"/>
      <c r="H500" s="303"/>
      <c r="I500" s="303"/>
      <c r="J500" s="302"/>
      <c r="K500" s="222"/>
      <c r="L500" s="302"/>
      <c r="M500" s="222"/>
      <c r="N500" s="302"/>
      <c r="O500" s="222"/>
      <c r="P500" s="302"/>
      <c r="Q500" s="492"/>
      <c r="R500" s="302"/>
      <c r="S500" s="222"/>
      <c r="T500" s="302"/>
      <c r="U500" s="496"/>
      <c r="V500" s="492"/>
      <c r="W500" s="509"/>
      <c r="X500" s="500"/>
      <c r="Y500" s="222"/>
      <c r="Z500" s="302"/>
      <c r="AA500" s="1315"/>
      <c r="AB500" s="500"/>
      <c r="AC500" s="222"/>
      <c r="AD500" s="302"/>
      <c r="AE500" s="302"/>
      <c r="AF500" s="302"/>
      <c r="AG500" s="1321"/>
      <c r="AH500" s="222"/>
    </row>
    <row r="501" spans="1:34" s="162" customFormat="1" ht="14.25" x14ac:dyDescent="0.2">
      <c r="A501" s="216"/>
      <c r="B501" s="216"/>
      <c r="C501" s="216"/>
      <c r="D501" s="216"/>
      <c r="E501" s="216"/>
      <c r="F501" s="223"/>
      <c r="G501" s="223"/>
      <c r="H501" s="303"/>
      <c r="I501" s="303"/>
      <c r="J501" s="302"/>
      <c r="K501" s="222"/>
      <c r="L501" s="302"/>
      <c r="M501" s="222"/>
      <c r="N501" s="302"/>
      <c r="O501" s="222"/>
      <c r="P501" s="302"/>
      <c r="Q501" s="492"/>
      <c r="R501" s="302"/>
      <c r="S501" s="222"/>
      <c r="T501" s="302"/>
      <c r="U501" s="496"/>
      <c r="V501" s="492"/>
      <c r="W501" s="509"/>
      <c r="X501" s="500"/>
      <c r="Y501" s="222"/>
      <c r="Z501" s="302"/>
      <c r="AA501" s="1315"/>
      <c r="AB501" s="500"/>
      <c r="AC501" s="222"/>
      <c r="AD501" s="302"/>
      <c r="AE501" s="302"/>
      <c r="AF501" s="302"/>
      <c r="AG501" s="1321"/>
      <c r="AH501" s="222"/>
    </row>
    <row r="502" spans="1:34" s="162" customFormat="1" ht="14.25" x14ac:dyDescent="0.2">
      <c r="A502" s="216"/>
      <c r="B502" s="216"/>
      <c r="C502" s="216"/>
      <c r="D502" s="216"/>
      <c r="E502" s="216"/>
      <c r="F502" s="223"/>
      <c r="G502" s="223"/>
      <c r="H502" s="303"/>
      <c r="I502" s="303"/>
      <c r="J502" s="302"/>
      <c r="K502" s="222"/>
      <c r="L502" s="302"/>
      <c r="M502" s="222"/>
      <c r="N502" s="302"/>
      <c r="O502" s="222"/>
      <c r="P502" s="302"/>
      <c r="Q502" s="492"/>
      <c r="R502" s="302"/>
      <c r="S502" s="222"/>
      <c r="T502" s="302"/>
      <c r="U502" s="496"/>
      <c r="V502" s="492"/>
      <c r="W502" s="509"/>
      <c r="X502" s="500"/>
      <c r="Y502" s="222"/>
      <c r="Z502" s="302"/>
      <c r="AA502" s="1315"/>
      <c r="AB502" s="500"/>
      <c r="AC502" s="222"/>
      <c r="AD502" s="302"/>
      <c r="AE502" s="302"/>
      <c r="AF502" s="302"/>
      <c r="AG502" s="1321"/>
      <c r="AH502" s="222"/>
    </row>
    <row r="503" spans="1:34" s="162" customFormat="1" ht="14.25" x14ac:dyDescent="0.2">
      <c r="A503" s="216"/>
      <c r="B503" s="216"/>
      <c r="C503" s="216"/>
      <c r="D503" s="216"/>
      <c r="E503" s="216"/>
      <c r="F503" s="223"/>
      <c r="G503" s="223"/>
      <c r="H503" s="303"/>
      <c r="I503" s="303"/>
      <c r="J503" s="302"/>
      <c r="K503" s="222"/>
      <c r="L503" s="302"/>
      <c r="M503" s="222"/>
      <c r="N503" s="302"/>
      <c r="O503" s="222"/>
      <c r="P503" s="302"/>
      <c r="Q503" s="492"/>
      <c r="R503" s="302"/>
      <c r="S503" s="222"/>
      <c r="T503" s="302"/>
      <c r="U503" s="496"/>
      <c r="V503" s="492"/>
      <c r="W503" s="509"/>
      <c r="X503" s="500"/>
      <c r="Y503" s="222"/>
      <c r="Z503" s="302"/>
      <c r="AA503" s="1315"/>
      <c r="AB503" s="500"/>
      <c r="AC503" s="222"/>
      <c r="AD503" s="302"/>
      <c r="AE503" s="302"/>
      <c r="AF503" s="302"/>
      <c r="AG503" s="1321"/>
      <c r="AH503" s="222"/>
    </row>
    <row r="504" spans="1:34" s="162" customFormat="1" ht="14.25" x14ac:dyDescent="0.2">
      <c r="A504" s="216"/>
      <c r="B504" s="216"/>
      <c r="C504" s="216"/>
      <c r="D504" s="216"/>
      <c r="E504" s="216"/>
      <c r="F504" s="223"/>
      <c r="G504" s="223"/>
      <c r="H504" s="303"/>
      <c r="I504" s="303"/>
      <c r="J504" s="302"/>
      <c r="K504" s="222"/>
      <c r="L504" s="302"/>
      <c r="M504" s="222"/>
      <c r="N504" s="302"/>
      <c r="O504" s="222"/>
      <c r="P504" s="302"/>
      <c r="Q504" s="492"/>
      <c r="R504" s="302"/>
      <c r="S504" s="222"/>
      <c r="T504" s="302"/>
      <c r="U504" s="496"/>
      <c r="V504" s="492"/>
      <c r="W504" s="509"/>
      <c r="X504" s="500"/>
      <c r="Y504" s="222"/>
      <c r="Z504" s="302"/>
      <c r="AA504" s="1315"/>
      <c r="AB504" s="500"/>
      <c r="AC504" s="222"/>
      <c r="AD504" s="302"/>
      <c r="AE504" s="302"/>
      <c r="AF504" s="302"/>
      <c r="AG504" s="1321"/>
      <c r="AH504" s="222"/>
    </row>
    <row r="505" spans="1:34" s="162" customFormat="1" ht="14.25" x14ac:dyDescent="0.2">
      <c r="A505" s="216"/>
      <c r="B505" s="216"/>
      <c r="C505" s="216"/>
      <c r="D505" s="216"/>
      <c r="E505" s="216"/>
      <c r="F505" s="223"/>
      <c r="G505" s="223"/>
      <c r="H505" s="303"/>
      <c r="I505" s="303"/>
      <c r="J505" s="292"/>
      <c r="K505" s="163"/>
      <c r="L505" s="292"/>
      <c r="M505" s="163"/>
      <c r="N505" s="292"/>
      <c r="O505" s="163"/>
      <c r="P505" s="292"/>
      <c r="Q505" s="491"/>
      <c r="R505" s="292"/>
      <c r="S505" s="163"/>
      <c r="T505" s="292"/>
      <c r="U505" s="495"/>
      <c r="V505" s="491"/>
      <c r="W505" s="503"/>
      <c r="X505" s="499"/>
      <c r="Y505" s="163"/>
      <c r="Z505" s="292"/>
      <c r="AA505" s="1306"/>
      <c r="AB505" s="499"/>
      <c r="AC505" s="163"/>
      <c r="AD505" s="292"/>
      <c r="AE505" s="292"/>
      <c r="AF505" s="292"/>
      <c r="AG505" s="1325"/>
      <c r="AH505" s="163"/>
    </row>
    <row r="506" spans="1:34" s="162" customFormat="1" ht="14.25" x14ac:dyDescent="0.2">
      <c r="A506" s="216"/>
      <c r="B506" s="216"/>
      <c r="C506" s="216"/>
      <c r="D506" s="216"/>
      <c r="E506" s="216"/>
      <c r="F506" s="223"/>
      <c r="G506" s="223"/>
      <c r="H506" s="303"/>
      <c r="I506" s="303"/>
      <c r="J506" s="292"/>
      <c r="K506" s="163"/>
      <c r="L506" s="292"/>
      <c r="M506" s="163"/>
      <c r="N506" s="292"/>
      <c r="O506" s="163"/>
      <c r="P506" s="292"/>
      <c r="Q506" s="491"/>
      <c r="R506" s="292"/>
      <c r="S506" s="163"/>
      <c r="T506" s="292"/>
      <c r="U506" s="495"/>
      <c r="V506" s="491"/>
      <c r="W506" s="503"/>
      <c r="X506" s="499"/>
      <c r="Y506" s="163"/>
      <c r="Z506" s="292"/>
      <c r="AA506" s="1306"/>
      <c r="AB506" s="499"/>
      <c r="AC506" s="163"/>
      <c r="AD506" s="292"/>
      <c r="AE506" s="292"/>
      <c r="AF506" s="292"/>
      <c r="AG506" s="1325"/>
      <c r="AH506" s="163"/>
    </row>
    <row r="507" spans="1:34" s="162" customFormat="1" ht="14.25" x14ac:dyDescent="0.2">
      <c r="A507" s="216"/>
      <c r="B507" s="216"/>
      <c r="C507" s="216"/>
      <c r="D507" s="216"/>
      <c r="E507" s="216"/>
      <c r="F507" s="223"/>
      <c r="G507" s="223"/>
      <c r="H507" s="303"/>
      <c r="I507" s="303"/>
      <c r="J507" s="292"/>
      <c r="K507" s="163"/>
      <c r="L507" s="292"/>
      <c r="M507" s="163"/>
      <c r="N507" s="292"/>
      <c r="O507" s="163"/>
      <c r="P507" s="292"/>
      <c r="Q507" s="491"/>
      <c r="R507" s="292"/>
      <c r="S507" s="163"/>
      <c r="T507" s="292"/>
      <c r="U507" s="495"/>
      <c r="V507" s="491"/>
      <c r="W507" s="503"/>
      <c r="X507" s="499"/>
      <c r="Y507" s="163"/>
      <c r="Z507" s="292"/>
      <c r="AA507" s="1306"/>
      <c r="AB507" s="499"/>
      <c r="AC507" s="163"/>
      <c r="AD507" s="292"/>
      <c r="AE507" s="292"/>
      <c r="AF507" s="292"/>
      <c r="AG507" s="1325"/>
      <c r="AH507" s="163"/>
    </row>
    <row r="508" spans="1:34" s="162" customFormat="1" ht="14.25" x14ac:dyDescent="0.2">
      <c r="A508" s="216"/>
      <c r="B508" s="216"/>
      <c r="C508" s="216"/>
      <c r="D508" s="216"/>
      <c r="E508" s="216"/>
      <c r="F508" s="223"/>
      <c r="G508" s="223"/>
      <c r="H508" s="303"/>
      <c r="I508" s="303"/>
      <c r="J508" s="292"/>
      <c r="K508" s="163"/>
      <c r="L508" s="292"/>
      <c r="M508" s="163"/>
      <c r="N508" s="292"/>
      <c r="O508" s="163"/>
      <c r="P508" s="292"/>
      <c r="Q508" s="491"/>
      <c r="R508" s="292"/>
      <c r="S508" s="163"/>
      <c r="T508" s="292"/>
      <c r="U508" s="495"/>
      <c r="V508" s="491"/>
      <c r="W508" s="503"/>
      <c r="X508" s="499"/>
      <c r="Y508" s="163"/>
      <c r="Z508" s="292"/>
      <c r="AA508" s="1306"/>
      <c r="AB508" s="499"/>
      <c r="AC508" s="163"/>
      <c r="AD508" s="292"/>
      <c r="AE508" s="292"/>
      <c r="AF508" s="292"/>
      <c r="AG508" s="1325"/>
      <c r="AH508" s="163"/>
    </row>
    <row r="509" spans="1:34" s="162" customFormat="1" ht="14.25" x14ac:dyDescent="0.2">
      <c r="A509" s="216"/>
      <c r="B509" s="216"/>
      <c r="C509" s="216"/>
      <c r="D509" s="216"/>
      <c r="E509" s="216"/>
      <c r="F509" s="223"/>
      <c r="G509" s="223"/>
      <c r="H509" s="303"/>
      <c r="I509" s="303"/>
      <c r="J509" s="292"/>
      <c r="K509" s="163"/>
      <c r="L509" s="292"/>
      <c r="M509" s="163"/>
      <c r="N509" s="292"/>
      <c r="O509" s="163"/>
      <c r="P509" s="292"/>
      <c r="Q509" s="491"/>
      <c r="R509" s="292"/>
      <c r="S509" s="163"/>
      <c r="T509" s="292"/>
      <c r="U509" s="495"/>
      <c r="V509" s="491"/>
      <c r="W509" s="503"/>
      <c r="X509" s="499"/>
      <c r="Y509" s="163"/>
      <c r="Z509" s="292"/>
      <c r="AA509" s="1306"/>
      <c r="AB509" s="499"/>
      <c r="AC509" s="163"/>
      <c r="AD509" s="292"/>
      <c r="AE509" s="292"/>
      <c r="AF509" s="292"/>
      <c r="AG509" s="1325"/>
      <c r="AH509" s="163"/>
    </row>
    <row r="510" spans="1:34" s="162" customFormat="1" ht="14.25" x14ac:dyDescent="0.2">
      <c r="A510" s="216"/>
      <c r="B510" s="216"/>
      <c r="C510" s="216"/>
      <c r="D510" s="216"/>
      <c r="E510" s="216"/>
      <c r="F510" s="223"/>
      <c r="G510" s="223"/>
      <c r="H510" s="303"/>
      <c r="I510" s="303"/>
      <c r="J510" s="292"/>
      <c r="K510" s="163"/>
      <c r="L510" s="292"/>
      <c r="M510" s="163"/>
      <c r="N510" s="292"/>
      <c r="O510" s="163"/>
      <c r="P510" s="292"/>
      <c r="Q510" s="491"/>
      <c r="R510" s="292"/>
      <c r="S510" s="163"/>
      <c r="T510" s="292"/>
      <c r="U510" s="495"/>
      <c r="V510" s="491"/>
      <c r="W510" s="503"/>
      <c r="X510" s="499"/>
      <c r="Y510" s="163"/>
      <c r="Z510" s="292"/>
      <c r="AA510" s="1306"/>
      <c r="AB510" s="499"/>
      <c r="AC510" s="163"/>
      <c r="AD510" s="292"/>
      <c r="AE510" s="292"/>
      <c r="AF510" s="292"/>
      <c r="AG510" s="1325"/>
      <c r="AH510" s="163"/>
    </row>
    <row r="511" spans="1:34" s="162" customFormat="1" ht="14.25" x14ac:dyDescent="0.2">
      <c r="A511" s="216"/>
      <c r="B511" s="216"/>
      <c r="C511" s="216"/>
      <c r="D511" s="216"/>
      <c r="E511" s="216"/>
      <c r="F511" s="223"/>
      <c r="G511" s="223"/>
      <c r="H511" s="303"/>
      <c r="I511" s="303"/>
      <c r="J511" s="292"/>
      <c r="K511" s="163"/>
      <c r="L511" s="292"/>
      <c r="M511" s="163"/>
      <c r="N511" s="292"/>
      <c r="O511" s="163"/>
      <c r="P511" s="292"/>
      <c r="Q511" s="491"/>
      <c r="R511" s="292"/>
      <c r="S511" s="163"/>
      <c r="T511" s="292"/>
      <c r="U511" s="495"/>
      <c r="V511" s="491"/>
      <c r="W511" s="503"/>
      <c r="X511" s="499"/>
      <c r="Y511" s="163"/>
      <c r="Z511" s="292"/>
      <c r="AA511" s="1306"/>
      <c r="AB511" s="499"/>
      <c r="AC511" s="163"/>
      <c r="AD511" s="292"/>
      <c r="AE511" s="292"/>
      <c r="AF511" s="292"/>
      <c r="AG511" s="1325"/>
      <c r="AH511" s="163"/>
    </row>
    <row r="512" spans="1:34" s="162" customFormat="1" ht="14.25" x14ac:dyDescent="0.2">
      <c r="A512" s="216"/>
      <c r="B512" s="216"/>
      <c r="C512" s="216"/>
      <c r="D512" s="216"/>
      <c r="E512" s="216"/>
      <c r="F512" s="223"/>
      <c r="G512" s="223"/>
      <c r="H512" s="303"/>
      <c r="I512" s="303"/>
      <c r="J512" s="292"/>
      <c r="K512" s="163"/>
      <c r="L512" s="292"/>
      <c r="M512" s="163"/>
      <c r="N512" s="292"/>
      <c r="O512" s="163"/>
      <c r="P512" s="292"/>
      <c r="Q512" s="491"/>
      <c r="R512" s="292"/>
      <c r="S512" s="163"/>
      <c r="T512" s="292"/>
      <c r="U512" s="495"/>
      <c r="V512" s="491"/>
      <c r="W512" s="503"/>
      <c r="X512" s="499"/>
      <c r="Y512" s="163"/>
      <c r="Z512" s="292"/>
      <c r="AA512" s="1306"/>
      <c r="AB512" s="499"/>
      <c r="AC512" s="163"/>
      <c r="AD512" s="292"/>
      <c r="AE512" s="292"/>
      <c r="AF512" s="292"/>
      <c r="AG512" s="1325"/>
      <c r="AH512" s="163"/>
    </row>
    <row r="513" spans="1:34" s="162" customFormat="1" ht="14.25" x14ac:dyDescent="0.2">
      <c r="A513" s="216"/>
      <c r="B513" s="216"/>
      <c r="C513" s="216"/>
      <c r="D513" s="216"/>
      <c r="E513" s="216"/>
      <c r="F513" s="223"/>
      <c r="G513" s="223"/>
      <c r="H513" s="303"/>
      <c r="I513" s="303"/>
      <c r="J513" s="292"/>
      <c r="K513" s="163"/>
      <c r="L513" s="292"/>
      <c r="M513" s="163"/>
      <c r="N513" s="292"/>
      <c r="O513" s="163"/>
      <c r="P513" s="292"/>
      <c r="Q513" s="491"/>
      <c r="R513" s="292"/>
      <c r="S513" s="163"/>
      <c r="T513" s="292"/>
      <c r="U513" s="495"/>
      <c r="V513" s="491"/>
      <c r="W513" s="503"/>
      <c r="X513" s="499"/>
      <c r="Y513" s="163"/>
      <c r="Z513" s="292"/>
      <c r="AA513" s="1306"/>
      <c r="AB513" s="499"/>
      <c r="AC513" s="163"/>
      <c r="AD513" s="292"/>
      <c r="AE513" s="292"/>
      <c r="AF513" s="292"/>
      <c r="AG513" s="1325"/>
      <c r="AH513" s="163"/>
    </row>
    <row r="514" spans="1:34" s="162" customFormat="1" ht="14.25" x14ac:dyDescent="0.2">
      <c r="A514" s="216"/>
      <c r="B514" s="216"/>
      <c r="C514" s="216"/>
      <c r="D514" s="216"/>
      <c r="E514" s="216"/>
      <c r="F514" s="223"/>
      <c r="G514" s="223"/>
      <c r="H514" s="303"/>
      <c r="I514" s="303"/>
      <c r="J514" s="292"/>
      <c r="K514" s="163"/>
      <c r="L514" s="292"/>
      <c r="M514" s="163"/>
      <c r="N514" s="292"/>
      <c r="O514" s="163"/>
      <c r="P514" s="292"/>
      <c r="Q514" s="491"/>
      <c r="R514" s="292"/>
      <c r="S514" s="163"/>
      <c r="T514" s="292"/>
      <c r="U514" s="495"/>
      <c r="V514" s="491"/>
      <c r="W514" s="503"/>
      <c r="X514" s="499"/>
      <c r="Y514" s="163"/>
      <c r="Z514" s="292"/>
      <c r="AA514" s="1306"/>
      <c r="AB514" s="499"/>
      <c r="AC514" s="163"/>
      <c r="AD514" s="292"/>
      <c r="AE514" s="292"/>
      <c r="AF514" s="292"/>
      <c r="AG514" s="1325"/>
      <c r="AH514" s="163"/>
    </row>
    <row r="515" spans="1:34" s="162" customFormat="1" ht="14.25" x14ac:dyDescent="0.2">
      <c r="A515" s="216"/>
      <c r="B515" s="216"/>
      <c r="C515" s="216"/>
      <c r="D515" s="216"/>
      <c r="E515" s="216"/>
      <c r="F515" s="223"/>
      <c r="G515" s="223"/>
      <c r="H515" s="303"/>
      <c r="I515" s="303"/>
      <c r="J515" s="292"/>
      <c r="K515" s="163"/>
      <c r="L515" s="292"/>
      <c r="M515" s="163"/>
      <c r="N515" s="292"/>
      <c r="O515" s="163"/>
      <c r="P515" s="292"/>
      <c r="Q515" s="491"/>
      <c r="R515" s="292"/>
      <c r="S515" s="163"/>
      <c r="T515" s="292"/>
      <c r="U515" s="495"/>
      <c r="V515" s="491"/>
      <c r="W515" s="503"/>
      <c r="X515" s="499"/>
      <c r="Y515" s="163"/>
      <c r="Z515" s="292"/>
      <c r="AA515" s="1306"/>
      <c r="AB515" s="499"/>
      <c r="AC515" s="163"/>
      <c r="AD515" s="292"/>
      <c r="AE515" s="292"/>
      <c r="AF515" s="292"/>
      <c r="AG515" s="1325"/>
      <c r="AH515" s="163"/>
    </row>
    <row r="516" spans="1:34" s="162" customFormat="1" ht="14.25" x14ac:dyDescent="0.2">
      <c r="A516" s="216"/>
      <c r="B516" s="216"/>
      <c r="C516" s="216"/>
      <c r="D516" s="216"/>
      <c r="E516" s="216"/>
      <c r="F516" s="223"/>
      <c r="G516" s="223"/>
      <c r="H516" s="303"/>
      <c r="I516" s="303"/>
      <c r="J516" s="292"/>
      <c r="K516" s="163"/>
      <c r="L516" s="292"/>
      <c r="M516" s="163"/>
      <c r="N516" s="292"/>
      <c r="O516" s="163"/>
      <c r="P516" s="292"/>
      <c r="Q516" s="491"/>
      <c r="R516" s="292"/>
      <c r="S516" s="163"/>
      <c r="T516" s="292"/>
      <c r="U516" s="495"/>
      <c r="V516" s="491"/>
      <c r="W516" s="503"/>
      <c r="X516" s="499"/>
      <c r="Y516" s="163"/>
      <c r="Z516" s="292"/>
      <c r="AA516" s="1306"/>
      <c r="AB516" s="499"/>
      <c r="AC516" s="163"/>
      <c r="AD516" s="292"/>
      <c r="AE516" s="292"/>
      <c r="AF516" s="292"/>
      <c r="AG516" s="1325"/>
      <c r="AH516" s="163"/>
    </row>
    <row r="517" spans="1:34" s="162" customFormat="1" ht="14.25" x14ac:dyDescent="0.2">
      <c r="A517" s="216"/>
      <c r="B517" s="216"/>
      <c r="C517" s="216"/>
      <c r="D517" s="216"/>
      <c r="E517" s="216"/>
      <c r="F517" s="223"/>
      <c r="G517" s="223"/>
      <c r="H517" s="303"/>
      <c r="I517" s="303"/>
      <c r="J517" s="292"/>
      <c r="K517" s="163"/>
      <c r="L517" s="292"/>
      <c r="M517" s="163"/>
      <c r="N517" s="292"/>
      <c r="O517" s="163"/>
      <c r="P517" s="292"/>
      <c r="Q517" s="491"/>
      <c r="R517" s="292"/>
      <c r="S517" s="163"/>
      <c r="T517" s="292"/>
      <c r="U517" s="495"/>
      <c r="V517" s="491"/>
      <c r="W517" s="503"/>
      <c r="X517" s="499"/>
      <c r="Y517" s="163"/>
      <c r="Z517" s="292"/>
      <c r="AA517" s="1306"/>
      <c r="AB517" s="499"/>
      <c r="AC517" s="163"/>
      <c r="AD517" s="292"/>
      <c r="AE517" s="292"/>
      <c r="AF517" s="292"/>
      <c r="AG517" s="1325"/>
      <c r="AH517" s="163"/>
    </row>
    <row r="518" spans="1:34" s="162" customFormat="1" ht="14.25" x14ac:dyDescent="0.2">
      <c r="A518" s="216"/>
      <c r="B518" s="216"/>
      <c r="C518" s="216"/>
      <c r="D518" s="216"/>
      <c r="E518" s="216"/>
      <c r="F518" s="223"/>
      <c r="G518" s="223"/>
      <c r="H518" s="303"/>
      <c r="I518" s="303"/>
      <c r="J518" s="292"/>
      <c r="K518" s="163"/>
      <c r="L518" s="292"/>
      <c r="M518" s="163"/>
      <c r="N518" s="292"/>
      <c r="O518" s="163"/>
      <c r="P518" s="292"/>
      <c r="Q518" s="491"/>
      <c r="R518" s="292"/>
      <c r="S518" s="163"/>
      <c r="T518" s="292"/>
      <c r="U518" s="495"/>
      <c r="V518" s="491"/>
      <c r="W518" s="503"/>
      <c r="X518" s="499"/>
      <c r="Y518" s="163"/>
      <c r="Z518" s="292"/>
      <c r="AA518" s="1306"/>
      <c r="AB518" s="499"/>
      <c r="AC518" s="163"/>
      <c r="AD518" s="292"/>
      <c r="AE518" s="292"/>
      <c r="AF518" s="292"/>
      <c r="AG518" s="1325"/>
      <c r="AH518" s="163"/>
    </row>
    <row r="519" spans="1:34" s="162" customFormat="1" ht="14.25" x14ac:dyDescent="0.2">
      <c r="A519" s="216"/>
      <c r="B519" s="216"/>
      <c r="C519" s="216"/>
      <c r="D519" s="216"/>
      <c r="E519" s="216"/>
      <c r="F519" s="223"/>
      <c r="G519" s="223"/>
      <c r="H519" s="303"/>
      <c r="I519" s="303"/>
      <c r="J519" s="292"/>
      <c r="K519" s="163"/>
      <c r="L519" s="292"/>
      <c r="M519" s="163"/>
      <c r="N519" s="292"/>
      <c r="O519" s="163"/>
      <c r="P519" s="292"/>
      <c r="Q519" s="491"/>
      <c r="R519" s="292"/>
      <c r="S519" s="163"/>
      <c r="T519" s="292"/>
      <c r="U519" s="495"/>
      <c r="V519" s="491"/>
      <c r="W519" s="503"/>
      <c r="X519" s="499"/>
      <c r="Y519" s="163"/>
      <c r="Z519" s="292"/>
      <c r="AA519" s="1306"/>
      <c r="AB519" s="499"/>
      <c r="AC519" s="163"/>
      <c r="AD519" s="292"/>
      <c r="AE519" s="292"/>
      <c r="AF519" s="292"/>
      <c r="AG519" s="1325"/>
      <c r="AH519" s="163"/>
    </row>
    <row r="520" spans="1:34" s="162" customFormat="1" ht="14.25" x14ac:dyDescent="0.2">
      <c r="A520" s="216"/>
      <c r="B520" s="216"/>
      <c r="C520" s="216"/>
      <c r="D520" s="216"/>
      <c r="E520" s="216"/>
      <c r="F520" s="223"/>
      <c r="G520" s="223"/>
      <c r="H520" s="303"/>
      <c r="I520" s="303"/>
      <c r="J520" s="292"/>
      <c r="K520" s="163"/>
      <c r="L520" s="292"/>
      <c r="M520" s="163"/>
      <c r="N520" s="292"/>
      <c r="O520" s="163"/>
      <c r="P520" s="292"/>
      <c r="Q520" s="491"/>
      <c r="R520" s="292"/>
      <c r="S520" s="163"/>
      <c r="T520" s="292"/>
      <c r="U520" s="495"/>
      <c r="V520" s="491"/>
      <c r="W520" s="503"/>
      <c r="X520" s="499"/>
      <c r="Y520" s="163"/>
      <c r="Z520" s="292"/>
      <c r="AA520" s="1306"/>
      <c r="AB520" s="499"/>
      <c r="AC520" s="163"/>
      <c r="AD520" s="292"/>
      <c r="AE520" s="292"/>
      <c r="AF520" s="292"/>
      <c r="AG520" s="1325"/>
      <c r="AH520" s="163"/>
    </row>
    <row r="521" spans="1:34" s="162" customFormat="1" ht="14.25" x14ac:dyDescent="0.2">
      <c r="A521" s="216"/>
      <c r="B521" s="216"/>
      <c r="C521" s="216"/>
      <c r="D521" s="216"/>
      <c r="E521" s="216"/>
      <c r="F521" s="223"/>
      <c r="G521" s="223"/>
      <c r="H521" s="303"/>
      <c r="I521" s="303"/>
      <c r="J521" s="292"/>
      <c r="K521" s="163"/>
      <c r="L521" s="292"/>
      <c r="M521" s="163"/>
      <c r="N521" s="292"/>
      <c r="O521" s="163"/>
      <c r="P521" s="292"/>
      <c r="Q521" s="491"/>
      <c r="R521" s="292"/>
      <c r="S521" s="163"/>
      <c r="T521" s="292"/>
      <c r="U521" s="495"/>
      <c r="V521" s="491"/>
      <c r="W521" s="503"/>
      <c r="X521" s="499"/>
      <c r="Y521" s="163"/>
      <c r="Z521" s="292"/>
      <c r="AA521" s="1306"/>
      <c r="AB521" s="499"/>
      <c r="AC521" s="163"/>
      <c r="AD521" s="292"/>
      <c r="AE521" s="292"/>
      <c r="AF521" s="292"/>
      <c r="AG521" s="1325"/>
      <c r="AH521" s="163"/>
    </row>
    <row r="522" spans="1:34" s="162" customFormat="1" ht="14.25" x14ac:dyDescent="0.2">
      <c r="A522" s="216"/>
      <c r="B522" s="216"/>
      <c r="C522" s="216"/>
      <c r="D522" s="216"/>
      <c r="E522" s="216"/>
      <c r="F522" s="223"/>
      <c r="G522" s="223"/>
      <c r="H522" s="303"/>
      <c r="I522" s="303"/>
      <c r="J522" s="292"/>
      <c r="K522" s="163"/>
      <c r="L522" s="292"/>
      <c r="M522" s="163"/>
      <c r="N522" s="292"/>
      <c r="O522" s="163"/>
      <c r="P522" s="292"/>
      <c r="Q522" s="491"/>
      <c r="R522" s="292"/>
      <c r="S522" s="163"/>
      <c r="T522" s="292"/>
      <c r="U522" s="495"/>
      <c r="V522" s="491"/>
      <c r="W522" s="503"/>
      <c r="X522" s="499"/>
      <c r="Y522" s="163"/>
      <c r="Z522" s="292"/>
      <c r="AA522" s="1306"/>
      <c r="AB522" s="499"/>
      <c r="AC522" s="163"/>
      <c r="AD522" s="292"/>
      <c r="AE522" s="292"/>
      <c r="AF522" s="292"/>
      <c r="AG522" s="1325"/>
      <c r="AH522" s="163"/>
    </row>
    <row r="523" spans="1:34" s="162" customFormat="1" ht="14.25" x14ac:dyDescent="0.2">
      <c r="A523" s="216"/>
      <c r="B523" s="216"/>
      <c r="C523" s="216"/>
      <c r="D523" s="216"/>
      <c r="E523" s="216"/>
      <c r="F523" s="223"/>
      <c r="G523" s="223"/>
      <c r="H523" s="303"/>
      <c r="I523" s="303"/>
      <c r="J523" s="292"/>
      <c r="K523" s="163"/>
      <c r="L523" s="292"/>
      <c r="M523" s="163"/>
      <c r="N523" s="292"/>
      <c r="O523" s="163"/>
      <c r="P523" s="292"/>
      <c r="Q523" s="491"/>
      <c r="R523" s="292"/>
      <c r="S523" s="163"/>
      <c r="T523" s="292"/>
      <c r="U523" s="495"/>
      <c r="V523" s="491"/>
      <c r="W523" s="503"/>
      <c r="X523" s="499"/>
      <c r="Y523" s="163"/>
      <c r="Z523" s="292"/>
      <c r="AA523" s="1306"/>
      <c r="AB523" s="499"/>
      <c r="AC523" s="163"/>
      <c r="AD523" s="292"/>
      <c r="AE523" s="292"/>
      <c r="AF523" s="292"/>
      <c r="AG523" s="1325"/>
      <c r="AH523" s="163"/>
    </row>
    <row r="524" spans="1:34" s="162" customFormat="1" ht="14.25" x14ac:dyDescent="0.2">
      <c r="A524" s="216"/>
      <c r="B524" s="216"/>
      <c r="C524" s="216"/>
      <c r="D524" s="216"/>
      <c r="E524" s="216"/>
      <c r="F524" s="223"/>
      <c r="G524" s="223"/>
      <c r="H524" s="303"/>
      <c r="I524" s="303"/>
      <c r="J524" s="292"/>
      <c r="K524" s="163"/>
      <c r="L524" s="292"/>
      <c r="M524" s="163"/>
      <c r="N524" s="292"/>
      <c r="O524" s="163"/>
      <c r="P524" s="292"/>
      <c r="Q524" s="491"/>
      <c r="R524" s="292"/>
      <c r="S524" s="163"/>
      <c r="T524" s="292"/>
      <c r="U524" s="495"/>
      <c r="V524" s="491"/>
      <c r="W524" s="503"/>
      <c r="X524" s="499"/>
      <c r="Y524" s="163"/>
      <c r="Z524" s="292"/>
      <c r="AA524" s="1306"/>
      <c r="AB524" s="499"/>
      <c r="AC524" s="163"/>
      <c r="AD524" s="292"/>
      <c r="AE524" s="292"/>
      <c r="AF524" s="292"/>
      <c r="AG524" s="1325"/>
      <c r="AH524" s="163"/>
    </row>
    <row r="525" spans="1:34" s="162" customFormat="1" ht="14.25" x14ac:dyDescent="0.2">
      <c r="A525" s="216"/>
      <c r="B525" s="216"/>
      <c r="C525" s="216"/>
      <c r="D525" s="216"/>
      <c r="E525" s="216"/>
      <c r="F525" s="223"/>
      <c r="G525" s="223"/>
      <c r="H525" s="303"/>
      <c r="I525" s="303"/>
      <c r="J525" s="292"/>
      <c r="K525" s="163"/>
      <c r="L525" s="292"/>
      <c r="M525" s="163"/>
      <c r="N525" s="292"/>
      <c r="O525" s="163"/>
      <c r="P525" s="292"/>
      <c r="Q525" s="491"/>
      <c r="R525" s="292"/>
      <c r="S525" s="163"/>
      <c r="T525" s="292"/>
      <c r="U525" s="495"/>
      <c r="V525" s="491"/>
      <c r="W525" s="503"/>
      <c r="X525" s="499"/>
      <c r="Y525" s="163"/>
      <c r="Z525" s="292"/>
      <c r="AA525" s="1306"/>
      <c r="AB525" s="499"/>
      <c r="AC525" s="163"/>
      <c r="AD525" s="292"/>
      <c r="AE525" s="292"/>
      <c r="AF525" s="292"/>
      <c r="AG525" s="1325"/>
      <c r="AH525" s="163"/>
    </row>
    <row r="526" spans="1:34" s="162" customFormat="1" ht="14.25" x14ac:dyDescent="0.2">
      <c r="A526" s="216"/>
      <c r="B526" s="216"/>
      <c r="C526" s="216"/>
      <c r="D526" s="216"/>
      <c r="E526" s="216"/>
      <c r="F526" s="223"/>
      <c r="G526" s="223"/>
      <c r="H526" s="303"/>
      <c r="I526" s="303"/>
      <c r="J526" s="292"/>
      <c r="K526" s="163"/>
      <c r="L526" s="292"/>
      <c r="M526" s="163"/>
      <c r="N526" s="292"/>
      <c r="O526" s="163"/>
      <c r="P526" s="292"/>
      <c r="Q526" s="491"/>
      <c r="R526" s="292"/>
      <c r="S526" s="163"/>
      <c r="T526" s="292"/>
      <c r="U526" s="495"/>
      <c r="V526" s="491"/>
      <c r="W526" s="503"/>
      <c r="X526" s="499"/>
      <c r="Y526" s="163"/>
      <c r="Z526" s="292"/>
      <c r="AA526" s="1306"/>
      <c r="AB526" s="499"/>
      <c r="AC526" s="163"/>
      <c r="AD526" s="292"/>
      <c r="AE526" s="292"/>
      <c r="AF526" s="292"/>
      <c r="AG526" s="1325"/>
      <c r="AH526" s="163"/>
    </row>
    <row r="527" spans="1:34" s="162" customFormat="1" ht="14.25" x14ac:dyDescent="0.2">
      <c r="A527" s="216"/>
      <c r="B527" s="216"/>
      <c r="C527" s="216"/>
      <c r="D527" s="216"/>
      <c r="E527" s="216"/>
      <c r="F527" s="223"/>
      <c r="G527" s="223"/>
      <c r="H527" s="303"/>
      <c r="I527" s="303"/>
      <c r="J527" s="292"/>
      <c r="K527" s="163"/>
      <c r="L527" s="292"/>
      <c r="M527" s="163"/>
      <c r="N527" s="292"/>
      <c r="O527" s="163"/>
      <c r="P527" s="292"/>
      <c r="Q527" s="491"/>
      <c r="R527" s="292"/>
      <c r="S527" s="163"/>
      <c r="T527" s="292"/>
      <c r="U527" s="495"/>
      <c r="V527" s="491"/>
      <c r="W527" s="503"/>
      <c r="X527" s="499"/>
      <c r="Y527" s="163"/>
      <c r="Z527" s="292"/>
      <c r="AA527" s="1306"/>
      <c r="AB527" s="499"/>
      <c r="AC527" s="163"/>
      <c r="AD527" s="292"/>
      <c r="AE527" s="292"/>
      <c r="AF527" s="292"/>
      <c r="AG527" s="1325"/>
      <c r="AH527" s="163"/>
    </row>
    <row r="528" spans="1:34" s="162" customFormat="1" ht="14.25" x14ac:dyDescent="0.2">
      <c r="A528" s="216"/>
      <c r="B528" s="216"/>
      <c r="C528" s="216"/>
      <c r="D528" s="216"/>
      <c r="E528" s="216"/>
      <c r="F528" s="223"/>
      <c r="G528" s="223"/>
      <c r="H528" s="303"/>
      <c r="I528" s="303"/>
      <c r="J528" s="292"/>
      <c r="K528" s="163"/>
      <c r="L528" s="292"/>
      <c r="M528" s="163"/>
      <c r="N528" s="292"/>
      <c r="O528" s="163"/>
      <c r="P528" s="292"/>
      <c r="Q528" s="491"/>
      <c r="R528" s="292"/>
      <c r="S528" s="163"/>
      <c r="T528" s="292"/>
      <c r="U528" s="495"/>
      <c r="V528" s="491"/>
      <c r="W528" s="503"/>
      <c r="X528" s="499"/>
      <c r="Y528" s="163"/>
      <c r="Z528" s="292"/>
      <c r="AA528" s="1306"/>
      <c r="AB528" s="499"/>
      <c r="AC528" s="163"/>
      <c r="AD528" s="292"/>
      <c r="AE528" s="292"/>
      <c r="AF528" s="292"/>
      <c r="AG528" s="1325"/>
      <c r="AH528" s="163"/>
    </row>
    <row r="529" spans="1:34" s="162" customFormat="1" ht="14.25" x14ac:dyDescent="0.2">
      <c r="A529" s="216"/>
      <c r="B529" s="216"/>
      <c r="C529" s="216"/>
      <c r="D529" s="216"/>
      <c r="E529" s="216"/>
      <c r="F529" s="223"/>
      <c r="G529" s="223"/>
      <c r="H529" s="303"/>
      <c r="I529" s="303"/>
      <c r="J529" s="292"/>
      <c r="K529" s="163"/>
      <c r="L529" s="292"/>
      <c r="M529" s="163"/>
      <c r="N529" s="292"/>
      <c r="O529" s="163"/>
      <c r="P529" s="292"/>
      <c r="Q529" s="491"/>
      <c r="R529" s="292"/>
      <c r="S529" s="163"/>
      <c r="T529" s="292"/>
      <c r="U529" s="495"/>
      <c r="V529" s="491"/>
      <c r="W529" s="503"/>
      <c r="X529" s="499"/>
      <c r="Y529" s="163"/>
      <c r="Z529" s="292"/>
      <c r="AA529" s="1306"/>
      <c r="AB529" s="499"/>
      <c r="AC529" s="163"/>
      <c r="AD529" s="292"/>
      <c r="AE529" s="292"/>
      <c r="AF529" s="292"/>
      <c r="AG529" s="1325"/>
      <c r="AH529" s="163"/>
    </row>
    <row r="530" spans="1:34" s="162" customFormat="1" ht="14.25" x14ac:dyDescent="0.2">
      <c r="A530" s="216"/>
      <c r="B530" s="216"/>
      <c r="C530" s="216"/>
      <c r="D530" s="216"/>
      <c r="E530" s="216"/>
      <c r="F530" s="223"/>
      <c r="G530" s="223"/>
      <c r="H530" s="303"/>
      <c r="I530" s="303"/>
      <c r="J530" s="292"/>
      <c r="K530" s="163"/>
      <c r="L530" s="292"/>
      <c r="M530" s="163"/>
      <c r="N530" s="292"/>
      <c r="O530" s="163"/>
      <c r="P530" s="292"/>
      <c r="Q530" s="491"/>
      <c r="R530" s="292"/>
      <c r="S530" s="163"/>
      <c r="T530" s="292"/>
      <c r="U530" s="495"/>
      <c r="V530" s="491"/>
      <c r="W530" s="503"/>
      <c r="X530" s="499"/>
      <c r="Y530" s="163"/>
      <c r="Z530" s="292"/>
      <c r="AA530" s="1306"/>
      <c r="AB530" s="499"/>
      <c r="AC530" s="163"/>
      <c r="AD530" s="292"/>
      <c r="AE530" s="292"/>
      <c r="AF530" s="292"/>
      <c r="AG530" s="1325"/>
      <c r="AH530" s="163"/>
    </row>
    <row r="531" spans="1:34" s="162" customFormat="1" ht="14.25" x14ac:dyDescent="0.2">
      <c r="A531" s="216"/>
      <c r="B531" s="216"/>
      <c r="C531" s="216"/>
      <c r="D531" s="216"/>
      <c r="E531" s="216"/>
      <c r="F531" s="223"/>
      <c r="G531" s="223"/>
      <c r="H531" s="303"/>
      <c r="I531" s="303"/>
      <c r="J531" s="292"/>
      <c r="K531" s="163"/>
      <c r="L531" s="292"/>
      <c r="M531" s="163"/>
      <c r="N531" s="292"/>
      <c r="O531" s="163"/>
      <c r="P531" s="292"/>
      <c r="Q531" s="491"/>
      <c r="R531" s="292"/>
      <c r="S531" s="163"/>
      <c r="T531" s="292"/>
      <c r="U531" s="495"/>
      <c r="V531" s="491"/>
      <c r="W531" s="503"/>
      <c r="X531" s="499"/>
      <c r="Y531" s="163"/>
      <c r="Z531" s="292"/>
      <c r="AA531" s="1306"/>
      <c r="AB531" s="499"/>
      <c r="AC531" s="163"/>
      <c r="AD531" s="292"/>
      <c r="AE531" s="292"/>
      <c r="AF531" s="292"/>
      <c r="AG531" s="1325"/>
      <c r="AH531" s="163"/>
    </row>
    <row r="532" spans="1:34" s="162" customFormat="1" ht="14.25" x14ac:dyDescent="0.2">
      <c r="A532" s="216"/>
      <c r="B532" s="216"/>
      <c r="C532" s="216"/>
      <c r="D532" s="216"/>
      <c r="E532" s="216"/>
      <c r="F532" s="223"/>
      <c r="G532" s="223"/>
      <c r="H532" s="303"/>
      <c r="I532" s="303"/>
      <c r="J532" s="292"/>
      <c r="K532" s="163"/>
      <c r="L532" s="292"/>
      <c r="M532" s="163"/>
      <c r="N532" s="292"/>
      <c r="O532" s="163"/>
      <c r="P532" s="292"/>
      <c r="Q532" s="491"/>
      <c r="R532" s="292"/>
      <c r="S532" s="163"/>
      <c r="T532" s="292"/>
      <c r="U532" s="495"/>
      <c r="V532" s="491"/>
      <c r="W532" s="503"/>
      <c r="X532" s="499"/>
      <c r="Y532" s="163"/>
      <c r="Z532" s="292"/>
      <c r="AA532" s="1306"/>
      <c r="AB532" s="499"/>
      <c r="AC532" s="163"/>
      <c r="AD532" s="292"/>
      <c r="AE532" s="292"/>
      <c r="AF532" s="292"/>
      <c r="AG532" s="1325"/>
      <c r="AH532" s="163"/>
    </row>
    <row r="533" spans="1:34" s="162" customFormat="1" ht="14.25" x14ac:dyDescent="0.2">
      <c r="A533" s="216"/>
      <c r="B533" s="216"/>
      <c r="C533" s="216"/>
      <c r="D533" s="216"/>
      <c r="E533" s="216"/>
      <c r="F533" s="223"/>
      <c r="G533" s="223"/>
      <c r="H533" s="303"/>
      <c r="I533" s="303"/>
      <c r="J533" s="292"/>
      <c r="K533" s="163"/>
      <c r="L533" s="292"/>
      <c r="M533" s="163"/>
      <c r="N533" s="292"/>
      <c r="O533" s="163"/>
      <c r="P533" s="292"/>
      <c r="Q533" s="491"/>
      <c r="R533" s="292"/>
      <c r="S533" s="163"/>
      <c r="T533" s="292"/>
      <c r="U533" s="495"/>
      <c r="V533" s="491"/>
      <c r="W533" s="503"/>
      <c r="X533" s="499"/>
      <c r="Y533" s="163"/>
      <c r="Z533" s="292"/>
      <c r="AA533" s="1306"/>
      <c r="AB533" s="499"/>
      <c r="AC533" s="163"/>
      <c r="AD533" s="292"/>
      <c r="AE533" s="292"/>
      <c r="AF533" s="292"/>
      <c r="AG533" s="1325"/>
      <c r="AH533" s="163"/>
    </row>
    <row r="534" spans="1:34" s="162" customFormat="1" ht="14.25" x14ac:dyDescent="0.2">
      <c r="A534" s="216"/>
      <c r="B534" s="216"/>
      <c r="C534" s="216"/>
      <c r="D534" s="216"/>
      <c r="E534" s="216"/>
      <c r="F534" s="223"/>
      <c r="G534" s="223"/>
      <c r="H534" s="303"/>
      <c r="I534" s="303"/>
      <c r="J534" s="292"/>
      <c r="K534" s="163"/>
      <c r="L534" s="292"/>
      <c r="M534" s="163"/>
      <c r="N534" s="292"/>
      <c r="O534" s="163"/>
      <c r="P534" s="292"/>
      <c r="Q534" s="491"/>
      <c r="R534" s="292"/>
      <c r="S534" s="163"/>
      <c r="T534" s="292"/>
      <c r="U534" s="495"/>
      <c r="V534" s="491"/>
      <c r="W534" s="503"/>
      <c r="X534" s="499"/>
      <c r="Y534" s="163"/>
      <c r="Z534" s="292"/>
      <c r="AA534" s="1306"/>
      <c r="AB534" s="499"/>
      <c r="AC534" s="163"/>
      <c r="AD534" s="292"/>
      <c r="AE534" s="292"/>
      <c r="AF534" s="292"/>
      <c r="AG534" s="1325"/>
      <c r="AH534" s="163"/>
    </row>
    <row r="535" spans="1:34" s="162" customFormat="1" ht="14.25" x14ac:dyDescent="0.2">
      <c r="A535" s="216"/>
      <c r="B535" s="216"/>
      <c r="C535" s="216"/>
      <c r="D535" s="216"/>
      <c r="E535" s="216"/>
      <c r="F535" s="223"/>
      <c r="G535" s="223"/>
      <c r="H535" s="303"/>
      <c r="I535" s="303"/>
      <c r="J535" s="292"/>
      <c r="K535" s="163"/>
      <c r="L535" s="292"/>
      <c r="M535" s="163"/>
      <c r="N535" s="292"/>
      <c r="O535" s="163"/>
      <c r="P535" s="292"/>
      <c r="Q535" s="491"/>
      <c r="R535" s="292"/>
      <c r="S535" s="163"/>
      <c r="T535" s="292"/>
      <c r="U535" s="495"/>
      <c r="V535" s="491"/>
      <c r="W535" s="503"/>
      <c r="X535" s="499"/>
      <c r="Y535" s="163"/>
      <c r="Z535" s="292"/>
      <c r="AA535" s="1306"/>
      <c r="AB535" s="499"/>
      <c r="AC535" s="163"/>
      <c r="AD535" s="292"/>
      <c r="AE535" s="292"/>
      <c r="AF535" s="292"/>
      <c r="AG535" s="1325"/>
      <c r="AH535" s="163"/>
    </row>
    <row r="536" spans="1:34" s="162" customFormat="1" ht="14.25" x14ac:dyDescent="0.2">
      <c r="A536" s="216"/>
      <c r="B536" s="216"/>
      <c r="C536" s="216"/>
      <c r="D536" s="216"/>
      <c r="E536" s="216"/>
      <c r="F536" s="223"/>
      <c r="G536" s="223"/>
      <c r="H536" s="303"/>
      <c r="I536" s="303"/>
      <c r="J536" s="292"/>
      <c r="K536" s="163"/>
      <c r="L536" s="292"/>
      <c r="M536" s="163"/>
      <c r="N536" s="292"/>
      <c r="O536" s="163"/>
      <c r="P536" s="292"/>
      <c r="Q536" s="491"/>
      <c r="R536" s="292"/>
      <c r="S536" s="163"/>
      <c r="T536" s="292"/>
      <c r="U536" s="495"/>
      <c r="V536" s="491"/>
      <c r="W536" s="503"/>
      <c r="X536" s="499"/>
      <c r="Y536" s="163"/>
      <c r="Z536" s="292"/>
      <c r="AA536" s="1306"/>
      <c r="AB536" s="499"/>
      <c r="AC536" s="163"/>
      <c r="AD536" s="292"/>
      <c r="AE536" s="292"/>
      <c r="AF536" s="292"/>
      <c r="AG536" s="1325"/>
      <c r="AH536" s="163"/>
    </row>
    <row r="537" spans="1:34" s="162" customFormat="1" ht="14.25" x14ac:dyDescent="0.2">
      <c r="A537" s="216"/>
      <c r="B537" s="216"/>
      <c r="C537" s="216"/>
      <c r="D537" s="216"/>
      <c r="E537" s="216"/>
      <c r="F537" s="223"/>
      <c r="G537" s="223"/>
      <c r="H537" s="303"/>
      <c r="I537" s="303"/>
      <c r="J537" s="292"/>
      <c r="K537" s="163"/>
      <c r="L537" s="292"/>
      <c r="M537" s="163"/>
      <c r="N537" s="292"/>
      <c r="O537" s="163"/>
      <c r="P537" s="292"/>
      <c r="Q537" s="491"/>
      <c r="R537" s="292"/>
      <c r="S537" s="163"/>
      <c r="T537" s="292"/>
      <c r="U537" s="495"/>
      <c r="V537" s="491"/>
      <c r="W537" s="503"/>
      <c r="X537" s="499"/>
      <c r="Y537" s="163"/>
      <c r="Z537" s="292"/>
      <c r="AA537" s="1306"/>
      <c r="AB537" s="499"/>
      <c r="AC537" s="163"/>
      <c r="AD537" s="292"/>
      <c r="AE537" s="292"/>
      <c r="AF537" s="292"/>
      <c r="AG537" s="1325"/>
      <c r="AH537" s="163"/>
    </row>
    <row r="538" spans="1:34" s="162" customFormat="1" ht="14.25" x14ac:dyDescent="0.2">
      <c r="A538" s="216"/>
      <c r="B538" s="216"/>
      <c r="C538" s="216"/>
      <c r="D538" s="216"/>
      <c r="E538" s="216"/>
      <c r="F538" s="223"/>
      <c r="G538" s="223"/>
      <c r="H538" s="303"/>
      <c r="I538" s="303"/>
      <c r="J538" s="292"/>
      <c r="K538" s="163"/>
      <c r="L538" s="292"/>
      <c r="M538" s="163"/>
      <c r="N538" s="292"/>
      <c r="O538" s="163"/>
      <c r="P538" s="292"/>
      <c r="Q538" s="491"/>
      <c r="R538" s="292"/>
      <c r="S538" s="163"/>
      <c r="T538" s="292"/>
      <c r="U538" s="495"/>
      <c r="V538" s="491"/>
      <c r="W538" s="503"/>
      <c r="X538" s="499"/>
      <c r="Y538" s="163"/>
      <c r="Z538" s="292"/>
      <c r="AA538" s="1306"/>
      <c r="AB538" s="499"/>
      <c r="AC538" s="163"/>
      <c r="AD538" s="292"/>
      <c r="AE538" s="292"/>
      <c r="AF538" s="292"/>
      <c r="AG538" s="1325"/>
      <c r="AH538" s="163"/>
    </row>
    <row r="539" spans="1:34" s="162" customFormat="1" ht="14.25" x14ac:dyDescent="0.2">
      <c r="A539" s="216"/>
      <c r="B539" s="216"/>
      <c r="C539" s="216"/>
      <c r="D539" s="216"/>
      <c r="E539" s="216"/>
      <c r="F539" s="223"/>
      <c r="G539" s="223"/>
      <c r="H539" s="303"/>
      <c r="I539" s="303"/>
      <c r="J539" s="292"/>
      <c r="K539" s="163"/>
      <c r="L539" s="292"/>
      <c r="M539" s="163"/>
      <c r="N539" s="292"/>
      <c r="O539" s="163"/>
      <c r="P539" s="292"/>
      <c r="Q539" s="491"/>
      <c r="R539" s="292"/>
      <c r="S539" s="163"/>
      <c r="T539" s="292"/>
      <c r="U539" s="495"/>
      <c r="V539" s="491"/>
      <c r="W539" s="503"/>
      <c r="X539" s="499"/>
      <c r="Y539" s="163"/>
      <c r="Z539" s="292"/>
      <c r="AA539" s="1306"/>
      <c r="AB539" s="499"/>
      <c r="AC539" s="163"/>
      <c r="AD539" s="292"/>
      <c r="AE539" s="292"/>
      <c r="AF539" s="292"/>
      <c r="AG539" s="1325"/>
      <c r="AH539" s="163"/>
    </row>
    <row r="540" spans="1:34" s="162" customFormat="1" ht="14.25" x14ac:dyDescent="0.2">
      <c r="A540" s="216"/>
      <c r="B540" s="216"/>
      <c r="C540" s="216"/>
      <c r="D540" s="216"/>
      <c r="E540" s="216"/>
      <c r="F540" s="223"/>
      <c r="G540" s="223"/>
      <c r="H540" s="303"/>
      <c r="I540" s="303"/>
      <c r="J540" s="292"/>
      <c r="K540" s="163"/>
      <c r="L540" s="292"/>
      <c r="M540" s="163"/>
      <c r="N540" s="292"/>
      <c r="O540" s="163"/>
      <c r="P540" s="292"/>
      <c r="Q540" s="491"/>
      <c r="R540" s="292"/>
      <c r="S540" s="163"/>
      <c r="T540" s="292"/>
      <c r="U540" s="495"/>
      <c r="V540" s="491"/>
      <c r="W540" s="503"/>
      <c r="X540" s="499"/>
      <c r="Y540" s="163"/>
      <c r="Z540" s="292"/>
      <c r="AA540" s="1306"/>
      <c r="AB540" s="499"/>
      <c r="AC540" s="163"/>
      <c r="AD540" s="292"/>
      <c r="AE540" s="292"/>
      <c r="AF540" s="292"/>
      <c r="AG540" s="1325"/>
      <c r="AH540" s="163"/>
    </row>
    <row r="541" spans="1:34" s="162" customFormat="1" ht="14.25" x14ac:dyDescent="0.2">
      <c r="A541" s="216"/>
      <c r="B541" s="216"/>
      <c r="C541" s="216"/>
      <c r="D541" s="216"/>
      <c r="E541" s="216"/>
      <c r="F541" s="223"/>
      <c r="G541" s="223"/>
      <c r="H541" s="303"/>
      <c r="I541" s="303"/>
      <c r="J541" s="292"/>
      <c r="K541" s="163"/>
      <c r="L541" s="292"/>
      <c r="M541" s="163"/>
      <c r="N541" s="292"/>
      <c r="O541" s="163"/>
      <c r="P541" s="292"/>
      <c r="Q541" s="491"/>
      <c r="R541" s="292"/>
      <c r="S541" s="163"/>
      <c r="T541" s="292"/>
      <c r="U541" s="495"/>
      <c r="V541" s="491"/>
      <c r="W541" s="503"/>
      <c r="X541" s="499"/>
      <c r="Y541" s="163"/>
      <c r="Z541" s="292"/>
      <c r="AA541" s="1306"/>
      <c r="AB541" s="499"/>
      <c r="AC541" s="163"/>
      <c r="AD541" s="292"/>
      <c r="AE541" s="292"/>
      <c r="AF541" s="292"/>
      <c r="AG541" s="1325"/>
      <c r="AH541" s="163"/>
    </row>
    <row r="542" spans="1:34" s="162" customFormat="1" ht="14.25" x14ac:dyDescent="0.2">
      <c r="A542" s="216"/>
      <c r="B542" s="216"/>
      <c r="C542" s="216"/>
      <c r="D542" s="216"/>
      <c r="E542" s="216"/>
      <c r="F542" s="223"/>
      <c r="G542" s="223"/>
      <c r="H542" s="303"/>
      <c r="I542" s="303"/>
      <c r="J542" s="292"/>
      <c r="K542" s="163"/>
      <c r="L542" s="292"/>
      <c r="M542" s="163"/>
      <c r="N542" s="292"/>
      <c r="O542" s="163"/>
      <c r="P542" s="292"/>
      <c r="Q542" s="491"/>
      <c r="R542" s="292"/>
      <c r="S542" s="163"/>
      <c r="T542" s="292"/>
      <c r="U542" s="495"/>
      <c r="V542" s="491"/>
      <c r="W542" s="503"/>
      <c r="X542" s="499"/>
      <c r="Y542" s="163"/>
      <c r="Z542" s="292"/>
      <c r="AA542" s="1306"/>
      <c r="AB542" s="499"/>
      <c r="AC542" s="163"/>
      <c r="AD542" s="292"/>
      <c r="AE542" s="292"/>
      <c r="AF542" s="292"/>
      <c r="AG542" s="1325"/>
      <c r="AH542" s="163"/>
    </row>
    <row r="543" spans="1:34" s="162" customFormat="1" ht="14.25" x14ac:dyDescent="0.2">
      <c r="A543" s="216"/>
      <c r="B543" s="216"/>
      <c r="C543" s="216"/>
      <c r="D543" s="216"/>
      <c r="E543" s="216"/>
      <c r="F543" s="223"/>
      <c r="G543" s="223"/>
      <c r="H543" s="303"/>
      <c r="I543" s="303"/>
      <c r="J543" s="292"/>
      <c r="K543" s="163"/>
      <c r="L543" s="292"/>
      <c r="M543" s="163"/>
      <c r="N543" s="292"/>
      <c r="O543" s="163"/>
      <c r="P543" s="292"/>
      <c r="Q543" s="491"/>
      <c r="R543" s="292"/>
      <c r="S543" s="163"/>
      <c r="T543" s="292"/>
      <c r="U543" s="495"/>
      <c r="V543" s="491"/>
      <c r="W543" s="503"/>
      <c r="X543" s="499"/>
      <c r="Y543" s="163"/>
      <c r="Z543" s="292"/>
      <c r="AA543" s="1306"/>
      <c r="AB543" s="499"/>
      <c r="AC543" s="163"/>
      <c r="AD543" s="292"/>
      <c r="AE543" s="292"/>
      <c r="AF543" s="292"/>
      <c r="AG543" s="1325"/>
      <c r="AH543" s="163"/>
    </row>
    <row r="544" spans="1:34" s="162" customFormat="1" ht="14.25" x14ac:dyDescent="0.2">
      <c r="A544" s="216"/>
      <c r="B544" s="216"/>
      <c r="C544" s="216"/>
      <c r="D544" s="216"/>
      <c r="E544" s="216"/>
      <c r="F544" s="223"/>
      <c r="G544" s="223"/>
      <c r="H544" s="303"/>
      <c r="I544" s="303"/>
      <c r="J544" s="292"/>
      <c r="K544" s="163"/>
      <c r="L544" s="292"/>
      <c r="M544" s="163"/>
      <c r="N544" s="292"/>
      <c r="O544" s="163"/>
      <c r="P544" s="292"/>
      <c r="Q544" s="491"/>
      <c r="R544" s="292"/>
      <c r="S544" s="163"/>
      <c r="T544" s="292"/>
      <c r="U544" s="495"/>
      <c r="V544" s="491"/>
      <c r="W544" s="503"/>
      <c r="X544" s="499"/>
      <c r="Y544" s="163"/>
      <c r="Z544" s="292"/>
      <c r="AA544" s="1306"/>
      <c r="AB544" s="499"/>
      <c r="AC544" s="163"/>
      <c r="AD544" s="292"/>
      <c r="AE544" s="292"/>
      <c r="AF544" s="292"/>
      <c r="AG544" s="1325"/>
      <c r="AH544" s="163"/>
    </row>
    <row r="545" spans="1:34" s="162" customFormat="1" ht="14.25" x14ac:dyDescent="0.2">
      <c r="A545" s="216"/>
      <c r="B545" s="216"/>
      <c r="C545" s="216"/>
      <c r="D545" s="216"/>
      <c r="E545" s="216"/>
      <c r="F545" s="223"/>
      <c r="G545" s="223"/>
      <c r="H545" s="303"/>
      <c r="I545" s="303"/>
      <c r="J545" s="292"/>
      <c r="K545" s="163"/>
      <c r="L545" s="292"/>
      <c r="M545" s="163"/>
      <c r="N545" s="292"/>
      <c r="O545" s="163"/>
      <c r="P545" s="292"/>
      <c r="Q545" s="491"/>
      <c r="R545" s="292"/>
      <c r="S545" s="163"/>
      <c r="T545" s="292"/>
      <c r="U545" s="495"/>
      <c r="V545" s="491"/>
      <c r="W545" s="503"/>
      <c r="X545" s="499"/>
      <c r="Y545" s="163"/>
      <c r="Z545" s="292"/>
      <c r="AA545" s="1306"/>
      <c r="AB545" s="499"/>
      <c r="AC545" s="163"/>
      <c r="AD545" s="292"/>
      <c r="AE545" s="292"/>
      <c r="AF545" s="292"/>
      <c r="AG545" s="1325"/>
      <c r="AH545" s="163"/>
    </row>
    <row r="546" spans="1:34" s="162" customFormat="1" ht="14.25" x14ac:dyDescent="0.2">
      <c r="A546" s="216"/>
      <c r="B546" s="216"/>
      <c r="C546" s="216"/>
      <c r="D546" s="216"/>
      <c r="E546" s="216"/>
      <c r="F546" s="223"/>
      <c r="G546" s="223"/>
      <c r="H546" s="303"/>
      <c r="I546" s="303"/>
      <c r="J546" s="292"/>
      <c r="K546" s="163"/>
      <c r="L546" s="292"/>
      <c r="M546" s="163"/>
      <c r="N546" s="292"/>
      <c r="O546" s="163"/>
      <c r="P546" s="292"/>
      <c r="Q546" s="491"/>
      <c r="R546" s="292"/>
      <c r="S546" s="163"/>
      <c r="T546" s="292"/>
      <c r="U546" s="495"/>
      <c r="V546" s="491"/>
      <c r="W546" s="503"/>
      <c r="X546" s="499"/>
      <c r="Y546" s="163"/>
      <c r="Z546" s="292"/>
      <c r="AA546" s="1306"/>
      <c r="AB546" s="499"/>
      <c r="AC546" s="163"/>
      <c r="AD546" s="292"/>
      <c r="AE546" s="292"/>
      <c r="AF546" s="292"/>
      <c r="AG546" s="1325"/>
      <c r="AH546" s="163"/>
    </row>
    <row r="547" spans="1:34" s="162" customFormat="1" ht="14.25" x14ac:dyDescent="0.2">
      <c r="A547" s="216"/>
      <c r="B547" s="216"/>
      <c r="C547" s="216"/>
      <c r="D547" s="216"/>
      <c r="E547" s="216"/>
      <c r="F547" s="223"/>
      <c r="G547" s="223"/>
      <c r="H547" s="303"/>
      <c r="I547" s="303"/>
      <c r="J547" s="292"/>
      <c r="K547" s="163"/>
      <c r="L547" s="292"/>
      <c r="M547" s="163"/>
      <c r="N547" s="292"/>
      <c r="O547" s="163"/>
      <c r="P547" s="292"/>
      <c r="Q547" s="491"/>
      <c r="R547" s="292"/>
      <c r="S547" s="163"/>
      <c r="T547" s="292"/>
      <c r="U547" s="495"/>
      <c r="V547" s="491"/>
      <c r="W547" s="503"/>
      <c r="X547" s="499"/>
      <c r="Y547" s="163"/>
      <c r="Z547" s="292"/>
      <c r="AA547" s="1306"/>
      <c r="AB547" s="499"/>
      <c r="AC547" s="163"/>
      <c r="AD547" s="292"/>
      <c r="AE547" s="292"/>
      <c r="AF547" s="292"/>
      <c r="AG547" s="1325"/>
      <c r="AH547" s="163"/>
    </row>
    <row r="548" spans="1:34" s="162" customFormat="1" ht="14.25" x14ac:dyDescent="0.2">
      <c r="A548" s="216"/>
      <c r="B548" s="216"/>
      <c r="C548" s="216"/>
      <c r="D548" s="216"/>
      <c r="E548" s="216"/>
      <c r="F548" s="223"/>
      <c r="G548" s="223"/>
      <c r="H548" s="303"/>
      <c r="I548" s="303"/>
      <c r="J548" s="292"/>
      <c r="K548" s="163"/>
      <c r="L548" s="292"/>
      <c r="M548" s="163"/>
      <c r="N548" s="292"/>
      <c r="O548" s="163"/>
      <c r="P548" s="292"/>
      <c r="Q548" s="491"/>
      <c r="R548" s="292"/>
      <c r="S548" s="163"/>
      <c r="T548" s="292"/>
      <c r="U548" s="495"/>
      <c r="V548" s="491"/>
      <c r="W548" s="503"/>
      <c r="X548" s="499"/>
      <c r="Y548" s="163"/>
      <c r="Z548" s="292"/>
      <c r="AA548" s="1306"/>
      <c r="AB548" s="499"/>
      <c r="AC548" s="163"/>
      <c r="AD548" s="292"/>
      <c r="AE548" s="292"/>
      <c r="AF548" s="292"/>
      <c r="AG548" s="1325"/>
      <c r="AH548" s="163"/>
    </row>
    <row r="549" spans="1:34" s="162" customFormat="1" ht="14.25" x14ac:dyDescent="0.2">
      <c r="A549" s="216"/>
      <c r="B549" s="216"/>
      <c r="C549" s="216"/>
      <c r="D549" s="216"/>
      <c r="E549" s="216"/>
      <c r="F549" s="223"/>
      <c r="G549" s="223"/>
      <c r="H549" s="303"/>
      <c r="I549" s="303"/>
      <c r="J549" s="292"/>
      <c r="K549" s="163"/>
      <c r="L549" s="292"/>
      <c r="M549" s="163"/>
      <c r="N549" s="292"/>
      <c r="O549" s="163"/>
      <c r="P549" s="292"/>
      <c r="Q549" s="491"/>
      <c r="R549" s="292"/>
      <c r="S549" s="163"/>
      <c r="T549" s="292"/>
      <c r="U549" s="495"/>
      <c r="V549" s="491"/>
      <c r="W549" s="503"/>
      <c r="X549" s="499"/>
      <c r="Y549" s="163"/>
      <c r="Z549" s="292"/>
      <c r="AA549" s="1306"/>
      <c r="AB549" s="499"/>
      <c r="AC549" s="163"/>
      <c r="AD549" s="292"/>
      <c r="AE549" s="292"/>
      <c r="AF549" s="292"/>
      <c r="AG549" s="1325"/>
      <c r="AH549" s="163"/>
    </row>
    <row r="550" spans="1:34" s="162" customFormat="1" ht="14.25" x14ac:dyDescent="0.2">
      <c r="A550" s="216"/>
      <c r="B550" s="216"/>
      <c r="C550" s="216"/>
      <c r="D550" s="216"/>
      <c r="E550" s="216"/>
      <c r="F550" s="223"/>
      <c r="G550" s="223"/>
      <c r="H550" s="303"/>
      <c r="I550" s="303"/>
      <c r="J550" s="292"/>
      <c r="K550" s="163"/>
      <c r="L550" s="292"/>
      <c r="M550" s="163"/>
      <c r="N550" s="292"/>
      <c r="O550" s="163"/>
      <c r="P550" s="292"/>
      <c r="Q550" s="491"/>
      <c r="R550" s="292"/>
      <c r="S550" s="163"/>
      <c r="T550" s="292"/>
      <c r="U550" s="495"/>
      <c r="V550" s="491"/>
      <c r="W550" s="503"/>
      <c r="X550" s="499"/>
      <c r="Y550" s="163"/>
      <c r="Z550" s="292"/>
      <c r="AA550" s="1306"/>
      <c r="AB550" s="499"/>
      <c r="AC550" s="163"/>
      <c r="AD550" s="292"/>
      <c r="AE550" s="292"/>
      <c r="AF550" s="292"/>
      <c r="AG550" s="1325"/>
      <c r="AH550" s="163"/>
    </row>
    <row r="551" spans="1:34" s="162" customFormat="1" ht="14.25" x14ac:dyDescent="0.2">
      <c r="A551" s="216"/>
      <c r="B551" s="216"/>
      <c r="C551" s="216"/>
      <c r="D551" s="216"/>
      <c r="E551" s="216"/>
      <c r="F551" s="223"/>
      <c r="G551" s="223"/>
      <c r="H551" s="303"/>
      <c r="I551" s="303"/>
      <c r="J551" s="292"/>
      <c r="K551" s="163"/>
      <c r="L551" s="292"/>
      <c r="M551" s="163"/>
      <c r="N551" s="292"/>
      <c r="O551" s="163"/>
      <c r="P551" s="292"/>
      <c r="Q551" s="491"/>
      <c r="R551" s="292"/>
      <c r="S551" s="163"/>
      <c r="T551" s="292"/>
      <c r="U551" s="495"/>
      <c r="V551" s="491"/>
      <c r="W551" s="503"/>
      <c r="X551" s="499"/>
      <c r="Y551" s="163"/>
      <c r="Z551" s="292"/>
      <c r="AA551" s="1306"/>
      <c r="AB551" s="499"/>
      <c r="AC551" s="163"/>
      <c r="AD551" s="292"/>
      <c r="AE551" s="292"/>
      <c r="AF551" s="292"/>
      <c r="AG551" s="1325"/>
      <c r="AH551" s="163"/>
    </row>
    <row r="552" spans="1:34" s="162" customFormat="1" ht="14.25" x14ac:dyDescent="0.2">
      <c r="A552" s="216"/>
      <c r="B552" s="216"/>
      <c r="C552" s="216"/>
      <c r="D552" s="216"/>
      <c r="E552" s="216"/>
      <c r="F552" s="223"/>
      <c r="G552" s="223"/>
      <c r="H552" s="303"/>
      <c r="I552" s="303"/>
      <c r="J552" s="292"/>
      <c r="K552" s="163"/>
      <c r="L552" s="292"/>
      <c r="M552" s="163"/>
      <c r="N552" s="292"/>
      <c r="O552" s="163"/>
      <c r="P552" s="292"/>
      <c r="Q552" s="491"/>
      <c r="R552" s="292"/>
      <c r="S552" s="163"/>
      <c r="T552" s="292"/>
      <c r="U552" s="495"/>
      <c r="V552" s="491"/>
      <c r="W552" s="503"/>
      <c r="X552" s="499"/>
      <c r="Y552" s="163"/>
      <c r="Z552" s="292"/>
      <c r="AA552" s="1306"/>
      <c r="AB552" s="499"/>
      <c r="AC552" s="163"/>
      <c r="AD552" s="292"/>
      <c r="AE552" s="292"/>
      <c r="AF552" s="292"/>
      <c r="AG552" s="1325"/>
      <c r="AH552" s="163"/>
    </row>
    <row r="553" spans="1:34" s="162" customFormat="1" ht="14.25" x14ac:dyDescent="0.2">
      <c r="A553" s="216"/>
      <c r="B553" s="216"/>
      <c r="C553" s="216"/>
      <c r="D553" s="216"/>
      <c r="E553" s="216"/>
      <c r="F553" s="223"/>
      <c r="G553" s="223"/>
      <c r="H553" s="303"/>
      <c r="I553" s="303"/>
      <c r="J553" s="292"/>
      <c r="K553" s="163"/>
      <c r="L553" s="292"/>
      <c r="M553" s="163"/>
      <c r="N553" s="292"/>
      <c r="O553" s="163"/>
      <c r="P553" s="292"/>
      <c r="Q553" s="491"/>
      <c r="R553" s="292"/>
      <c r="S553" s="163"/>
      <c r="T553" s="292"/>
      <c r="U553" s="495"/>
      <c r="V553" s="491"/>
      <c r="W553" s="503"/>
      <c r="X553" s="499"/>
      <c r="Y553" s="163"/>
      <c r="Z553" s="292"/>
      <c r="AA553" s="1306"/>
      <c r="AB553" s="499"/>
      <c r="AC553" s="163"/>
      <c r="AD553" s="292"/>
      <c r="AE553" s="292"/>
      <c r="AF553" s="292"/>
      <c r="AG553" s="1325"/>
      <c r="AH553" s="163"/>
    </row>
    <row r="554" spans="1:34" s="162" customFormat="1" ht="14.25" x14ac:dyDescent="0.2">
      <c r="A554" s="216"/>
      <c r="B554" s="216"/>
      <c r="C554" s="216"/>
      <c r="D554" s="216"/>
      <c r="E554" s="216"/>
      <c r="F554" s="223"/>
      <c r="G554" s="223"/>
      <c r="H554" s="303"/>
      <c r="I554" s="303"/>
      <c r="J554" s="292"/>
      <c r="K554" s="163"/>
      <c r="L554" s="292"/>
      <c r="M554" s="163"/>
      <c r="N554" s="292"/>
      <c r="O554" s="163"/>
      <c r="P554" s="292"/>
      <c r="Q554" s="491"/>
      <c r="R554" s="292"/>
      <c r="S554" s="163"/>
      <c r="T554" s="292"/>
      <c r="U554" s="495"/>
      <c r="V554" s="491"/>
      <c r="W554" s="503"/>
      <c r="X554" s="499"/>
      <c r="Y554" s="163"/>
      <c r="Z554" s="292"/>
      <c r="AA554" s="1306"/>
      <c r="AB554" s="499"/>
      <c r="AC554" s="163"/>
      <c r="AD554" s="292"/>
      <c r="AE554" s="292"/>
      <c r="AF554" s="292"/>
      <c r="AG554" s="1325"/>
      <c r="AH554" s="163"/>
    </row>
    <row r="555" spans="1:34" s="162" customFormat="1" ht="14.25" x14ac:dyDescent="0.2">
      <c r="A555" s="216"/>
      <c r="B555" s="216"/>
      <c r="C555" s="216"/>
      <c r="D555" s="216"/>
      <c r="E555" s="216"/>
      <c r="F555" s="223"/>
      <c r="G555" s="223"/>
      <c r="H555" s="303"/>
      <c r="I555" s="303"/>
      <c r="J555" s="292"/>
      <c r="K555" s="163"/>
      <c r="L555" s="292"/>
      <c r="M555" s="163"/>
      <c r="N555" s="292"/>
      <c r="O555" s="163"/>
      <c r="P555" s="292"/>
      <c r="Q555" s="491"/>
      <c r="R555" s="292"/>
      <c r="S555" s="163"/>
      <c r="T555" s="292"/>
      <c r="U555" s="495"/>
      <c r="V555" s="491"/>
      <c r="W555" s="503"/>
      <c r="X555" s="499"/>
      <c r="Y555" s="163"/>
      <c r="Z555" s="292"/>
      <c r="AA555" s="1306"/>
      <c r="AB555" s="499"/>
      <c r="AC555" s="163"/>
      <c r="AD555" s="292"/>
      <c r="AE555" s="292"/>
      <c r="AF555" s="292"/>
      <c r="AG555" s="1325"/>
      <c r="AH555" s="163"/>
    </row>
    <row r="556" spans="1:34" s="162" customFormat="1" ht="14.25" x14ac:dyDescent="0.2">
      <c r="A556" s="216"/>
      <c r="B556" s="216"/>
      <c r="C556" s="216"/>
      <c r="D556" s="216"/>
      <c r="E556" s="216"/>
      <c r="F556" s="223"/>
      <c r="G556" s="223"/>
      <c r="H556" s="303"/>
      <c r="I556" s="303"/>
      <c r="J556" s="292"/>
      <c r="K556" s="163"/>
      <c r="L556" s="292"/>
      <c r="M556" s="163"/>
      <c r="N556" s="292"/>
      <c r="O556" s="163"/>
      <c r="P556" s="292"/>
      <c r="Q556" s="491"/>
      <c r="R556" s="292"/>
      <c r="S556" s="163"/>
      <c r="T556" s="292"/>
      <c r="U556" s="495"/>
      <c r="V556" s="491"/>
      <c r="W556" s="503"/>
      <c r="X556" s="499"/>
      <c r="Y556" s="163"/>
      <c r="Z556" s="292"/>
      <c r="AA556" s="1306"/>
      <c r="AB556" s="499"/>
      <c r="AC556" s="163"/>
      <c r="AD556" s="292"/>
      <c r="AE556" s="292"/>
      <c r="AF556" s="292"/>
      <c r="AG556" s="1325"/>
      <c r="AH556" s="163"/>
    </row>
    <row r="557" spans="1:34" s="162" customFormat="1" ht="14.25" x14ac:dyDescent="0.2">
      <c r="A557" s="216"/>
      <c r="B557" s="216"/>
      <c r="C557" s="216"/>
      <c r="D557" s="216"/>
      <c r="E557" s="216"/>
      <c r="F557" s="223"/>
      <c r="G557" s="223"/>
      <c r="H557" s="303"/>
      <c r="I557" s="303"/>
      <c r="J557" s="292"/>
      <c r="K557" s="163"/>
      <c r="L557" s="292"/>
      <c r="M557" s="163"/>
      <c r="N557" s="292"/>
      <c r="O557" s="163"/>
      <c r="P557" s="292"/>
      <c r="Q557" s="491"/>
      <c r="R557" s="292"/>
      <c r="S557" s="163"/>
      <c r="T557" s="292"/>
      <c r="U557" s="495"/>
      <c r="V557" s="491"/>
      <c r="W557" s="503"/>
      <c r="X557" s="499"/>
      <c r="Y557" s="163"/>
      <c r="Z557" s="292"/>
      <c r="AA557" s="1306"/>
      <c r="AB557" s="499"/>
      <c r="AC557" s="163"/>
      <c r="AD557" s="292"/>
      <c r="AE557" s="292"/>
      <c r="AF557" s="292"/>
      <c r="AG557" s="1325"/>
      <c r="AH557" s="163"/>
    </row>
    <row r="558" spans="1:34" s="162" customFormat="1" ht="14.25" x14ac:dyDescent="0.2">
      <c r="A558" s="216"/>
      <c r="B558" s="216"/>
      <c r="C558" s="216"/>
      <c r="D558" s="216"/>
      <c r="E558" s="216"/>
      <c r="F558" s="223"/>
      <c r="G558" s="223"/>
      <c r="H558" s="303"/>
      <c r="I558" s="303"/>
      <c r="J558" s="292"/>
      <c r="K558" s="163"/>
      <c r="L558" s="292"/>
      <c r="M558" s="163"/>
      <c r="N558" s="292"/>
      <c r="O558" s="163"/>
      <c r="P558" s="292"/>
      <c r="Q558" s="491"/>
      <c r="R558" s="292"/>
      <c r="S558" s="163"/>
      <c r="T558" s="292"/>
      <c r="U558" s="495"/>
      <c r="V558" s="491"/>
      <c r="W558" s="503"/>
      <c r="X558" s="499"/>
      <c r="Y558" s="163"/>
      <c r="Z558" s="292"/>
      <c r="AA558" s="1306"/>
      <c r="AB558" s="499"/>
      <c r="AC558" s="163"/>
      <c r="AD558" s="292"/>
      <c r="AE558" s="292"/>
      <c r="AF558" s="292"/>
      <c r="AG558" s="1325"/>
      <c r="AH558" s="163"/>
    </row>
    <row r="559" spans="1:34" s="162" customFormat="1" ht="14.25" x14ac:dyDescent="0.2">
      <c r="A559" s="216"/>
      <c r="B559" s="216"/>
      <c r="C559" s="216"/>
      <c r="D559" s="216"/>
      <c r="E559" s="216"/>
      <c r="F559" s="223"/>
      <c r="G559" s="223"/>
      <c r="H559" s="303"/>
      <c r="I559" s="303"/>
      <c r="J559" s="292"/>
      <c r="K559" s="163"/>
      <c r="L559" s="292"/>
      <c r="M559" s="163"/>
      <c r="N559" s="292"/>
      <c r="O559" s="163"/>
      <c r="P559" s="292"/>
      <c r="Q559" s="491"/>
      <c r="R559" s="292"/>
      <c r="S559" s="163"/>
      <c r="T559" s="292"/>
      <c r="U559" s="495"/>
      <c r="V559" s="491"/>
      <c r="W559" s="503"/>
      <c r="X559" s="499"/>
      <c r="Y559" s="163"/>
      <c r="Z559" s="292"/>
      <c r="AA559" s="1306"/>
      <c r="AB559" s="499"/>
      <c r="AC559" s="163"/>
      <c r="AD559" s="292"/>
      <c r="AE559" s="292"/>
      <c r="AF559" s="292"/>
      <c r="AG559" s="1325"/>
      <c r="AH559" s="163"/>
    </row>
    <row r="560" spans="1:34" s="162" customFormat="1" ht="14.25" x14ac:dyDescent="0.2">
      <c r="A560" s="216"/>
      <c r="B560" s="216"/>
      <c r="C560" s="216"/>
      <c r="D560" s="216"/>
      <c r="E560" s="216"/>
      <c r="F560" s="223"/>
      <c r="G560" s="223"/>
      <c r="H560" s="303"/>
      <c r="I560" s="303"/>
      <c r="J560" s="292"/>
      <c r="K560" s="163"/>
      <c r="L560" s="292"/>
      <c r="M560" s="163"/>
      <c r="N560" s="292"/>
      <c r="O560" s="163"/>
      <c r="P560" s="292"/>
      <c r="Q560" s="491"/>
      <c r="R560" s="292"/>
      <c r="S560" s="163"/>
      <c r="T560" s="292"/>
      <c r="U560" s="495"/>
      <c r="V560" s="491"/>
      <c r="W560" s="503"/>
      <c r="X560" s="499"/>
      <c r="Y560" s="163"/>
      <c r="Z560" s="292"/>
      <c r="AA560" s="1306"/>
      <c r="AB560" s="499"/>
      <c r="AC560" s="163"/>
      <c r="AD560" s="292"/>
      <c r="AE560" s="292"/>
      <c r="AF560" s="292"/>
      <c r="AG560" s="1325"/>
      <c r="AH560" s="163"/>
    </row>
    <row r="561" spans="1:34" s="162" customFormat="1" ht="14.25" x14ac:dyDescent="0.2">
      <c r="A561" s="216"/>
      <c r="B561" s="216"/>
      <c r="C561" s="216"/>
      <c r="D561" s="216"/>
      <c r="E561" s="216"/>
      <c r="F561" s="223"/>
      <c r="G561" s="223"/>
      <c r="H561" s="303"/>
      <c r="I561" s="303"/>
      <c r="J561" s="292"/>
      <c r="K561" s="163"/>
      <c r="L561" s="292"/>
      <c r="M561" s="163"/>
      <c r="N561" s="292"/>
      <c r="O561" s="163"/>
      <c r="P561" s="292"/>
      <c r="Q561" s="491"/>
      <c r="R561" s="292"/>
      <c r="S561" s="163"/>
      <c r="T561" s="292"/>
      <c r="U561" s="495"/>
      <c r="V561" s="491"/>
      <c r="W561" s="503"/>
      <c r="X561" s="499"/>
      <c r="Y561" s="163"/>
      <c r="Z561" s="292"/>
      <c r="AA561" s="1306"/>
      <c r="AB561" s="499"/>
      <c r="AC561" s="163"/>
      <c r="AD561" s="292"/>
      <c r="AE561" s="292"/>
      <c r="AF561" s="292"/>
      <c r="AG561" s="1325"/>
      <c r="AH561" s="163"/>
    </row>
    <row r="562" spans="1:34" s="162" customFormat="1" ht="14.25" x14ac:dyDescent="0.2">
      <c r="A562" s="216"/>
      <c r="B562" s="216"/>
      <c r="C562" s="216"/>
      <c r="D562" s="216"/>
      <c r="E562" s="216"/>
      <c r="F562" s="223"/>
      <c r="G562" s="223"/>
      <c r="H562" s="303"/>
      <c r="I562" s="303"/>
      <c r="J562" s="292"/>
      <c r="K562" s="163"/>
      <c r="L562" s="292"/>
      <c r="M562" s="163"/>
      <c r="N562" s="292"/>
      <c r="O562" s="163"/>
      <c r="P562" s="292"/>
      <c r="Q562" s="491"/>
      <c r="R562" s="292"/>
      <c r="S562" s="163"/>
      <c r="T562" s="292"/>
      <c r="U562" s="495"/>
      <c r="V562" s="491"/>
      <c r="W562" s="503"/>
      <c r="X562" s="499"/>
      <c r="Y562" s="163"/>
      <c r="Z562" s="292"/>
      <c r="AA562" s="1306"/>
      <c r="AB562" s="499"/>
      <c r="AC562" s="163"/>
      <c r="AD562" s="292"/>
      <c r="AE562" s="292"/>
      <c r="AF562" s="292"/>
      <c r="AG562" s="1325"/>
      <c r="AH562" s="163"/>
    </row>
    <row r="563" spans="1:34" s="162" customFormat="1" ht="14.25" x14ac:dyDescent="0.2">
      <c r="A563" s="216"/>
      <c r="B563" s="216"/>
      <c r="C563" s="216"/>
      <c r="D563" s="216"/>
      <c r="E563" s="216"/>
      <c r="F563" s="223"/>
      <c r="G563" s="223"/>
      <c r="H563" s="303"/>
      <c r="I563" s="303"/>
      <c r="J563" s="292"/>
      <c r="K563" s="163"/>
      <c r="L563" s="292"/>
      <c r="M563" s="163"/>
      <c r="N563" s="292"/>
      <c r="O563" s="163"/>
      <c r="P563" s="292"/>
      <c r="Q563" s="491"/>
      <c r="R563" s="292"/>
      <c r="S563" s="163"/>
      <c r="T563" s="292"/>
      <c r="U563" s="495"/>
      <c r="V563" s="491"/>
      <c r="W563" s="503"/>
      <c r="X563" s="499"/>
      <c r="Y563" s="163"/>
      <c r="Z563" s="292"/>
      <c r="AA563" s="1306"/>
      <c r="AB563" s="499"/>
      <c r="AC563" s="163"/>
      <c r="AD563" s="292"/>
      <c r="AE563" s="292"/>
      <c r="AF563" s="292"/>
      <c r="AG563" s="1325"/>
      <c r="AH563" s="163"/>
    </row>
    <row r="564" spans="1:34" s="162" customFormat="1" ht="14.25" x14ac:dyDescent="0.2">
      <c r="A564" s="216"/>
      <c r="B564" s="216"/>
      <c r="C564" s="216"/>
      <c r="D564" s="216"/>
      <c r="E564" s="216"/>
      <c r="F564" s="223"/>
      <c r="G564" s="223"/>
      <c r="H564" s="303"/>
      <c r="I564" s="303"/>
      <c r="J564" s="292"/>
      <c r="K564" s="163"/>
      <c r="L564" s="292"/>
      <c r="M564" s="163"/>
      <c r="N564" s="292"/>
      <c r="O564" s="163"/>
      <c r="P564" s="292"/>
      <c r="Q564" s="491"/>
      <c r="R564" s="292"/>
      <c r="S564" s="163"/>
      <c r="T564" s="292"/>
      <c r="U564" s="495"/>
      <c r="V564" s="491"/>
      <c r="W564" s="503"/>
      <c r="X564" s="499"/>
      <c r="Y564" s="163"/>
      <c r="Z564" s="292"/>
      <c r="AA564" s="1306"/>
      <c r="AB564" s="499"/>
      <c r="AC564" s="163"/>
      <c r="AD564" s="292"/>
      <c r="AE564" s="292"/>
      <c r="AF564" s="292"/>
      <c r="AG564" s="1325"/>
      <c r="AH564" s="163"/>
    </row>
    <row r="565" spans="1:34" s="162" customFormat="1" ht="14.25" x14ac:dyDescent="0.2">
      <c r="A565" s="216"/>
      <c r="B565" s="216"/>
      <c r="C565" s="216"/>
      <c r="D565" s="216"/>
      <c r="E565" s="216"/>
      <c r="F565" s="223"/>
      <c r="G565" s="223"/>
      <c r="H565" s="303"/>
      <c r="I565" s="303"/>
      <c r="J565" s="292"/>
      <c r="K565" s="163"/>
      <c r="L565" s="292"/>
      <c r="M565" s="163"/>
      <c r="N565" s="292"/>
      <c r="O565" s="163"/>
      <c r="P565" s="292"/>
      <c r="Q565" s="491"/>
      <c r="R565" s="292"/>
      <c r="S565" s="163"/>
      <c r="T565" s="292"/>
      <c r="U565" s="495"/>
      <c r="V565" s="491"/>
      <c r="W565" s="503"/>
      <c r="X565" s="499"/>
      <c r="Y565" s="163"/>
      <c r="Z565" s="292"/>
      <c r="AA565" s="1306"/>
      <c r="AB565" s="499"/>
      <c r="AC565" s="163"/>
      <c r="AD565" s="292"/>
      <c r="AE565" s="292"/>
      <c r="AF565" s="292"/>
      <c r="AG565" s="1325"/>
      <c r="AH565" s="163"/>
    </row>
    <row r="566" spans="1:34" s="162" customFormat="1" ht="14.25" x14ac:dyDescent="0.2">
      <c r="A566" s="216"/>
      <c r="B566" s="216"/>
      <c r="C566" s="216"/>
      <c r="D566" s="216"/>
      <c r="E566" s="216"/>
      <c r="F566" s="223"/>
      <c r="G566" s="223"/>
      <c r="H566" s="303"/>
      <c r="I566" s="303"/>
      <c r="J566" s="292"/>
      <c r="K566" s="163"/>
      <c r="L566" s="292"/>
      <c r="M566" s="163"/>
      <c r="N566" s="292"/>
      <c r="O566" s="163"/>
      <c r="P566" s="292"/>
      <c r="Q566" s="491"/>
      <c r="R566" s="292"/>
      <c r="S566" s="163"/>
      <c r="T566" s="292"/>
      <c r="U566" s="495"/>
      <c r="V566" s="491"/>
      <c r="W566" s="503"/>
      <c r="X566" s="499"/>
      <c r="Y566" s="163"/>
      <c r="Z566" s="292"/>
      <c r="AA566" s="1306"/>
      <c r="AB566" s="499"/>
      <c r="AC566" s="163"/>
      <c r="AD566" s="292"/>
      <c r="AE566" s="292"/>
      <c r="AF566" s="292"/>
      <c r="AG566" s="1325"/>
      <c r="AH566" s="163"/>
    </row>
    <row r="567" spans="1:34" s="162" customFormat="1" ht="14.25" x14ac:dyDescent="0.2">
      <c r="A567" s="216"/>
      <c r="B567" s="216"/>
      <c r="C567" s="216"/>
      <c r="D567" s="216"/>
      <c r="E567" s="216"/>
      <c r="F567" s="223"/>
      <c r="G567" s="223"/>
      <c r="H567" s="303"/>
      <c r="I567" s="303"/>
      <c r="J567" s="292"/>
      <c r="K567" s="163"/>
      <c r="L567" s="292"/>
      <c r="M567" s="163"/>
      <c r="N567" s="292"/>
      <c r="O567" s="163"/>
      <c r="P567" s="292"/>
      <c r="Q567" s="491"/>
      <c r="R567" s="292"/>
      <c r="S567" s="163"/>
      <c r="T567" s="292"/>
      <c r="U567" s="495"/>
      <c r="V567" s="491"/>
      <c r="W567" s="503"/>
      <c r="X567" s="499"/>
      <c r="Y567" s="163"/>
      <c r="Z567" s="292"/>
      <c r="AA567" s="1306"/>
      <c r="AB567" s="499"/>
      <c r="AC567" s="163"/>
      <c r="AD567" s="292"/>
      <c r="AE567" s="292"/>
      <c r="AF567" s="292"/>
      <c r="AG567" s="1325"/>
      <c r="AH567" s="163"/>
    </row>
    <row r="568" spans="1:34" s="162" customFormat="1" ht="14.25" x14ac:dyDescent="0.2">
      <c r="A568" s="216"/>
      <c r="B568" s="216"/>
      <c r="C568" s="216"/>
      <c r="D568" s="216"/>
      <c r="E568" s="216"/>
      <c r="F568" s="223"/>
      <c r="G568" s="223"/>
      <c r="H568" s="303"/>
      <c r="I568" s="303"/>
      <c r="J568" s="292"/>
      <c r="K568" s="163"/>
      <c r="L568" s="292"/>
      <c r="M568" s="163"/>
      <c r="N568" s="292"/>
      <c r="O568" s="163"/>
      <c r="P568" s="292"/>
      <c r="Q568" s="491"/>
      <c r="R568" s="292"/>
      <c r="S568" s="163"/>
      <c r="T568" s="292"/>
      <c r="U568" s="495"/>
      <c r="V568" s="491"/>
      <c r="W568" s="503"/>
      <c r="X568" s="499"/>
      <c r="Y568" s="163"/>
      <c r="Z568" s="292"/>
      <c r="AA568" s="1306"/>
      <c r="AB568" s="499"/>
      <c r="AC568" s="163"/>
      <c r="AD568" s="292"/>
      <c r="AE568" s="292"/>
      <c r="AF568" s="292"/>
      <c r="AG568" s="1325"/>
      <c r="AH568" s="163"/>
    </row>
    <row r="569" spans="1:34" s="162" customFormat="1" ht="14.25" x14ac:dyDescent="0.2">
      <c r="A569" s="216"/>
      <c r="B569" s="216"/>
      <c r="C569" s="216"/>
      <c r="D569" s="216"/>
      <c r="E569" s="216"/>
      <c r="F569" s="223"/>
      <c r="G569" s="223"/>
      <c r="H569" s="303"/>
      <c r="I569" s="303"/>
      <c r="J569" s="292"/>
      <c r="K569" s="163"/>
      <c r="L569" s="292"/>
      <c r="M569" s="163"/>
      <c r="N569" s="292"/>
      <c r="O569" s="163"/>
      <c r="P569" s="292"/>
      <c r="Q569" s="491"/>
      <c r="R569" s="292"/>
      <c r="S569" s="163"/>
      <c r="T569" s="292"/>
      <c r="U569" s="495"/>
      <c r="V569" s="491"/>
      <c r="W569" s="503"/>
      <c r="X569" s="499"/>
      <c r="Y569" s="163"/>
      <c r="Z569" s="292"/>
      <c r="AA569" s="1306"/>
      <c r="AB569" s="499"/>
      <c r="AC569" s="163"/>
      <c r="AD569" s="292"/>
      <c r="AE569" s="292"/>
      <c r="AF569" s="292"/>
      <c r="AG569" s="1325"/>
      <c r="AH569" s="163"/>
    </row>
    <row r="570" spans="1:34" s="162" customFormat="1" ht="14.25" x14ac:dyDescent="0.2">
      <c r="A570" s="216"/>
      <c r="B570" s="216"/>
      <c r="C570" s="216"/>
      <c r="D570" s="216"/>
      <c r="E570" s="216"/>
      <c r="F570" s="223"/>
      <c r="G570" s="223"/>
      <c r="H570" s="303"/>
      <c r="I570" s="303"/>
      <c r="J570" s="292"/>
      <c r="K570" s="163"/>
      <c r="L570" s="292"/>
      <c r="M570" s="163"/>
      <c r="N570" s="292"/>
      <c r="O570" s="163"/>
      <c r="P570" s="292"/>
      <c r="Q570" s="491"/>
      <c r="R570" s="292"/>
      <c r="S570" s="163"/>
      <c r="T570" s="292"/>
      <c r="U570" s="495"/>
      <c r="V570" s="491"/>
      <c r="W570" s="503"/>
      <c r="X570" s="499"/>
      <c r="Y570" s="163"/>
      <c r="Z570" s="292"/>
      <c r="AA570" s="1306"/>
      <c r="AB570" s="499"/>
      <c r="AC570" s="163"/>
      <c r="AD570" s="292"/>
      <c r="AE570" s="292"/>
      <c r="AF570" s="292"/>
      <c r="AG570" s="1325"/>
      <c r="AH570" s="163"/>
    </row>
    <row r="571" spans="1:34" s="162" customFormat="1" ht="14.25" x14ac:dyDescent="0.2">
      <c r="A571" s="216"/>
      <c r="B571" s="216"/>
      <c r="C571" s="216"/>
      <c r="D571" s="216"/>
      <c r="E571" s="216"/>
      <c r="F571" s="223"/>
      <c r="G571" s="223"/>
      <c r="H571" s="303"/>
      <c r="I571" s="303"/>
      <c r="J571" s="292"/>
      <c r="K571" s="163"/>
      <c r="L571" s="292"/>
      <c r="M571" s="163"/>
      <c r="N571" s="292"/>
      <c r="O571" s="163"/>
      <c r="P571" s="292"/>
      <c r="Q571" s="491"/>
      <c r="R571" s="292"/>
      <c r="S571" s="163"/>
      <c r="T571" s="292"/>
      <c r="U571" s="495"/>
      <c r="V571" s="491"/>
      <c r="W571" s="503"/>
      <c r="X571" s="499"/>
      <c r="Y571" s="163"/>
      <c r="Z571" s="292"/>
      <c r="AA571" s="1306"/>
      <c r="AB571" s="499"/>
      <c r="AC571" s="163"/>
      <c r="AD571" s="292"/>
      <c r="AE571" s="292"/>
      <c r="AF571" s="292"/>
      <c r="AG571" s="1325"/>
      <c r="AH571" s="163"/>
    </row>
    <row r="572" spans="1:34" s="162" customFormat="1" ht="14.25" x14ac:dyDescent="0.2">
      <c r="A572" s="216"/>
      <c r="B572" s="216"/>
      <c r="C572" s="216"/>
      <c r="D572" s="216"/>
      <c r="E572" s="216"/>
      <c r="F572" s="223"/>
      <c r="G572" s="223"/>
      <c r="H572" s="303"/>
      <c r="I572" s="303"/>
      <c r="J572" s="292"/>
      <c r="K572" s="163"/>
      <c r="L572" s="292"/>
      <c r="M572" s="163"/>
      <c r="N572" s="292"/>
      <c r="O572" s="163"/>
      <c r="P572" s="292"/>
      <c r="Q572" s="491"/>
      <c r="R572" s="292"/>
      <c r="S572" s="163"/>
      <c r="T572" s="292"/>
      <c r="U572" s="495"/>
      <c r="V572" s="491"/>
      <c r="W572" s="503"/>
      <c r="X572" s="499"/>
      <c r="Y572" s="163"/>
      <c r="Z572" s="292"/>
      <c r="AA572" s="1306"/>
      <c r="AB572" s="499"/>
      <c r="AC572" s="163"/>
      <c r="AD572" s="292"/>
      <c r="AE572" s="292"/>
      <c r="AF572" s="292"/>
      <c r="AG572" s="1325"/>
      <c r="AH572" s="163"/>
    </row>
    <row r="573" spans="1:34" s="162" customFormat="1" ht="14.25" x14ac:dyDescent="0.2">
      <c r="A573" s="216"/>
      <c r="B573" s="216"/>
      <c r="C573" s="216"/>
      <c r="D573" s="216"/>
      <c r="E573" s="216"/>
      <c r="F573" s="223"/>
      <c r="G573" s="223"/>
      <c r="H573" s="303"/>
      <c r="I573" s="303"/>
      <c r="J573" s="292"/>
      <c r="K573" s="163"/>
      <c r="L573" s="292"/>
      <c r="M573" s="163"/>
      <c r="N573" s="292"/>
      <c r="O573" s="163"/>
      <c r="P573" s="292"/>
      <c r="Q573" s="491"/>
      <c r="R573" s="292"/>
      <c r="S573" s="163"/>
      <c r="T573" s="292"/>
      <c r="U573" s="495"/>
      <c r="V573" s="491"/>
      <c r="W573" s="503"/>
      <c r="X573" s="499"/>
      <c r="Y573" s="163"/>
      <c r="Z573" s="292"/>
      <c r="AA573" s="1306"/>
      <c r="AB573" s="499"/>
      <c r="AC573" s="163"/>
      <c r="AD573" s="292"/>
      <c r="AE573" s="292"/>
      <c r="AF573" s="292"/>
      <c r="AG573" s="1325"/>
      <c r="AH573" s="163"/>
    </row>
    <row r="574" spans="1:34" s="162" customFormat="1" ht="14.25" x14ac:dyDescent="0.2">
      <c r="A574" s="216"/>
      <c r="B574" s="216"/>
      <c r="C574" s="216"/>
      <c r="D574" s="216"/>
      <c r="E574" s="216"/>
      <c r="F574" s="223"/>
      <c r="G574" s="223"/>
      <c r="H574" s="303"/>
      <c r="I574" s="303"/>
      <c r="J574" s="292"/>
      <c r="K574" s="163"/>
      <c r="L574" s="292"/>
      <c r="M574" s="163"/>
      <c r="N574" s="292"/>
      <c r="O574" s="163"/>
      <c r="P574" s="292"/>
      <c r="Q574" s="491"/>
      <c r="R574" s="292"/>
      <c r="S574" s="163"/>
      <c r="T574" s="292"/>
      <c r="U574" s="495"/>
      <c r="V574" s="491"/>
      <c r="W574" s="503"/>
      <c r="X574" s="499"/>
      <c r="Y574" s="163"/>
      <c r="Z574" s="292"/>
      <c r="AA574" s="1306"/>
      <c r="AB574" s="499"/>
      <c r="AC574" s="163"/>
      <c r="AD574" s="292"/>
      <c r="AE574" s="292"/>
      <c r="AF574" s="292"/>
      <c r="AG574" s="1325"/>
      <c r="AH574" s="163"/>
    </row>
    <row r="575" spans="1:34" s="162" customFormat="1" ht="14.25" x14ac:dyDescent="0.2">
      <c r="A575" s="216"/>
      <c r="B575" s="216"/>
      <c r="C575" s="216"/>
      <c r="D575" s="216"/>
      <c r="E575" s="216"/>
      <c r="F575" s="223"/>
      <c r="G575" s="223"/>
      <c r="H575" s="303"/>
      <c r="I575" s="303"/>
      <c r="J575" s="292"/>
      <c r="K575" s="163"/>
      <c r="L575" s="292"/>
      <c r="M575" s="163"/>
      <c r="N575" s="292"/>
      <c r="O575" s="163"/>
      <c r="P575" s="292"/>
      <c r="Q575" s="491"/>
      <c r="R575" s="292"/>
      <c r="S575" s="163"/>
      <c r="T575" s="292"/>
      <c r="U575" s="495"/>
      <c r="V575" s="491"/>
      <c r="W575" s="503"/>
      <c r="X575" s="499"/>
      <c r="Y575" s="163"/>
      <c r="Z575" s="292"/>
      <c r="AA575" s="1306"/>
      <c r="AB575" s="499"/>
      <c r="AC575" s="163"/>
      <c r="AD575" s="292"/>
      <c r="AE575" s="292"/>
      <c r="AF575" s="292"/>
      <c r="AG575" s="1325"/>
      <c r="AH575" s="163"/>
    </row>
    <row r="576" spans="1:34" s="162" customFormat="1" ht="14.25" x14ac:dyDescent="0.2">
      <c r="A576" s="216"/>
      <c r="B576" s="216"/>
      <c r="C576" s="216"/>
      <c r="D576" s="216"/>
      <c r="E576" s="216"/>
      <c r="F576" s="223"/>
      <c r="G576" s="223"/>
      <c r="H576" s="303"/>
      <c r="I576" s="303"/>
      <c r="J576" s="292"/>
      <c r="K576" s="163"/>
      <c r="L576" s="292"/>
      <c r="M576" s="163"/>
      <c r="N576" s="292"/>
      <c r="O576" s="163"/>
      <c r="P576" s="292"/>
      <c r="Q576" s="491"/>
      <c r="R576" s="292"/>
      <c r="S576" s="163"/>
      <c r="T576" s="292"/>
      <c r="U576" s="495"/>
      <c r="V576" s="491"/>
      <c r="W576" s="503"/>
      <c r="X576" s="499"/>
      <c r="Y576" s="163"/>
      <c r="Z576" s="292"/>
      <c r="AA576" s="1306"/>
      <c r="AB576" s="499"/>
      <c r="AC576" s="163"/>
      <c r="AD576" s="292"/>
      <c r="AE576" s="292"/>
      <c r="AF576" s="292"/>
      <c r="AG576" s="1325"/>
      <c r="AH576" s="163"/>
    </row>
    <row r="577" spans="1:34" s="162" customFormat="1" ht="14.25" x14ac:dyDescent="0.2">
      <c r="A577" s="216"/>
      <c r="B577" s="216"/>
      <c r="C577" s="216"/>
      <c r="D577" s="216"/>
      <c r="E577" s="216"/>
      <c r="F577" s="223"/>
      <c r="G577" s="223"/>
      <c r="H577" s="303"/>
      <c r="I577" s="303"/>
      <c r="J577" s="292"/>
      <c r="K577" s="163"/>
      <c r="L577" s="292"/>
      <c r="M577" s="163"/>
      <c r="N577" s="292"/>
      <c r="O577" s="163"/>
      <c r="P577" s="292"/>
      <c r="Q577" s="491"/>
      <c r="R577" s="292"/>
      <c r="S577" s="163"/>
      <c r="T577" s="292"/>
      <c r="U577" s="495"/>
      <c r="V577" s="491"/>
      <c r="W577" s="503"/>
      <c r="X577" s="499"/>
      <c r="Y577" s="163"/>
      <c r="Z577" s="292"/>
      <c r="AA577" s="1306"/>
      <c r="AB577" s="499"/>
      <c r="AC577" s="163"/>
      <c r="AD577" s="292"/>
      <c r="AE577" s="292"/>
      <c r="AF577" s="292"/>
      <c r="AG577" s="1325"/>
      <c r="AH577" s="163"/>
    </row>
    <row r="578" spans="1:34" s="162" customFormat="1" ht="14.25" x14ac:dyDescent="0.2">
      <c r="A578" s="216"/>
      <c r="B578" s="216"/>
      <c r="C578" s="216"/>
      <c r="D578" s="216"/>
      <c r="E578" s="216"/>
      <c r="F578" s="223"/>
      <c r="G578" s="223"/>
      <c r="H578" s="303"/>
      <c r="I578" s="303"/>
      <c r="J578" s="292"/>
      <c r="K578" s="163"/>
      <c r="L578" s="292"/>
      <c r="M578" s="163"/>
      <c r="N578" s="292"/>
      <c r="O578" s="163"/>
      <c r="P578" s="292"/>
      <c r="Q578" s="491"/>
      <c r="R578" s="292"/>
      <c r="S578" s="163"/>
      <c r="T578" s="292"/>
      <c r="U578" s="495"/>
      <c r="V578" s="491"/>
      <c r="W578" s="503"/>
      <c r="X578" s="499"/>
      <c r="Y578" s="163"/>
      <c r="Z578" s="292"/>
      <c r="AA578" s="1306"/>
      <c r="AB578" s="499"/>
      <c r="AC578" s="163"/>
      <c r="AD578" s="292"/>
      <c r="AE578" s="292"/>
      <c r="AF578" s="292"/>
      <c r="AG578" s="1325"/>
      <c r="AH578" s="163"/>
    </row>
    <row r="579" spans="1:34" s="162" customFormat="1" ht="14.25" x14ac:dyDescent="0.2">
      <c r="A579" s="216"/>
      <c r="B579" s="216"/>
      <c r="C579" s="216"/>
      <c r="D579" s="216"/>
      <c r="E579" s="216"/>
      <c r="F579" s="223"/>
      <c r="G579" s="223"/>
      <c r="H579" s="303"/>
      <c r="I579" s="303"/>
      <c r="J579" s="292"/>
      <c r="K579" s="163"/>
      <c r="L579" s="292"/>
      <c r="M579" s="163"/>
      <c r="N579" s="292"/>
      <c r="O579" s="163"/>
      <c r="P579" s="292"/>
      <c r="Q579" s="491"/>
      <c r="R579" s="292"/>
      <c r="S579" s="163"/>
      <c r="T579" s="292"/>
      <c r="U579" s="495"/>
      <c r="V579" s="491"/>
      <c r="W579" s="503"/>
      <c r="X579" s="499"/>
      <c r="Y579" s="163"/>
      <c r="Z579" s="292"/>
      <c r="AA579" s="1306"/>
      <c r="AB579" s="499"/>
      <c r="AC579" s="163"/>
      <c r="AD579" s="292"/>
      <c r="AE579" s="292"/>
      <c r="AF579" s="292"/>
      <c r="AG579" s="1325"/>
      <c r="AH579" s="163"/>
    </row>
    <row r="580" spans="1:34" s="162" customFormat="1" ht="14.25" x14ac:dyDescent="0.2">
      <c r="A580" s="216"/>
      <c r="B580" s="216"/>
      <c r="C580" s="216"/>
      <c r="D580" s="216"/>
      <c r="E580" s="216"/>
      <c r="F580" s="223"/>
      <c r="G580" s="223"/>
      <c r="H580" s="303"/>
      <c r="I580" s="303"/>
      <c r="J580" s="292"/>
      <c r="K580" s="163"/>
      <c r="L580" s="292"/>
      <c r="M580" s="163"/>
      <c r="N580" s="292"/>
      <c r="O580" s="163"/>
      <c r="P580" s="292"/>
      <c r="Q580" s="491"/>
      <c r="R580" s="292"/>
      <c r="S580" s="163"/>
      <c r="T580" s="292"/>
      <c r="U580" s="495"/>
      <c r="V580" s="491"/>
      <c r="W580" s="503"/>
      <c r="X580" s="499"/>
      <c r="Y580" s="163"/>
      <c r="Z580" s="292"/>
      <c r="AA580" s="1306"/>
      <c r="AB580" s="499"/>
      <c r="AC580" s="163"/>
      <c r="AD580" s="292"/>
      <c r="AE580" s="292"/>
      <c r="AF580" s="292"/>
      <c r="AG580" s="1325"/>
      <c r="AH580" s="163"/>
    </row>
    <row r="581" spans="1:34" s="162" customFormat="1" ht="14.25" x14ac:dyDescent="0.2">
      <c r="A581" s="216"/>
      <c r="B581" s="216"/>
      <c r="C581" s="216"/>
      <c r="D581" s="216"/>
      <c r="E581" s="216"/>
      <c r="F581" s="223"/>
      <c r="G581" s="223"/>
      <c r="H581" s="303"/>
      <c r="I581" s="303"/>
      <c r="J581" s="292"/>
      <c r="K581" s="163"/>
      <c r="L581" s="292"/>
      <c r="M581" s="163"/>
      <c r="N581" s="292"/>
      <c r="O581" s="163"/>
      <c r="P581" s="292"/>
      <c r="Q581" s="491"/>
      <c r="R581" s="292"/>
      <c r="S581" s="163"/>
      <c r="T581" s="292"/>
      <c r="U581" s="495"/>
      <c r="V581" s="491"/>
      <c r="W581" s="503"/>
      <c r="X581" s="499"/>
      <c r="Y581" s="163"/>
      <c r="Z581" s="292"/>
      <c r="AA581" s="1306"/>
      <c r="AB581" s="499"/>
      <c r="AC581" s="163"/>
      <c r="AD581" s="292"/>
      <c r="AE581" s="292"/>
      <c r="AF581" s="292"/>
      <c r="AG581" s="1325"/>
      <c r="AH581" s="163"/>
    </row>
    <row r="582" spans="1:34" s="162" customFormat="1" ht="14.25" x14ac:dyDescent="0.2">
      <c r="A582" s="216"/>
      <c r="B582" s="216"/>
      <c r="C582" s="216"/>
      <c r="D582" s="216"/>
      <c r="E582" s="216"/>
      <c r="F582" s="223"/>
      <c r="G582" s="223"/>
      <c r="H582" s="303"/>
      <c r="I582" s="303"/>
      <c r="J582" s="292"/>
      <c r="K582" s="163"/>
      <c r="L582" s="292"/>
      <c r="M582" s="163"/>
      <c r="N582" s="292"/>
      <c r="O582" s="163"/>
      <c r="P582" s="292"/>
      <c r="Q582" s="491"/>
      <c r="R582" s="292"/>
      <c r="S582" s="163"/>
      <c r="T582" s="292"/>
      <c r="U582" s="495"/>
      <c r="V582" s="491"/>
      <c r="W582" s="503"/>
      <c r="X582" s="499"/>
      <c r="Y582" s="163"/>
      <c r="Z582" s="292"/>
      <c r="AA582" s="1306"/>
      <c r="AB582" s="499"/>
      <c r="AC582" s="163"/>
      <c r="AD582" s="292"/>
      <c r="AE582" s="292"/>
      <c r="AF582" s="292"/>
      <c r="AG582" s="1325"/>
      <c r="AH582" s="163"/>
    </row>
    <row r="583" spans="1:34" s="162" customFormat="1" ht="14.25" x14ac:dyDescent="0.2">
      <c r="A583" s="216"/>
      <c r="B583" s="216"/>
      <c r="C583" s="216"/>
      <c r="D583" s="216"/>
      <c r="E583" s="216"/>
      <c r="F583" s="223"/>
      <c r="G583" s="223"/>
      <c r="H583" s="303"/>
      <c r="I583" s="303"/>
      <c r="J583" s="292"/>
      <c r="K583" s="163"/>
      <c r="L583" s="292"/>
      <c r="M583" s="163"/>
      <c r="N583" s="292"/>
      <c r="O583" s="163"/>
      <c r="P583" s="292"/>
      <c r="Q583" s="491"/>
      <c r="R583" s="292"/>
      <c r="S583" s="163"/>
      <c r="T583" s="292"/>
      <c r="U583" s="495"/>
      <c r="V583" s="491"/>
      <c r="W583" s="503"/>
      <c r="X583" s="499"/>
      <c r="Y583" s="163"/>
      <c r="Z583" s="292"/>
      <c r="AA583" s="1306"/>
      <c r="AB583" s="499"/>
      <c r="AC583" s="163"/>
      <c r="AD583" s="292"/>
      <c r="AE583" s="292"/>
      <c r="AF583" s="292"/>
      <c r="AG583" s="1325"/>
      <c r="AH583" s="163"/>
    </row>
    <row r="584" spans="1:34" s="162" customFormat="1" ht="14.25" x14ac:dyDescent="0.2">
      <c r="A584" s="216"/>
      <c r="B584" s="216"/>
      <c r="C584" s="216"/>
      <c r="D584" s="216"/>
      <c r="E584" s="216"/>
      <c r="F584" s="223"/>
      <c r="G584" s="223"/>
      <c r="H584" s="303"/>
      <c r="I584" s="303"/>
      <c r="J584" s="292"/>
      <c r="K584" s="163"/>
      <c r="L584" s="292"/>
      <c r="M584" s="163"/>
      <c r="N584" s="292"/>
      <c r="O584" s="163"/>
      <c r="P584" s="292"/>
      <c r="Q584" s="491"/>
      <c r="R584" s="292"/>
      <c r="S584" s="163"/>
      <c r="T584" s="292"/>
      <c r="U584" s="495"/>
      <c r="V584" s="491"/>
      <c r="W584" s="503"/>
      <c r="X584" s="499"/>
      <c r="Y584" s="163"/>
      <c r="Z584" s="292"/>
      <c r="AA584" s="1306"/>
      <c r="AB584" s="499"/>
      <c r="AC584" s="163"/>
      <c r="AD584" s="292"/>
      <c r="AE584" s="292"/>
      <c r="AF584" s="292"/>
      <c r="AG584" s="1325"/>
      <c r="AH584" s="163"/>
    </row>
    <row r="585" spans="1:34" s="162" customFormat="1" ht="14.25" x14ac:dyDescent="0.2">
      <c r="A585" s="216"/>
      <c r="B585" s="216"/>
      <c r="C585" s="216"/>
      <c r="D585" s="216"/>
      <c r="E585" s="216"/>
      <c r="F585" s="223"/>
      <c r="G585" s="223"/>
      <c r="H585" s="303"/>
      <c r="I585" s="303"/>
      <c r="J585" s="292"/>
      <c r="K585" s="163"/>
      <c r="L585" s="292"/>
      <c r="M585" s="163"/>
      <c r="N585" s="292"/>
      <c r="O585" s="163"/>
      <c r="P585" s="292"/>
      <c r="Q585" s="491"/>
      <c r="R585" s="292"/>
      <c r="S585" s="163"/>
      <c r="T585" s="292"/>
      <c r="U585" s="495"/>
      <c r="V585" s="491"/>
      <c r="W585" s="503"/>
      <c r="X585" s="499"/>
      <c r="Y585" s="163"/>
      <c r="Z585" s="292"/>
      <c r="AA585" s="1306"/>
      <c r="AB585" s="499"/>
      <c r="AC585" s="163"/>
      <c r="AD585" s="292"/>
      <c r="AE585" s="292"/>
      <c r="AF585" s="292"/>
      <c r="AG585" s="1325"/>
      <c r="AH585" s="163"/>
    </row>
    <row r="586" spans="1:34" s="162" customFormat="1" ht="14.25" x14ac:dyDescent="0.2">
      <c r="A586" s="216"/>
      <c r="B586" s="216"/>
      <c r="C586" s="216"/>
      <c r="D586" s="216"/>
      <c r="E586" s="216"/>
      <c r="F586" s="223"/>
      <c r="G586" s="223"/>
      <c r="H586" s="303"/>
      <c r="I586" s="303"/>
      <c r="J586" s="292"/>
      <c r="K586" s="163"/>
      <c r="L586" s="292"/>
      <c r="M586" s="163"/>
      <c r="N586" s="292"/>
      <c r="O586" s="163"/>
      <c r="P586" s="292"/>
      <c r="Q586" s="491"/>
      <c r="R586" s="292"/>
      <c r="S586" s="163"/>
      <c r="T586" s="292"/>
      <c r="U586" s="495"/>
      <c r="V586" s="491"/>
      <c r="W586" s="503"/>
      <c r="X586" s="499"/>
      <c r="Y586" s="163"/>
      <c r="Z586" s="292"/>
      <c r="AA586" s="1306"/>
      <c r="AB586" s="499"/>
      <c r="AC586" s="163"/>
      <c r="AD586" s="292"/>
      <c r="AE586" s="292"/>
      <c r="AF586" s="292"/>
      <c r="AG586" s="1325"/>
      <c r="AH586" s="163"/>
    </row>
    <row r="587" spans="1:34" s="162" customFormat="1" ht="14.25" x14ac:dyDescent="0.2">
      <c r="A587" s="216"/>
      <c r="B587" s="216"/>
      <c r="C587" s="216"/>
      <c r="D587" s="216"/>
      <c r="E587" s="216"/>
      <c r="F587" s="223"/>
      <c r="G587" s="223"/>
      <c r="H587" s="303"/>
      <c r="I587" s="303"/>
      <c r="J587" s="292"/>
      <c r="K587" s="163"/>
      <c r="L587" s="292"/>
      <c r="M587" s="163"/>
      <c r="N587" s="292"/>
      <c r="O587" s="163"/>
      <c r="P587" s="292"/>
      <c r="Q587" s="491"/>
      <c r="R587" s="292"/>
      <c r="S587" s="163"/>
      <c r="T587" s="292"/>
      <c r="U587" s="495"/>
      <c r="V587" s="491"/>
      <c r="W587" s="503"/>
      <c r="X587" s="499"/>
      <c r="Y587" s="163"/>
      <c r="Z587" s="292"/>
      <c r="AA587" s="1306"/>
      <c r="AB587" s="499"/>
      <c r="AC587" s="163"/>
      <c r="AD587" s="292"/>
      <c r="AE587" s="292"/>
      <c r="AF587" s="292"/>
      <c r="AG587" s="1325"/>
      <c r="AH587" s="163"/>
    </row>
    <row r="588" spans="1:34" s="162" customFormat="1" ht="14.25" x14ac:dyDescent="0.2">
      <c r="A588" s="216"/>
      <c r="B588" s="216"/>
      <c r="C588" s="216"/>
      <c r="D588" s="216"/>
      <c r="E588" s="216"/>
      <c r="F588" s="223"/>
      <c r="G588" s="223"/>
      <c r="H588" s="303"/>
      <c r="I588" s="303"/>
      <c r="J588" s="292"/>
      <c r="K588" s="163"/>
      <c r="L588" s="292"/>
      <c r="M588" s="163"/>
      <c r="N588" s="292"/>
      <c r="O588" s="163"/>
      <c r="P588" s="292"/>
      <c r="Q588" s="491"/>
      <c r="R588" s="292"/>
      <c r="S588" s="163"/>
      <c r="T588" s="292"/>
      <c r="U588" s="495"/>
      <c r="V588" s="491"/>
      <c r="W588" s="503"/>
      <c r="X588" s="499"/>
      <c r="Y588" s="163"/>
      <c r="Z588" s="292"/>
      <c r="AA588" s="1306"/>
      <c r="AB588" s="499"/>
      <c r="AC588" s="163"/>
      <c r="AD588" s="292"/>
      <c r="AE588" s="292"/>
      <c r="AF588" s="292"/>
      <c r="AG588" s="1325"/>
      <c r="AH588" s="163"/>
    </row>
    <row r="589" spans="1:34" s="162" customFormat="1" ht="14.25" x14ac:dyDescent="0.2">
      <c r="A589" s="216"/>
      <c r="B589" s="216"/>
      <c r="C589" s="216"/>
      <c r="D589" s="216"/>
      <c r="E589" s="216"/>
      <c r="F589" s="223"/>
      <c r="G589" s="223"/>
      <c r="H589" s="303"/>
      <c r="I589" s="303"/>
      <c r="J589" s="292"/>
      <c r="K589" s="163"/>
      <c r="L589" s="292"/>
      <c r="M589" s="163"/>
      <c r="N589" s="292"/>
      <c r="O589" s="163"/>
      <c r="P589" s="292"/>
      <c r="Q589" s="491"/>
      <c r="R589" s="292"/>
      <c r="S589" s="163"/>
      <c r="T589" s="292"/>
      <c r="U589" s="495"/>
      <c r="V589" s="491"/>
      <c r="W589" s="503"/>
      <c r="X589" s="499"/>
      <c r="Y589" s="163"/>
      <c r="Z589" s="292"/>
      <c r="AA589" s="1306"/>
      <c r="AB589" s="499"/>
      <c r="AC589" s="163"/>
      <c r="AD589" s="292"/>
      <c r="AE589" s="292"/>
      <c r="AF589" s="292"/>
      <c r="AG589" s="1325"/>
      <c r="AH589" s="163"/>
    </row>
    <row r="590" spans="1:34" s="162" customFormat="1" ht="14.25" x14ac:dyDescent="0.2">
      <c r="A590" s="216"/>
      <c r="B590" s="216"/>
      <c r="C590" s="216"/>
      <c r="D590" s="216"/>
      <c r="E590" s="216"/>
      <c r="F590" s="223"/>
      <c r="G590" s="223"/>
      <c r="H590" s="303"/>
      <c r="I590" s="303"/>
      <c r="J590" s="292"/>
      <c r="K590" s="163"/>
      <c r="L590" s="292"/>
      <c r="M590" s="163"/>
      <c r="N590" s="292"/>
      <c r="O590" s="163"/>
      <c r="P590" s="292"/>
      <c r="Q590" s="491"/>
      <c r="R590" s="292"/>
      <c r="S590" s="163"/>
      <c r="T590" s="292"/>
      <c r="U590" s="495"/>
      <c r="V590" s="491"/>
      <c r="W590" s="503"/>
      <c r="X590" s="499"/>
      <c r="Y590" s="163"/>
      <c r="Z590" s="292"/>
      <c r="AA590" s="1306"/>
      <c r="AB590" s="499"/>
      <c r="AC590" s="163"/>
      <c r="AD590" s="292"/>
      <c r="AE590" s="292"/>
      <c r="AF590" s="292"/>
      <c r="AG590" s="1325"/>
      <c r="AH590" s="163"/>
    </row>
    <row r="591" spans="1:34" s="162" customFormat="1" ht="14.25" x14ac:dyDescent="0.2">
      <c r="A591" s="216"/>
      <c r="B591" s="216"/>
      <c r="C591" s="216"/>
      <c r="D591" s="216"/>
      <c r="E591" s="216"/>
      <c r="F591" s="223"/>
      <c r="G591" s="223"/>
      <c r="H591" s="303"/>
      <c r="I591" s="303"/>
      <c r="J591" s="292"/>
      <c r="K591" s="163"/>
      <c r="L591" s="292"/>
      <c r="M591" s="163"/>
      <c r="N591" s="292"/>
      <c r="O591" s="163"/>
      <c r="P591" s="292"/>
      <c r="Q591" s="491"/>
      <c r="R591" s="292"/>
      <c r="S591" s="163"/>
      <c r="T591" s="292"/>
      <c r="U591" s="495"/>
      <c r="V591" s="491"/>
      <c r="W591" s="503"/>
      <c r="X591" s="499"/>
      <c r="Y591" s="163"/>
      <c r="Z591" s="292"/>
      <c r="AA591" s="1306"/>
      <c r="AB591" s="499"/>
      <c r="AC591" s="163"/>
      <c r="AD591" s="292"/>
      <c r="AE591" s="292"/>
      <c r="AF591" s="292"/>
      <c r="AG591" s="1325"/>
      <c r="AH591" s="163"/>
    </row>
    <row r="592" spans="1:34" s="162" customFormat="1" ht="14.25" x14ac:dyDescent="0.2">
      <c r="A592" s="216"/>
      <c r="B592" s="216"/>
      <c r="C592" s="216"/>
      <c r="D592" s="216"/>
      <c r="E592" s="216"/>
      <c r="F592" s="223"/>
      <c r="G592" s="223"/>
      <c r="H592" s="303"/>
      <c r="I592" s="303"/>
      <c r="J592" s="292"/>
      <c r="K592" s="163"/>
      <c r="L592" s="292"/>
      <c r="M592" s="163"/>
      <c r="N592" s="292"/>
      <c r="O592" s="163"/>
      <c r="P592" s="292"/>
      <c r="Q592" s="491"/>
      <c r="R592" s="292"/>
      <c r="S592" s="163"/>
      <c r="T592" s="292"/>
      <c r="U592" s="495"/>
      <c r="V592" s="491"/>
      <c r="W592" s="503"/>
      <c r="X592" s="499"/>
      <c r="Y592" s="163"/>
      <c r="Z592" s="292"/>
      <c r="AA592" s="1306"/>
      <c r="AB592" s="499"/>
      <c r="AC592" s="163"/>
      <c r="AD592" s="292"/>
      <c r="AE592" s="292"/>
      <c r="AF592" s="292"/>
      <c r="AG592" s="1325"/>
      <c r="AH592" s="163"/>
    </row>
    <row r="593" spans="1:34" s="162" customFormat="1" ht="14.25" x14ac:dyDescent="0.2">
      <c r="A593" s="216"/>
      <c r="B593" s="216"/>
      <c r="C593" s="216"/>
      <c r="D593" s="216"/>
      <c r="E593" s="216"/>
      <c r="F593" s="223"/>
      <c r="G593" s="223"/>
      <c r="H593" s="303"/>
      <c r="I593" s="303"/>
      <c r="J593" s="292"/>
      <c r="K593" s="163"/>
      <c r="L593" s="292"/>
      <c r="M593" s="163"/>
      <c r="N593" s="292"/>
      <c r="O593" s="163"/>
      <c r="P593" s="292"/>
      <c r="Q593" s="491"/>
      <c r="R593" s="292"/>
      <c r="S593" s="163"/>
      <c r="T593" s="292"/>
      <c r="U593" s="495"/>
      <c r="V593" s="491"/>
      <c r="W593" s="503"/>
      <c r="X593" s="499"/>
      <c r="Y593" s="163"/>
      <c r="Z593" s="292"/>
      <c r="AA593" s="1306"/>
      <c r="AB593" s="499"/>
      <c r="AC593" s="163"/>
      <c r="AD593" s="292"/>
      <c r="AE593" s="292"/>
      <c r="AF593" s="292"/>
      <c r="AG593" s="1325"/>
      <c r="AH593" s="163"/>
    </row>
    <row r="594" spans="1:34" s="162" customFormat="1" ht="14.25" x14ac:dyDescent="0.2">
      <c r="A594" s="216"/>
      <c r="B594" s="216"/>
      <c r="C594" s="216"/>
      <c r="D594" s="216"/>
      <c r="E594" s="216"/>
      <c r="F594" s="223"/>
      <c r="G594" s="223"/>
      <c r="H594" s="303"/>
      <c r="I594" s="303"/>
      <c r="J594" s="292"/>
      <c r="K594" s="163"/>
      <c r="L594" s="292"/>
      <c r="M594" s="163"/>
      <c r="N594" s="292"/>
      <c r="O594" s="163"/>
      <c r="P594" s="292"/>
      <c r="Q594" s="491"/>
      <c r="R594" s="292"/>
      <c r="S594" s="163"/>
      <c r="T594" s="292"/>
      <c r="U594" s="495"/>
      <c r="V594" s="491"/>
      <c r="W594" s="503"/>
      <c r="X594" s="499"/>
      <c r="Y594" s="163"/>
      <c r="Z594" s="292"/>
      <c r="AA594" s="1306"/>
      <c r="AB594" s="499"/>
      <c r="AC594" s="163"/>
      <c r="AD594" s="292"/>
      <c r="AE594" s="292"/>
      <c r="AF594" s="292"/>
      <c r="AG594" s="1325"/>
      <c r="AH594" s="163"/>
    </row>
    <row r="595" spans="1:34" s="162" customFormat="1" ht="14.25" x14ac:dyDescent="0.2">
      <c r="A595" s="216"/>
      <c r="B595" s="216"/>
      <c r="C595" s="216"/>
      <c r="D595" s="216"/>
      <c r="E595" s="216"/>
      <c r="F595" s="223"/>
      <c r="G595" s="223"/>
      <c r="H595" s="303"/>
      <c r="I595" s="303"/>
      <c r="J595" s="292"/>
      <c r="K595" s="163"/>
      <c r="L595" s="292"/>
      <c r="M595" s="163"/>
      <c r="N595" s="292"/>
      <c r="O595" s="163"/>
      <c r="P595" s="292"/>
      <c r="Q595" s="491"/>
      <c r="R595" s="292"/>
      <c r="S595" s="163"/>
      <c r="T595" s="292"/>
      <c r="U595" s="495"/>
      <c r="V595" s="491"/>
      <c r="W595" s="503"/>
      <c r="X595" s="499"/>
      <c r="Y595" s="163"/>
      <c r="Z595" s="292"/>
      <c r="AA595" s="1306"/>
      <c r="AB595" s="499"/>
      <c r="AC595" s="163"/>
      <c r="AD595" s="292"/>
      <c r="AE595" s="292"/>
      <c r="AF595" s="292"/>
      <c r="AG595" s="1325"/>
      <c r="AH595" s="163"/>
    </row>
    <row r="596" spans="1:34" s="162" customFormat="1" ht="14.25" x14ac:dyDescent="0.2">
      <c r="A596" s="216"/>
      <c r="B596" s="216"/>
      <c r="C596" s="216"/>
      <c r="D596" s="216"/>
      <c r="E596" s="216"/>
      <c r="F596" s="223"/>
      <c r="G596" s="223"/>
      <c r="H596" s="303"/>
      <c r="I596" s="303"/>
      <c r="J596" s="292"/>
      <c r="K596" s="163"/>
      <c r="L596" s="292"/>
      <c r="M596" s="163"/>
      <c r="N596" s="292"/>
      <c r="O596" s="163"/>
      <c r="P596" s="292"/>
      <c r="Q596" s="491"/>
      <c r="R596" s="292"/>
      <c r="S596" s="163"/>
      <c r="T596" s="292"/>
      <c r="U596" s="495"/>
      <c r="V596" s="491"/>
      <c r="W596" s="503"/>
      <c r="X596" s="499"/>
      <c r="Y596" s="163"/>
      <c r="Z596" s="292"/>
      <c r="AA596" s="1306"/>
      <c r="AB596" s="499"/>
      <c r="AC596" s="163"/>
      <c r="AD596" s="292"/>
      <c r="AE596" s="292"/>
      <c r="AF596" s="292"/>
      <c r="AG596" s="1325"/>
      <c r="AH596" s="163"/>
    </row>
    <row r="597" spans="1:34" s="162" customFormat="1" ht="14.25" x14ac:dyDescent="0.2">
      <c r="A597" s="216"/>
      <c r="B597" s="216"/>
      <c r="C597" s="216"/>
      <c r="D597" s="216"/>
      <c r="E597" s="216"/>
      <c r="F597" s="223"/>
      <c r="G597" s="223"/>
      <c r="H597" s="303"/>
      <c r="I597" s="303"/>
      <c r="J597" s="292"/>
      <c r="K597" s="163"/>
      <c r="L597" s="292"/>
      <c r="M597" s="163"/>
      <c r="N597" s="292"/>
      <c r="O597" s="163"/>
      <c r="P597" s="292"/>
      <c r="Q597" s="491"/>
      <c r="R597" s="292"/>
      <c r="S597" s="163"/>
      <c r="T597" s="292"/>
      <c r="U597" s="495"/>
      <c r="V597" s="491"/>
      <c r="W597" s="503"/>
      <c r="X597" s="499"/>
      <c r="Y597" s="163"/>
      <c r="Z597" s="292"/>
      <c r="AA597" s="1306"/>
      <c r="AB597" s="499"/>
      <c r="AC597" s="163"/>
      <c r="AD597" s="292"/>
      <c r="AE597" s="292"/>
      <c r="AF597" s="292"/>
      <c r="AG597" s="1325"/>
      <c r="AH597" s="163"/>
    </row>
    <row r="598" spans="1:34" s="162" customFormat="1" ht="14.25" x14ac:dyDescent="0.2">
      <c r="A598" s="216"/>
      <c r="B598" s="216"/>
      <c r="C598" s="216"/>
      <c r="D598" s="216"/>
      <c r="E598" s="216"/>
      <c r="F598" s="223"/>
      <c r="G598" s="223"/>
      <c r="H598" s="303"/>
      <c r="I598" s="303"/>
      <c r="J598" s="292"/>
      <c r="K598" s="163"/>
      <c r="L598" s="292"/>
      <c r="M598" s="163"/>
      <c r="N598" s="292"/>
      <c r="O598" s="163"/>
      <c r="P598" s="292"/>
      <c r="Q598" s="491"/>
      <c r="R598" s="292"/>
      <c r="S598" s="163"/>
      <c r="T598" s="292"/>
      <c r="U598" s="495"/>
      <c r="V598" s="491"/>
      <c r="W598" s="503"/>
      <c r="X598" s="499"/>
      <c r="Y598" s="163"/>
      <c r="Z598" s="292"/>
      <c r="AA598" s="1306"/>
      <c r="AB598" s="499"/>
      <c r="AC598" s="163"/>
      <c r="AD598" s="292"/>
      <c r="AE598" s="292"/>
      <c r="AF598" s="292"/>
      <c r="AG598" s="1325"/>
      <c r="AH598" s="163"/>
    </row>
    <row r="599" spans="1:34" s="162" customFormat="1" ht="14.25" x14ac:dyDescent="0.2">
      <c r="A599" s="216"/>
      <c r="B599" s="216"/>
      <c r="C599" s="216"/>
      <c r="D599" s="216"/>
      <c r="E599" s="216"/>
      <c r="F599" s="223"/>
      <c r="G599" s="223"/>
      <c r="H599" s="303"/>
      <c r="I599" s="303"/>
      <c r="J599" s="292"/>
      <c r="K599" s="163"/>
      <c r="L599" s="292"/>
      <c r="M599" s="163"/>
      <c r="N599" s="292"/>
      <c r="O599" s="163"/>
      <c r="P599" s="292"/>
      <c r="Q599" s="491"/>
      <c r="R599" s="292"/>
      <c r="S599" s="163"/>
      <c r="T599" s="292"/>
      <c r="U599" s="495"/>
      <c r="V599" s="491"/>
      <c r="W599" s="503"/>
      <c r="X599" s="499"/>
      <c r="Y599" s="163"/>
      <c r="Z599" s="292"/>
      <c r="AA599" s="1306"/>
      <c r="AB599" s="499"/>
      <c r="AC599" s="163"/>
      <c r="AD599" s="292"/>
      <c r="AE599" s="292"/>
      <c r="AF599" s="292"/>
      <c r="AG599" s="1325"/>
      <c r="AH599" s="163"/>
    </row>
    <row r="600" spans="1:34" s="162" customFormat="1" ht="14.25" x14ac:dyDescent="0.2">
      <c r="A600" s="216"/>
      <c r="B600" s="216"/>
      <c r="C600" s="216"/>
      <c r="D600" s="216"/>
      <c r="E600" s="216"/>
      <c r="F600" s="223"/>
      <c r="G600" s="223"/>
      <c r="H600" s="303"/>
      <c r="I600" s="303"/>
      <c r="J600" s="292"/>
      <c r="K600" s="163"/>
      <c r="L600" s="292"/>
      <c r="M600" s="163"/>
      <c r="N600" s="292"/>
      <c r="O600" s="163"/>
      <c r="P600" s="292"/>
      <c r="Q600" s="491"/>
      <c r="R600" s="292"/>
      <c r="S600" s="163"/>
      <c r="T600" s="292"/>
      <c r="U600" s="495"/>
      <c r="V600" s="491"/>
      <c r="W600" s="503"/>
      <c r="X600" s="499"/>
      <c r="Y600" s="163"/>
      <c r="Z600" s="292"/>
      <c r="AA600" s="1306"/>
      <c r="AB600" s="499"/>
      <c r="AC600" s="163"/>
      <c r="AD600" s="292"/>
      <c r="AE600" s="292"/>
      <c r="AF600" s="292"/>
      <c r="AG600" s="1325"/>
      <c r="AH600" s="163"/>
    </row>
    <row r="601" spans="1:34" s="162" customFormat="1" ht="14.25" x14ac:dyDescent="0.2">
      <c r="A601" s="216"/>
      <c r="B601" s="216"/>
      <c r="C601" s="216"/>
      <c r="D601" s="216"/>
      <c r="E601" s="216"/>
      <c r="F601" s="223"/>
      <c r="G601" s="223"/>
      <c r="H601" s="303"/>
      <c r="I601" s="303"/>
      <c r="J601" s="292"/>
      <c r="K601" s="163"/>
      <c r="L601" s="292"/>
      <c r="M601" s="163"/>
      <c r="N601" s="292"/>
      <c r="O601" s="163"/>
      <c r="P601" s="292"/>
      <c r="Q601" s="491"/>
      <c r="R601" s="292"/>
      <c r="S601" s="163"/>
      <c r="T601" s="292"/>
      <c r="U601" s="495"/>
      <c r="V601" s="491"/>
      <c r="W601" s="503"/>
      <c r="X601" s="499"/>
      <c r="Y601" s="163"/>
      <c r="Z601" s="292"/>
      <c r="AA601" s="1306"/>
      <c r="AB601" s="499"/>
      <c r="AC601" s="163"/>
      <c r="AD601" s="292"/>
      <c r="AE601" s="292"/>
      <c r="AF601" s="292"/>
      <c r="AG601" s="1325"/>
      <c r="AH601" s="163"/>
    </row>
    <row r="602" spans="1:34" s="162" customFormat="1" ht="14.25" x14ac:dyDescent="0.2">
      <c r="A602" s="216"/>
      <c r="B602" s="216"/>
      <c r="C602" s="216"/>
      <c r="D602" s="216"/>
      <c r="E602" s="216"/>
      <c r="F602" s="223"/>
      <c r="G602" s="223"/>
      <c r="H602" s="303"/>
      <c r="I602" s="303"/>
      <c r="J602" s="292"/>
      <c r="K602" s="163"/>
      <c r="L602" s="292"/>
      <c r="M602" s="163"/>
      <c r="N602" s="292"/>
      <c r="O602" s="163"/>
      <c r="P602" s="292"/>
      <c r="Q602" s="491"/>
      <c r="R602" s="292"/>
      <c r="S602" s="163"/>
      <c r="T602" s="292"/>
      <c r="U602" s="495"/>
      <c r="V602" s="491"/>
      <c r="W602" s="503"/>
      <c r="X602" s="499"/>
      <c r="Y602" s="163"/>
      <c r="Z602" s="292"/>
      <c r="AA602" s="1306"/>
      <c r="AB602" s="499"/>
      <c r="AC602" s="163"/>
      <c r="AD602" s="292"/>
      <c r="AE602" s="292"/>
      <c r="AF602" s="292"/>
      <c r="AG602" s="1325"/>
      <c r="AH602" s="163"/>
    </row>
    <row r="603" spans="1:34" s="162" customFormat="1" ht="14.25" x14ac:dyDescent="0.2">
      <c r="A603" s="216"/>
      <c r="B603" s="216"/>
      <c r="C603" s="216"/>
      <c r="D603" s="216"/>
      <c r="E603" s="216"/>
      <c r="F603" s="223"/>
      <c r="G603" s="223"/>
      <c r="H603" s="303"/>
      <c r="I603" s="303"/>
      <c r="J603" s="292"/>
      <c r="K603" s="163"/>
      <c r="L603" s="292"/>
      <c r="M603" s="163"/>
      <c r="N603" s="292"/>
      <c r="O603" s="163"/>
      <c r="P603" s="292"/>
      <c r="Q603" s="491"/>
      <c r="R603" s="292"/>
      <c r="S603" s="163"/>
      <c r="T603" s="292"/>
      <c r="U603" s="495"/>
      <c r="V603" s="491"/>
      <c r="W603" s="503"/>
      <c r="X603" s="499"/>
      <c r="Y603" s="163"/>
      <c r="Z603" s="292"/>
      <c r="AA603" s="1306"/>
      <c r="AB603" s="499"/>
      <c r="AC603" s="163"/>
      <c r="AD603" s="292"/>
      <c r="AE603" s="292"/>
      <c r="AF603" s="292"/>
      <c r="AG603" s="1325"/>
      <c r="AH603" s="163"/>
    </row>
    <row r="604" spans="1:34" s="162" customFormat="1" ht="14.25" x14ac:dyDescent="0.2">
      <c r="A604" s="216"/>
      <c r="B604" s="216"/>
      <c r="C604" s="216"/>
      <c r="D604" s="216"/>
      <c r="E604" s="216"/>
      <c r="F604" s="223"/>
      <c r="G604" s="223"/>
      <c r="H604" s="303"/>
      <c r="I604" s="303"/>
      <c r="J604" s="292"/>
      <c r="K604" s="163"/>
      <c r="L604" s="292"/>
      <c r="M604" s="163"/>
      <c r="N604" s="292"/>
      <c r="O604" s="163"/>
      <c r="P604" s="292"/>
      <c r="Q604" s="491"/>
      <c r="R604" s="292"/>
      <c r="S604" s="163"/>
      <c r="T604" s="292"/>
      <c r="U604" s="495"/>
      <c r="V604" s="491"/>
      <c r="W604" s="503"/>
      <c r="X604" s="499"/>
      <c r="Y604" s="163"/>
      <c r="Z604" s="292"/>
      <c r="AA604" s="1306"/>
      <c r="AB604" s="499"/>
      <c r="AC604" s="163"/>
      <c r="AD604" s="292"/>
      <c r="AE604" s="292"/>
      <c r="AF604" s="292"/>
      <c r="AG604" s="1325"/>
      <c r="AH604" s="163"/>
    </row>
    <row r="605" spans="1:34" s="162" customFormat="1" ht="14.25" x14ac:dyDescent="0.2">
      <c r="A605" s="216"/>
      <c r="B605" s="216"/>
      <c r="C605" s="216"/>
      <c r="D605" s="216"/>
      <c r="E605" s="216"/>
      <c r="F605" s="223"/>
      <c r="G605" s="223"/>
      <c r="H605" s="303"/>
      <c r="I605" s="303"/>
      <c r="J605" s="292"/>
      <c r="K605" s="163"/>
      <c r="L605" s="292"/>
      <c r="M605" s="163"/>
      <c r="N605" s="292"/>
      <c r="O605" s="163"/>
      <c r="P605" s="292"/>
      <c r="Q605" s="491"/>
      <c r="R605" s="292"/>
      <c r="S605" s="163"/>
      <c r="T605" s="292"/>
      <c r="U605" s="495"/>
      <c r="V605" s="491"/>
      <c r="W605" s="503"/>
      <c r="X605" s="499"/>
      <c r="Y605" s="163"/>
      <c r="Z605" s="292"/>
      <c r="AA605" s="1306"/>
      <c r="AB605" s="499"/>
      <c r="AC605" s="163"/>
      <c r="AD605" s="292"/>
      <c r="AE605" s="292"/>
      <c r="AF605" s="292"/>
      <c r="AG605" s="1325"/>
      <c r="AH605" s="163"/>
    </row>
    <row r="606" spans="1:34" s="162" customFormat="1" ht="14.25" x14ac:dyDescent="0.2">
      <c r="A606" s="216"/>
      <c r="B606" s="216"/>
      <c r="C606" s="216"/>
      <c r="D606" s="216"/>
      <c r="E606" s="216"/>
      <c r="F606" s="223"/>
      <c r="G606" s="223"/>
      <c r="H606" s="303"/>
      <c r="I606" s="303"/>
      <c r="J606" s="292"/>
      <c r="K606" s="163"/>
      <c r="L606" s="292"/>
      <c r="M606" s="163"/>
      <c r="N606" s="292"/>
      <c r="O606" s="163"/>
      <c r="P606" s="292"/>
      <c r="Q606" s="491"/>
      <c r="R606" s="292"/>
      <c r="S606" s="163"/>
      <c r="T606" s="292"/>
      <c r="U606" s="495"/>
      <c r="V606" s="491"/>
      <c r="W606" s="503"/>
      <c r="X606" s="499"/>
      <c r="Y606" s="163"/>
      <c r="Z606" s="292"/>
      <c r="AA606" s="1306"/>
      <c r="AB606" s="499"/>
      <c r="AC606" s="163"/>
      <c r="AD606" s="292"/>
      <c r="AE606" s="292"/>
      <c r="AF606" s="292"/>
      <c r="AG606" s="1325"/>
      <c r="AH606" s="163"/>
    </row>
    <row r="607" spans="1:34" s="162" customFormat="1" ht="14.25" x14ac:dyDescent="0.2">
      <c r="A607" s="216"/>
      <c r="B607" s="216"/>
      <c r="C607" s="216"/>
      <c r="D607" s="216"/>
      <c r="E607" s="216"/>
      <c r="F607" s="223"/>
      <c r="G607" s="223"/>
      <c r="H607" s="303"/>
      <c r="I607" s="303"/>
      <c r="J607" s="292"/>
      <c r="K607" s="163"/>
      <c r="L607" s="292"/>
      <c r="M607" s="163"/>
      <c r="N607" s="292"/>
      <c r="O607" s="163"/>
      <c r="P607" s="292"/>
      <c r="Q607" s="491"/>
      <c r="R607" s="292"/>
      <c r="S607" s="163"/>
      <c r="T607" s="292"/>
      <c r="U607" s="495"/>
      <c r="V607" s="491"/>
      <c r="W607" s="503"/>
      <c r="X607" s="499"/>
      <c r="Y607" s="163"/>
      <c r="Z607" s="292"/>
      <c r="AA607" s="1306"/>
      <c r="AB607" s="499"/>
      <c r="AC607" s="163"/>
      <c r="AD607" s="292"/>
      <c r="AE607" s="292"/>
      <c r="AF607" s="292"/>
      <c r="AG607" s="1325"/>
      <c r="AH607" s="163"/>
    </row>
    <row r="608" spans="1:34" s="162" customFormat="1" ht="14.25" x14ac:dyDescent="0.2">
      <c r="A608" s="216"/>
      <c r="B608" s="216"/>
      <c r="C608" s="216"/>
      <c r="D608" s="216"/>
      <c r="E608" s="216"/>
      <c r="F608" s="223"/>
      <c r="G608" s="223"/>
      <c r="H608" s="303"/>
      <c r="I608" s="303"/>
      <c r="J608" s="292"/>
      <c r="K608" s="163"/>
      <c r="L608" s="292"/>
      <c r="M608" s="163"/>
      <c r="N608" s="292"/>
      <c r="O608" s="163"/>
      <c r="P608" s="292"/>
      <c r="Q608" s="491"/>
      <c r="R608" s="292"/>
      <c r="S608" s="163"/>
      <c r="T608" s="292"/>
      <c r="U608" s="495"/>
      <c r="V608" s="491"/>
      <c r="W608" s="503"/>
      <c r="X608" s="499"/>
      <c r="Y608" s="163"/>
      <c r="Z608" s="292"/>
      <c r="AA608" s="1306"/>
      <c r="AB608" s="499"/>
      <c r="AC608" s="163"/>
      <c r="AD608" s="292"/>
      <c r="AE608" s="292"/>
      <c r="AF608" s="292"/>
      <c r="AG608" s="1325"/>
      <c r="AH608" s="163"/>
    </row>
    <row r="609" spans="1:34" s="162" customFormat="1" ht="14.25" x14ac:dyDescent="0.2">
      <c r="A609" s="216"/>
      <c r="B609" s="216"/>
      <c r="C609" s="216"/>
      <c r="D609" s="216"/>
      <c r="E609" s="216"/>
      <c r="F609" s="223"/>
      <c r="G609" s="223"/>
      <c r="H609" s="303"/>
      <c r="I609" s="303"/>
      <c r="J609" s="292"/>
      <c r="K609" s="163"/>
      <c r="L609" s="292"/>
      <c r="M609" s="163"/>
      <c r="N609" s="292"/>
      <c r="O609" s="163"/>
      <c r="P609" s="292"/>
      <c r="Q609" s="491"/>
      <c r="R609" s="292"/>
      <c r="S609" s="163"/>
      <c r="T609" s="292"/>
      <c r="U609" s="495"/>
      <c r="V609" s="491"/>
      <c r="W609" s="503"/>
      <c r="X609" s="499"/>
      <c r="Y609" s="163"/>
      <c r="Z609" s="292"/>
      <c r="AA609" s="1306"/>
      <c r="AB609" s="499"/>
      <c r="AC609" s="163"/>
      <c r="AD609" s="292"/>
      <c r="AE609" s="292"/>
      <c r="AF609" s="292"/>
      <c r="AG609" s="1325"/>
      <c r="AH609" s="163"/>
    </row>
    <row r="610" spans="1:34" s="162" customFormat="1" ht="14.25" x14ac:dyDescent="0.2">
      <c r="A610" s="216"/>
      <c r="B610" s="216"/>
      <c r="C610" s="216"/>
      <c r="D610" s="216"/>
      <c r="E610" s="216"/>
      <c r="F610" s="223"/>
      <c r="G610" s="223"/>
      <c r="H610" s="303"/>
      <c r="I610" s="303"/>
      <c r="J610" s="292"/>
      <c r="K610" s="163"/>
      <c r="L610" s="292"/>
      <c r="M610" s="163"/>
      <c r="N610" s="292"/>
      <c r="O610" s="163"/>
      <c r="P610" s="292"/>
      <c r="Q610" s="491"/>
      <c r="R610" s="292"/>
      <c r="S610" s="163"/>
      <c r="T610" s="292"/>
      <c r="U610" s="495"/>
      <c r="V610" s="491"/>
      <c r="W610" s="503"/>
      <c r="X610" s="499"/>
      <c r="Y610" s="163"/>
      <c r="Z610" s="292"/>
      <c r="AA610" s="1306"/>
      <c r="AB610" s="499"/>
      <c r="AC610" s="163"/>
      <c r="AD610" s="292"/>
      <c r="AE610" s="292"/>
      <c r="AF610" s="292"/>
      <c r="AG610" s="1325"/>
      <c r="AH610" s="163"/>
    </row>
    <row r="611" spans="1:34" s="162" customFormat="1" ht="14.25" x14ac:dyDescent="0.2">
      <c r="A611" s="216"/>
      <c r="B611" s="216"/>
      <c r="C611" s="216"/>
      <c r="D611" s="216"/>
      <c r="E611" s="216"/>
      <c r="F611" s="223"/>
      <c r="G611" s="223"/>
      <c r="H611" s="303"/>
      <c r="I611" s="303"/>
      <c r="J611" s="292"/>
      <c r="K611" s="163"/>
      <c r="L611" s="292"/>
      <c r="M611" s="163"/>
      <c r="N611" s="292"/>
      <c r="O611" s="163"/>
      <c r="P611" s="292"/>
      <c r="Q611" s="491"/>
      <c r="R611" s="292"/>
      <c r="S611" s="163"/>
      <c r="T611" s="292"/>
      <c r="U611" s="495"/>
      <c r="V611" s="491"/>
      <c r="W611" s="503"/>
      <c r="X611" s="499"/>
      <c r="Y611" s="163"/>
      <c r="Z611" s="292"/>
      <c r="AA611" s="1306"/>
      <c r="AB611" s="499"/>
      <c r="AC611" s="163"/>
      <c r="AD611" s="292"/>
      <c r="AE611" s="292"/>
      <c r="AF611" s="292"/>
      <c r="AG611" s="1325"/>
      <c r="AH611" s="163"/>
    </row>
    <row r="612" spans="1:34" s="162" customFormat="1" ht="14.25" x14ac:dyDescent="0.2">
      <c r="A612" s="216"/>
      <c r="B612" s="216"/>
      <c r="C612" s="216"/>
      <c r="D612" s="216"/>
      <c r="E612" s="216"/>
      <c r="F612" s="223"/>
      <c r="G612" s="223"/>
      <c r="H612" s="303"/>
      <c r="I612" s="303"/>
      <c r="J612" s="292"/>
      <c r="K612" s="163"/>
      <c r="L612" s="292"/>
      <c r="M612" s="163"/>
      <c r="N612" s="292"/>
      <c r="O612" s="163"/>
      <c r="P612" s="292"/>
      <c r="Q612" s="491"/>
      <c r="R612" s="292"/>
      <c r="S612" s="163"/>
      <c r="T612" s="292"/>
      <c r="U612" s="495"/>
      <c r="V612" s="491"/>
      <c r="W612" s="503"/>
      <c r="X612" s="499"/>
      <c r="Y612" s="163"/>
      <c r="Z612" s="292"/>
      <c r="AA612" s="1306"/>
      <c r="AB612" s="499"/>
      <c r="AC612" s="163"/>
      <c r="AD612" s="292"/>
      <c r="AE612" s="292"/>
      <c r="AF612" s="292"/>
      <c r="AG612" s="1325"/>
      <c r="AH612" s="163"/>
    </row>
    <row r="613" spans="1:34" s="162" customFormat="1" ht="14.25" x14ac:dyDescent="0.2">
      <c r="A613" s="216"/>
      <c r="B613" s="216"/>
      <c r="C613" s="216"/>
      <c r="D613" s="216"/>
      <c r="E613" s="216"/>
      <c r="F613" s="223"/>
      <c r="G613" s="223"/>
      <c r="H613" s="303"/>
      <c r="I613" s="303"/>
      <c r="J613" s="292"/>
      <c r="K613" s="163"/>
      <c r="L613" s="292"/>
      <c r="M613" s="163"/>
      <c r="N613" s="292"/>
      <c r="O613" s="163"/>
      <c r="P613" s="292"/>
      <c r="Q613" s="491"/>
      <c r="R613" s="292"/>
      <c r="S613" s="163"/>
      <c r="T613" s="292"/>
      <c r="U613" s="495"/>
      <c r="V613" s="491"/>
      <c r="W613" s="503"/>
      <c r="X613" s="499"/>
      <c r="Y613" s="163"/>
      <c r="Z613" s="292"/>
      <c r="AA613" s="1306"/>
      <c r="AB613" s="499"/>
      <c r="AC613" s="163"/>
      <c r="AD613" s="292"/>
      <c r="AE613" s="292"/>
      <c r="AF613" s="292"/>
      <c r="AG613" s="1325"/>
      <c r="AH613" s="163"/>
    </row>
    <row r="614" spans="1:34" s="162" customFormat="1" ht="14.25" x14ac:dyDescent="0.2">
      <c r="A614" s="216"/>
      <c r="B614" s="216"/>
      <c r="C614" s="216"/>
      <c r="D614" s="216"/>
      <c r="E614" s="216"/>
      <c r="F614" s="223"/>
      <c r="G614" s="223"/>
      <c r="H614" s="303"/>
      <c r="I614" s="303"/>
      <c r="J614" s="292"/>
      <c r="K614" s="163"/>
      <c r="L614" s="292"/>
      <c r="M614" s="163"/>
      <c r="N614" s="292"/>
      <c r="O614" s="163"/>
      <c r="P614" s="292"/>
      <c r="Q614" s="491"/>
      <c r="R614" s="292"/>
      <c r="S614" s="163"/>
      <c r="T614" s="292"/>
      <c r="U614" s="495"/>
      <c r="V614" s="491"/>
      <c r="W614" s="503"/>
      <c r="X614" s="499"/>
      <c r="Y614" s="163"/>
      <c r="Z614" s="292"/>
      <c r="AA614" s="1306"/>
      <c r="AB614" s="499"/>
      <c r="AC614" s="163"/>
      <c r="AD614" s="292"/>
      <c r="AE614" s="292"/>
      <c r="AF614" s="292"/>
      <c r="AG614" s="1325"/>
      <c r="AH614" s="163"/>
    </row>
    <row r="615" spans="1:34" s="162" customFormat="1" ht="14.25" x14ac:dyDescent="0.2">
      <c r="A615" s="216"/>
      <c r="B615" s="216"/>
      <c r="C615" s="216"/>
      <c r="D615" s="216"/>
      <c r="E615" s="216"/>
      <c r="F615" s="223"/>
      <c r="G615" s="223"/>
      <c r="H615" s="303"/>
      <c r="I615" s="303"/>
      <c r="J615" s="292"/>
      <c r="K615" s="163"/>
      <c r="L615" s="292"/>
      <c r="M615" s="163"/>
      <c r="N615" s="292"/>
      <c r="O615" s="163"/>
      <c r="P615" s="292"/>
      <c r="Q615" s="491"/>
      <c r="R615" s="292"/>
      <c r="S615" s="163"/>
      <c r="T615" s="292"/>
      <c r="U615" s="495"/>
      <c r="V615" s="491"/>
      <c r="W615" s="503"/>
      <c r="X615" s="499"/>
      <c r="Y615" s="163"/>
      <c r="Z615" s="292"/>
      <c r="AA615" s="1306"/>
      <c r="AB615" s="499"/>
      <c r="AC615" s="163"/>
      <c r="AD615" s="292"/>
      <c r="AE615" s="292"/>
      <c r="AF615" s="292"/>
      <c r="AG615" s="1325"/>
      <c r="AH615" s="163"/>
    </row>
    <row r="616" spans="1:34" s="162" customFormat="1" ht="14.25" x14ac:dyDescent="0.2">
      <c r="A616" s="216"/>
      <c r="B616" s="216"/>
      <c r="C616" s="216"/>
      <c r="D616" s="216"/>
      <c r="E616" s="216"/>
      <c r="F616" s="223"/>
      <c r="G616" s="223"/>
      <c r="H616" s="303"/>
      <c r="I616" s="303"/>
      <c r="J616" s="292"/>
      <c r="K616" s="163"/>
      <c r="L616" s="292"/>
      <c r="M616" s="163"/>
      <c r="N616" s="292"/>
      <c r="O616" s="163"/>
      <c r="P616" s="292"/>
      <c r="Q616" s="491"/>
      <c r="R616" s="292"/>
      <c r="S616" s="163"/>
      <c r="T616" s="292"/>
      <c r="U616" s="495"/>
      <c r="V616" s="491"/>
      <c r="W616" s="503"/>
      <c r="X616" s="499"/>
      <c r="Y616" s="163"/>
      <c r="Z616" s="292"/>
      <c r="AA616" s="1306"/>
      <c r="AB616" s="499"/>
      <c r="AC616" s="163"/>
      <c r="AD616" s="292"/>
      <c r="AE616" s="292"/>
      <c r="AF616" s="292"/>
      <c r="AG616" s="1325"/>
      <c r="AH616" s="163"/>
    </row>
    <row r="617" spans="1:34" s="162" customFormat="1" ht="14.25" x14ac:dyDescent="0.2">
      <c r="A617" s="216"/>
      <c r="B617" s="216"/>
      <c r="C617" s="216"/>
      <c r="D617" s="216"/>
      <c r="E617" s="216"/>
      <c r="F617" s="223"/>
      <c r="G617" s="223"/>
      <c r="H617" s="303"/>
      <c r="I617" s="303"/>
      <c r="J617" s="292"/>
      <c r="K617" s="163"/>
      <c r="L617" s="292"/>
      <c r="M617" s="163"/>
      <c r="N617" s="292"/>
      <c r="O617" s="163"/>
      <c r="P617" s="292"/>
      <c r="Q617" s="491"/>
      <c r="R617" s="292"/>
      <c r="S617" s="163"/>
      <c r="T617" s="292"/>
      <c r="U617" s="495"/>
      <c r="V617" s="491"/>
      <c r="W617" s="503"/>
      <c r="X617" s="499"/>
      <c r="Y617" s="163"/>
      <c r="Z617" s="292"/>
      <c r="AA617" s="1306"/>
      <c r="AB617" s="499"/>
      <c r="AC617" s="163"/>
      <c r="AD617" s="292"/>
      <c r="AE617" s="292"/>
      <c r="AF617" s="292"/>
      <c r="AG617" s="1325"/>
      <c r="AH617" s="163"/>
    </row>
    <row r="618" spans="1:34" s="162" customFormat="1" ht="14.25" x14ac:dyDescent="0.2">
      <c r="A618" s="216"/>
      <c r="B618" s="216"/>
      <c r="C618" s="216"/>
      <c r="D618" s="216"/>
      <c r="E618" s="216"/>
      <c r="F618" s="223"/>
      <c r="G618" s="223"/>
      <c r="H618" s="303"/>
      <c r="I618" s="303"/>
      <c r="J618" s="292"/>
      <c r="K618" s="163"/>
      <c r="L618" s="292"/>
      <c r="M618" s="163"/>
      <c r="N618" s="292"/>
      <c r="O618" s="163"/>
      <c r="P618" s="292"/>
      <c r="Q618" s="491"/>
      <c r="R618" s="292"/>
      <c r="S618" s="163"/>
      <c r="T618" s="292"/>
      <c r="U618" s="495"/>
      <c r="V618" s="491"/>
      <c r="W618" s="503"/>
      <c r="X618" s="499"/>
      <c r="Y618" s="163"/>
      <c r="Z618" s="292"/>
      <c r="AA618" s="1306"/>
      <c r="AB618" s="499"/>
      <c r="AC618" s="163"/>
      <c r="AD618" s="292"/>
      <c r="AE618" s="292"/>
      <c r="AF618" s="292"/>
      <c r="AG618" s="1325"/>
      <c r="AH618" s="163"/>
    </row>
    <row r="619" spans="1:34" s="162" customFormat="1" ht="14.25" x14ac:dyDescent="0.2">
      <c r="A619" s="216"/>
      <c r="B619" s="216"/>
      <c r="C619" s="216"/>
      <c r="D619" s="216"/>
      <c r="E619" s="216"/>
      <c r="F619" s="223"/>
      <c r="G619" s="223"/>
      <c r="H619" s="303"/>
      <c r="I619" s="303"/>
      <c r="J619" s="292"/>
      <c r="K619" s="163"/>
      <c r="L619" s="292"/>
      <c r="M619" s="163"/>
      <c r="N619" s="292"/>
      <c r="O619" s="163"/>
      <c r="P619" s="292"/>
      <c r="Q619" s="491"/>
      <c r="R619" s="292"/>
      <c r="S619" s="163"/>
      <c r="T619" s="292"/>
      <c r="U619" s="495"/>
      <c r="V619" s="491"/>
      <c r="W619" s="503"/>
      <c r="X619" s="499"/>
      <c r="Y619" s="163"/>
      <c r="Z619" s="292"/>
      <c r="AA619" s="1306"/>
      <c r="AB619" s="499"/>
      <c r="AC619" s="163"/>
      <c r="AD619" s="292"/>
      <c r="AE619" s="292"/>
      <c r="AF619" s="292"/>
      <c r="AG619" s="1325"/>
      <c r="AH619" s="163"/>
    </row>
    <row r="620" spans="1:34" s="162" customFormat="1" ht="14.25" x14ac:dyDescent="0.2">
      <c r="A620" s="216"/>
      <c r="B620" s="216"/>
      <c r="C620" s="216"/>
      <c r="D620" s="216"/>
      <c r="E620" s="216"/>
      <c r="F620" s="223"/>
      <c r="G620" s="223"/>
      <c r="H620" s="303"/>
      <c r="I620" s="303"/>
      <c r="J620" s="292"/>
      <c r="K620" s="163"/>
      <c r="L620" s="292"/>
      <c r="M620" s="163"/>
      <c r="N620" s="292"/>
      <c r="O620" s="163"/>
      <c r="P620" s="292"/>
      <c r="Q620" s="491"/>
      <c r="R620" s="292"/>
      <c r="S620" s="163"/>
      <c r="T620" s="292"/>
      <c r="U620" s="495"/>
      <c r="V620" s="491"/>
      <c r="W620" s="503"/>
      <c r="X620" s="499"/>
      <c r="Y620" s="163"/>
      <c r="Z620" s="292"/>
      <c r="AA620" s="1306"/>
      <c r="AB620" s="499"/>
      <c r="AC620" s="163"/>
      <c r="AD620" s="292"/>
      <c r="AE620" s="292"/>
      <c r="AF620" s="292"/>
      <c r="AG620" s="1325"/>
      <c r="AH620" s="163"/>
    </row>
    <row r="621" spans="1:34" s="162" customFormat="1" ht="14.25" x14ac:dyDescent="0.2">
      <c r="A621" s="216"/>
      <c r="B621" s="216"/>
      <c r="C621" s="216"/>
      <c r="D621" s="216"/>
      <c r="E621" s="216"/>
      <c r="F621" s="223"/>
      <c r="G621" s="223"/>
      <c r="H621" s="303"/>
      <c r="I621" s="303"/>
      <c r="J621" s="292"/>
      <c r="K621" s="163"/>
      <c r="L621" s="292"/>
      <c r="M621" s="163"/>
      <c r="N621" s="292"/>
      <c r="O621" s="163"/>
      <c r="P621" s="292"/>
      <c r="Q621" s="491"/>
      <c r="R621" s="292"/>
      <c r="S621" s="163"/>
      <c r="T621" s="292"/>
      <c r="U621" s="495"/>
      <c r="V621" s="491"/>
      <c r="W621" s="503"/>
      <c r="X621" s="499"/>
      <c r="Y621" s="163"/>
      <c r="Z621" s="292"/>
      <c r="AA621" s="1306"/>
      <c r="AB621" s="499"/>
      <c r="AC621" s="163"/>
      <c r="AD621" s="292"/>
      <c r="AE621" s="292"/>
      <c r="AF621" s="292"/>
      <c r="AG621" s="1325"/>
      <c r="AH621" s="163"/>
    </row>
    <row r="622" spans="1:34" s="162" customFormat="1" ht="14.25" x14ac:dyDescent="0.2">
      <c r="A622" s="216"/>
      <c r="B622" s="216"/>
      <c r="C622" s="216"/>
      <c r="D622" s="216"/>
      <c r="E622" s="216"/>
      <c r="F622" s="223"/>
      <c r="G622" s="223"/>
      <c r="H622" s="303"/>
      <c r="I622" s="303"/>
      <c r="J622" s="292"/>
      <c r="K622" s="163"/>
      <c r="L622" s="292"/>
      <c r="M622" s="163"/>
      <c r="N622" s="292"/>
      <c r="O622" s="163"/>
      <c r="P622" s="292"/>
      <c r="Q622" s="491"/>
      <c r="R622" s="292"/>
      <c r="S622" s="163"/>
      <c r="T622" s="292"/>
      <c r="U622" s="495"/>
      <c r="V622" s="491"/>
      <c r="W622" s="503"/>
      <c r="X622" s="499"/>
      <c r="Y622" s="163"/>
      <c r="Z622" s="292"/>
      <c r="AA622" s="1306"/>
      <c r="AB622" s="499"/>
      <c r="AC622" s="163"/>
      <c r="AD622" s="292"/>
      <c r="AE622" s="292"/>
      <c r="AF622" s="292"/>
      <c r="AG622" s="1325"/>
      <c r="AH622" s="163"/>
    </row>
    <row r="623" spans="1:34" s="162" customFormat="1" ht="14.25" x14ac:dyDescent="0.2">
      <c r="A623" s="216"/>
      <c r="B623" s="216"/>
      <c r="C623" s="216"/>
      <c r="D623" s="216"/>
      <c r="E623" s="216"/>
      <c r="F623" s="223"/>
      <c r="G623" s="223"/>
      <c r="H623" s="303"/>
      <c r="I623" s="303"/>
      <c r="J623" s="292"/>
      <c r="K623" s="163"/>
      <c r="L623" s="292"/>
      <c r="M623" s="163"/>
      <c r="N623" s="292"/>
      <c r="O623" s="163"/>
      <c r="P623" s="292"/>
      <c r="Q623" s="491"/>
      <c r="R623" s="292"/>
      <c r="S623" s="163"/>
      <c r="T623" s="292"/>
      <c r="U623" s="495"/>
      <c r="V623" s="491"/>
      <c r="W623" s="503"/>
      <c r="X623" s="499"/>
      <c r="Y623" s="163"/>
      <c r="Z623" s="292"/>
      <c r="AA623" s="1306"/>
      <c r="AB623" s="499"/>
      <c r="AC623" s="163"/>
      <c r="AD623" s="292"/>
      <c r="AE623" s="292"/>
      <c r="AF623" s="292"/>
      <c r="AG623" s="1325"/>
      <c r="AH623" s="163"/>
    </row>
    <row r="624" spans="1:34" s="162" customFormat="1" ht="14.25" x14ac:dyDescent="0.2">
      <c r="A624" s="216"/>
      <c r="B624" s="216"/>
      <c r="C624" s="216"/>
      <c r="D624" s="216"/>
      <c r="E624" s="216"/>
      <c r="F624" s="223"/>
      <c r="G624" s="223"/>
      <c r="H624" s="303"/>
      <c r="I624" s="303"/>
      <c r="J624" s="292"/>
      <c r="K624" s="163"/>
      <c r="L624" s="292"/>
      <c r="M624" s="163"/>
      <c r="N624" s="292"/>
      <c r="O624" s="163"/>
      <c r="P624" s="292"/>
      <c r="Q624" s="491"/>
      <c r="R624" s="292"/>
      <c r="S624" s="163"/>
      <c r="T624" s="292"/>
      <c r="U624" s="495"/>
      <c r="V624" s="491"/>
      <c r="W624" s="503"/>
      <c r="X624" s="499"/>
      <c r="Y624" s="163"/>
      <c r="Z624" s="292"/>
      <c r="AA624" s="1306"/>
      <c r="AB624" s="499"/>
      <c r="AC624" s="163"/>
      <c r="AD624" s="292"/>
      <c r="AE624" s="292"/>
      <c r="AF624" s="292"/>
      <c r="AG624" s="1325"/>
      <c r="AH624" s="163"/>
    </row>
    <row r="625" spans="1:34" s="162" customFormat="1" ht="14.25" x14ac:dyDescent="0.2">
      <c r="A625" s="216"/>
      <c r="B625" s="216"/>
      <c r="C625" s="216"/>
      <c r="D625" s="216"/>
      <c r="E625" s="216"/>
      <c r="F625" s="223"/>
      <c r="G625" s="223"/>
      <c r="H625" s="303"/>
      <c r="I625" s="303"/>
      <c r="J625" s="292"/>
      <c r="K625" s="163"/>
      <c r="L625" s="292"/>
      <c r="M625" s="163"/>
      <c r="N625" s="292"/>
      <c r="O625" s="163"/>
      <c r="P625" s="292"/>
      <c r="Q625" s="491"/>
      <c r="R625" s="292"/>
      <c r="S625" s="163"/>
      <c r="T625" s="292"/>
      <c r="U625" s="495"/>
      <c r="V625" s="491"/>
      <c r="W625" s="503"/>
      <c r="X625" s="499"/>
      <c r="Y625" s="163"/>
      <c r="Z625" s="292"/>
      <c r="AA625" s="1306"/>
      <c r="AB625" s="499"/>
      <c r="AC625" s="163"/>
      <c r="AD625" s="292"/>
      <c r="AE625" s="292"/>
      <c r="AF625" s="292"/>
      <c r="AG625" s="1325"/>
      <c r="AH625" s="163"/>
    </row>
    <row r="626" spans="1:34" s="162" customFormat="1" ht="14.25" x14ac:dyDescent="0.2">
      <c r="A626" s="216"/>
      <c r="B626" s="216"/>
      <c r="C626" s="216"/>
      <c r="D626" s="216"/>
      <c r="E626" s="216"/>
      <c r="F626" s="223"/>
      <c r="G626" s="223"/>
      <c r="H626" s="303"/>
      <c r="I626" s="303"/>
      <c r="J626" s="292"/>
      <c r="K626" s="163"/>
      <c r="L626" s="292"/>
      <c r="M626" s="163"/>
      <c r="N626" s="292"/>
      <c r="O626" s="163"/>
      <c r="P626" s="292"/>
      <c r="Q626" s="491"/>
      <c r="R626" s="292"/>
      <c r="S626" s="163"/>
      <c r="T626" s="292"/>
      <c r="U626" s="495"/>
      <c r="V626" s="491"/>
      <c r="W626" s="503"/>
      <c r="X626" s="499"/>
      <c r="Y626" s="163"/>
      <c r="Z626" s="292"/>
      <c r="AA626" s="1306"/>
      <c r="AB626" s="499"/>
      <c r="AC626" s="163"/>
      <c r="AD626" s="292"/>
      <c r="AE626" s="292"/>
      <c r="AF626" s="292"/>
      <c r="AG626" s="1325"/>
      <c r="AH626" s="163"/>
    </row>
    <row r="627" spans="1:34" s="162" customFormat="1" ht="14.25" x14ac:dyDescent="0.2">
      <c r="A627" s="216"/>
      <c r="B627" s="216"/>
      <c r="C627" s="216"/>
      <c r="D627" s="216"/>
      <c r="E627" s="216"/>
      <c r="F627" s="223"/>
      <c r="G627" s="223"/>
      <c r="H627" s="303"/>
      <c r="I627" s="303"/>
      <c r="J627" s="292"/>
      <c r="K627" s="163"/>
      <c r="L627" s="292"/>
      <c r="M627" s="163"/>
      <c r="N627" s="292"/>
      <c r="O627" s="163"/>
      <c r="P627" s="292"/>
      <c r="Q627" s="491"/>
      <c r="R627" s="292"/>
      <c r="S627" s="163"/>
      <c r="T627" s="292"/>
      <c r="U627" s="495"/>
      <c r="V627" s="491"/>
      <c r="W627" s="503"/>
      <c r="X627" s="499"/>
      <c r="Y627" s="163"/>
      <c r="Z627" s="292"/>
      <c r="AA627" s="1306"/>
      <c r="AB627" s="499"/>
      <c r="AC627" s="163"/>
      <c r="AD627" s="292"/>
      <c r="AE627" s="292"/>
      <c r="AF627" s="292"/>
      <c r="AG627" s="1325"/>
      <c r="AH627" s="163"/>
    </row>
    <row r="628" spans="1:34" s="162" customFormat="1" ht="14.25" x14ac:dyDescent="0.2">
      <c r="A628" s="216"/>
      <c r="B628" s="216"/>
      <c r="C628" s="216"/>
      <c r="D628" s="216"/>
      <c r="E628" s="216"/>
      <c r="F628" s="223"/>
      <c r="G628" s="223"/>
      <c r="H628" s="303"/>
      <c r="I628" s="303"/>
      <c r="J628" s="292"/>
      <c r="K628" s="163"/>
      <c r="L628" s="292"/>
      <c r="M628" s="163"/>
      <c r="N628" s="292"/>
      <c r="O628" s="163"/>
      <c r="P628" s="292"/>
      <c r="Q628" s="491"/>
      <c r="R628" s="292"/>
      <c r="S628" s="163"/>
      <c r="T628" s="292"/>
      <c r="U628" s="495"/>
      <c r="V628" s="491"/>
      <c r="W628" s="503"/>
      <c r="X628" s="499"/>
      <c r="Y628" s="163"/>
      <c r="Z628" s="292"/>
      <c r="AA628" s="1306"/>
      <c r="AB628" s="499"/>
      <c r="AC628" s="163"/>
      <c r="AD628" s="292"/>
      <c r="AE628" s="292"/>
      <c r="AF628" s="292"/>
      <c r="AG628" s="1325"/>
      <c r="AH628" s="163"/>
    </row>
    <row r="629" spans="1:34" s="162" customFormat="1" ht="14.25" x14ac:dyDescent="0.2">
      <c r="A629" s="216"/>
      <c r="B629" s="216"/>
      <c r="C629" s="216"/>
      <c r="D629" s="216"/>
      <c r="E629" s="216"/>
      <c r="F629" s="223"/>
      <c r="G629" s="223"/>
      <c r="H629" s="303"/>
      <c r="I629" s="303"/>
      <c r="J629" s="292"/>
      <c r="K629" s="163"/>
      <c r="L629" s="292"/>
      <c r="M629" s="163"/>
      <c r="N629" s="292"/>
      <c r="O629" s="163"/>
      <c r="P629" s="292"/>
      <c r="Q629" s="491"/>
      <c r="R629" s="292"/>
      <c r="S629" s="163"/>
      <c r="T629" s="292"/>
      <c r="U629" s="495"/>
      <c r="V629" s="491"/>
      <c r="W629" s="503"/>
      <c r="X629" s="499"/>
      <c r="Y629" s="163"/>
      <c r="Z629" s="292"/>
      <c r="AA629" s="1306"/>
      <c r="AB629" s="499"/>
      <c r="AC629" s="163"/>
      <c r="AD629" s="292"/>
      <c r="AE629" s="292"/>
      <c r="AF629" s="292"/>
      <c r="AG629" s="1325"/>
      <c r="AH629" s="163"/>
    </row>
    <row r="630" spans="1:34" s="162" customFormat="1" ht="14.25" x14ac:dyDescent="0.2">
      <c r="A630" s="216"/>
      <c r="B630" s="216"/>
      <c r="C630" s="216"/>
      <c r="D630" s="216"/>
      <c r="E630" s="216"/>
      <c r="F630" s="223"/>
      <c r="G630" s="223"/>
      <c r="H630" s="303"/>
      <c r="I630" s="303"/>
      <c r="J630" s="292"/>
      <c r="K630" s="163"/>
      <c r="L630" s="292"/>
      <c r="M630" s="163"/>
      <c r="N630" s="292"/>
      <c r="O630" s="163"/>
      <c r="P630" s="292"/>
      <c r="Q630" s="491"/>
      <c r="R630" s="292"/>
      <c r="S630" s="163"/>
      <c r="T630" s="292"/>
      <c r="U630" s="495"/>
      <c r="V630" s="491"/>
      <c r="W630" s="503"/>
      <c r="X630" s="499"/>
      <c r="Y630" s="163"/>
      <c r="Z630" s="292"/>
      <c r="AA630" s="1306"/>
      <c r="AB630" s="499"/>
      <c r="AC630" s="163"/>
      <c r="AD630" s="292"/>
      <c r="AE630" s="292"/>
      <c r="AF630" s="292"/>
      <c r="AG630" s="1325"/>
      <c r="AH630" s="163"/>
    </row>
    <row r="631" spans="1:34" s="162" customFormat="1" ht="14.25" x14ac:dyDescent="0.2">
      <c r="A631" s="216"/>
      <c r="B631" s="216"/>
      <c r="C631" s="216"/>
      <c r="D631" s="216"/>
      <c r="E631" s="216"/>
      <c r="F631" s="223"/>
      <c r="G631" s="223"/>
      <c r="H631" s="303"/>
      <c r="I631" s="303"/>
      <c r="J631" s="292"/>
      <c r="K631" s="163"/>
      <c r="L631" s="292"/>
      <c r="M631" s="163"/>
      <c r="N631" s="292"/>
      <c r="O631" s="163"/>
      <c r="P631" s="292"/>
      <c r="Q631" s="491"/>
      <c r="R631" s="292"/>
      <c r="S631" s="163"/>
      <c r="T631" s="292"/>
      <c r="U631" s="495"/>
      <c r="V631" s="491"/>
      <c r="W631" s="503"/>
      <c r="X631" s="499"/>
      <c r="Y631" s="163"/>
      <c r="Z631" s="292"/>
      <c r="AA631" s="1306"/>
      <c r="AB631" s="499"/>
      <c r="AC631" s="163"/>
      <c r="AD631" s="292"/>
      <c r="AE631" s="292"/>
      <c r="AF631" s="292"/>
      <c r="AG631" s="1325"/>
      <c r="AH631" s="163"/>
    </row>
    <row r="632" spans="1:34" s="162" customFormat="1" ht="14.25" x14ac:dyDescent="0.2">
      <c r="A632" s="216"/>
      <c r="B632" s="216"/>
      <c r="C632" s="216"/>
      <c r="D632" s="216"/>
      <c r="E632" s="216"/>
      <c r="F632" s="223"/>
      <c r="G632" s="223"/>
      <c r="H632" s="303"/>
      <c r="I632" s="303"/>
      <c r="J632" s="292"/>
      <c r="K632" s="163"/>
      <c r="L632" s="292"/>
      <c r="M632" s="163"/>
      <c r="N632" s="292"/>
      <c r="O632" s="163"/>
      <c r="P632" s="292"/>
      <c r="Q632" s="491"/>
      <c r="R632" s="292"/>
      <c r="S632" s="163"/>
      <c r="T632" s="292"/>
      <c r="U632" s="495"/>
      <c r="V632" s="491"/>
      <c r="W632" s="503"/>
      <c r="X632" s="499"/>
      <c r="Y632" s="163"/>
      <c r="Z632" s="292"/>
      <c r="AA632" s="1306"/>
      <c r="AB632" s="499"/>
      <c r="AC632" s="163"/>
      <c r="AD632" s="292"/>
      <c r="AE632" s="292"/>
      <c r="AF632" s="292"/>
      <c r="AG632" s="1325"/>
      <c r="AH632" s="163"/>
    </row>
    <row r="633" spans="1:34" s="162" customFormat="1" ht="14.25" x14ac:dyDescent="0.2">
      <c r="A633" s="216"/>
      <c r="B633" s="216"/>
      <c r="C633" s="216"/>
      <c r="D633" s="216"/>
      <c r="E633" s="216"/>
      <c r="F633" s="223"/>
      <c r="G633" s="223"/>
      <c r="H633" s="303"/>
      <c r="I633" s="303"/>
      <c r="J633" s="292"/>
      <c r="K633" s="163"/>
      <c r="L633" s="292"/>
      <c r="M633" s="163"/>
      <c r="N633" s="292"/>
      <c r="O633" s="163"/>
      <c r="P633" s="292"/>
      <c r="Q633" s="491"/>
      <c r="R633" s="292"/>
      <c r="S633" s="163"/>
      <c r="T633" s="292"/>
      <c r="U633" s="495"/>
      <c r="V633" s="491"/>
      <c r="W633" s="503"/>
      <c r="X633" s="499"/>
      <c r="Y633" s="163"/>
      <c r="Z633" s="292"/>
      <c r="AA633" s="1306"/>
      <c r="AB633" s="499"/>
      <c r="AC633" s="163"/>
      <c r="AD633" s="292"/>
      <c r="AE633" s="292"/>
      <c r="AF633" s="292"/>
      <c r="AG633" s="1325"/>
      <c r="AH633" s="163"/>
    </row>
    <row r="634" spans="1:34" s="162" customFormat="1" ht="14.25" x14ac:dyDescent="0.2">
      <c r="A634" s="216"/>
      <c r="B634" s="216"/>
      <c r="C634" s="216"/>
      <c r="D634" s="216"/>
      <c r="E634" s="216"/>
      <c r="F634" s="223"/>
      <c r="G634" s="223"/>
      <c r="H634" s="303"/>
      <c r="I634" s="303"/>
      <c r="J634" s="292"/>
      <c r="K634" s="163"/>
      <c r="L634" s="292"/>
      <c r="M634" s="163"/>
      <c r="N634" s="292"/>
      <c r="O634" s="163"/>
      <c r="P634" s="292"/>
      <c r="Q634" s="491"/>
      <c r="R634" s="292"/>
      <c r="S634" s="163"/>
      <c r="T634" s="292"/>
      <c r="U634" s="495"/>
      <c r="V634" s="491"/>
      <c r="W634" s="503"/>
      <c r="X634" s="499"/>
      <c r="Y634" s="163"/>
      <c r="Z634" s="292"/>
      <c r="AA634" s="1306"/>
      <c r="AB634" s="499"/>
      <c r="AC634" s="163"/>
      <c r="AD634" s="292"/>
      <c r="AE634" s="292"/>
      <c r="AF634" s="292"/>
      <c r="AG634" s="1325"/>
      <c r="AH634" s="163"/>
    </row>
    <row r="635" spans="1:34" s="162" customFormat="1" ht="14.25" x14ac:dyDescent="0.2">
      <c r="A635" s="216"/>
      <c r="B635" s="216"/>
      <c r="C635" s="216"/>
      <c r="D635" s="216"/>
      <c r="E635" s="216"/>
      <c r="F635" s="223"/>
      <c r="G635" s="223"/>
      <c r="H635" s="303"/>
      <c r="I635" s="303"/>
      <c r="J635" s="292"/>
      <c r="K635" s="163"/>
      <c r="L635" s="292"/>
      <c r="M635" s="163"/>
      <c r="N635" s="292"/>
      <c r="O635" s="163"/>
      <c r="P635" s="292"/>
      <c r="Q635" s="491"/>
      <c r="R635" s="292"/>
      <c r="S635" s="163"/>
      <c r="T635" s="292"/>
      <c r="U635" s="495"/>
      <c r="V635" s="491"/>
      <c r="W635" s="503"/>
      <c r="X635" s="499"/>
      <c r="Y635" s="163"/>
      <c r="Z635" s="292"/>
      <c r="AA635" s="1306"/>
      <c r="AB635" s="499"/>
      <c r="AC635" s="163"/>
      <c r="AD635" s="292"/>
      <c r="AE635" s="292"/>
      <c r="AF635" s="292"/>
      <c r="AG635" s="1325"/>
      <c r="AH635" s="163"/>
    </row>
    <row r="636" spans="1:34" s="162" customFormat="1" ht="14.25" x14ac:dyDescent="0.2">
      <c r="A636" s="216"/>
      <c r="B636" s="216"/>
      <c r="C636" s="216"/>
      <c r="D636" s="216"/>
      <c r="E636" s="216"/>
      <c r="F636" s="223"/>
      <c r="G636" s="223"/>
      <c r="H636" s="303"/>
      <c r="I636" s="303"/>
      <c r="J636" s="292"/>
      <c r="K636" s="163"/>
      <c r="L636" s="292"/>
      <c r="M636" s="163"/>
      <c r="N636" s="292"/>
      <c r="O636" s="163"/>
      <c r="P636" s="292"/>
      <c r="Q636" s="491"/>
      <c r="R636" s="292"/>
      <c r="S636" s="163"/>
      <c r="T636" s="292"/>
      <c r="U636" s="495"/>
      <c r="V636" s="491"/>
      <c r="W636" s="503"/>
      <c r="X636" s="499"/>
      <c r="Y636" s="163"/>
      <c r="Z636" s="292"/>
      <c r="AA636" s="1306"/>
      <c r="AB636" s="499"/>
      <c r="AC636" s="163"/>
      <c r="AD636" s="292"/>
      <c r="AE636" s="292"/>
      <c r="AF636" s="292"/>
      <c r="AG636" s="1325"/>
      <c r="AH636" s="163"/>
    </row>
    <row r="637" spans="1:34" s="162" customFormat="1" ht="14.25" x14ac:dyDescent="0.2">
      <c r="A637" s="216"/>
      <c r="B637" s="216"/>
      <c r="C637" s="216"/>
      <c r="D637" s="216"/>
      <c r="E637" s="216"/>
      <c r="F637" s="223"/>
      <c r="G637" s="223"/>
      <c r="H637" s="303"/>
      <c r="I637" s="303"/>
      <c r="J637" s="292"/>
      <c r="K637" s="163"/>
      <c r="L637" s="292"/>
      <c r="M637" s="163"/>
      <c r="N637" s="292"/>
      <c r="O637" s="163"/>
      <c r="P637" s="292"/>
      <c r="Q637" s="491"/>
      <c r="R637" s="292"/>
      <c r="S637" s="163"/>
      <c r="T637" s="292"/>
      <c r="U637" s="495"/>
      <c r="V637" s="491"/>
      <c r="W637" s="503"/>
      <c r="X637" s="499"/>
      <c r="Y637" s="163"/>
      <c r="Z637" s="292"/>
      <c r="AA637" s="1306"/>
      <c r="AB637" s="499"/>
      <c r="AC637" s="163"/>
      <c r="AD637" s="292"/>
      <c r="AE637" s="292"/>
      <c r="AF637" s="292"/>
      <c r="AG637" s="1325"/>
      <c r="AH637" s="163"/>
    </row>
    <row r="638" spans="1:34" s="162" customFormat="1" ht="14.25" x14ac:dyDescent="0.2">
      <c r="A638" s="216"/>
      <c r="B638" s="216"/>
      <c r="C638" s="216"/>
      <c r="D638" s="216"/>
      <c r="E638" s="216"/>
      <c r="F638" s="223"/>
      <c r="G638" s="223"/>
      <c r="H638" s="303"/>
      <c r="I638" s="303"/>
      <c r="J638" s="292"/>
      <c r="K638" s="163"/>
      <c r="L638" s="292"/>
      <c r="M638" s="163"/>
      <c r="N638" s="292"/>
      <c r="O638" s="163"/>
      <c r="P638" s="292"/>
      <c r="Q638" s="491"/>
      <c r="R638" s="292"/>
      <c r="S638" s="163"/>
      <c r="T638" s="292"/>
      <c r="U638" s="495"/>
      <c r="V638" s="491"/>
      <c r="W638" s="503"/>
      <c r="X638" s="499"/>
      <c r="Y638" s="163"/>
      <c r="Z638" s="292"/>
      <c r="AA638" s="1306"/>
      <c r="AB638" s="499"/>
      <c r="AC638" s="163"/>
      <c r="AD638" s="292"/>
      <c r="AE638" s="292"/>
      <c r="AF638" s="292"/>
      <c r="AG638" s="1325"/>
      <c r="AH638" s="163"/>
    </row>
    <row r="639" spans="1:34" s="162" customFormat="1" ht="14.25" x14ac:dyDescent="0.2">
      <c r="A639" s="216"/>
      <c r="B639" s="216"/>
      <c r="C639" s="216"/>
      <c r="D639" s="216"/>
      <c r="E639" s="216"/>
      <c r="F639" s="223"/>
      <c r="G639" s="223"/>
      <c r="H639" s="303"/>
      <c r="I639" s="303"/>
      <c r="J639" s="292"/>
      <c r="K639" s="163"/>
      <c r="L639" s="292"/>
      <c r="M639" s="163"/>
      <c r="N639" s="292"/>
      <c r="O639" s="163"/>
      <c r="P639" s="292"/>
      <c r="Q639" s="491"/>
      <c r="R639" s="292"/>
      <c r="S639" s="163"/>
      <c r="T639" s="292"/>
      <c r="U639" s="495"/>
      <c r="V639" s="491"/>
      <c r="W639" s="503"/>
      <c r="X639" s="499"/>
      <c r="Y639" s="163"/>
      <c r="Z639" s="292"/>
      <c r="AA639" s="1306"/>
      <c r="AB639" s="499"/>
      <c r="AC639" s="163"/>
      <c r="AD639" s="292"/>
      <c r="AE639" s="292"/>
      <c r="AF639" s="292"/>
      <c r="AG639" s="1325"/>
      <c r="AH639" s="163"/>
    </row>
    <row r="640" spans="1:34" s="162" customFormat="1" ht="14.25" x14ac:dyDescent="0.2">
      <c r="A640" s="216"/>
      <c r="B640" s="216"/>
      <c r="C640" s="216"/>
      <c r="D640" s="216"/>
      <c r="E640" s="216"/>
      <c r="F640" s="223"/>
      <c r="G640" s="223"/>
      <c r="H640" s="303"/>
      <c r="I640" s="303"/>
      <c r="J640" s="292"/>
      <c r="K640" s="163"/>
      <c r="L640" s="292"/>
      <c r="M640" s="163"/>
      <c r="N640" s="292"/>
      <c r="O640" s="163"/>
      <c r="P640" s="292"/>
      <c r="Q640" s="491"/>
      <c r="R640" s="292"/>
      <c r="S640" s="163"/>
      <c r="T640" s="292"/>
      <c r="U640" s="495"/>
      <c r="V640" s="491"/>
      <c r="W640" s="503"/>
      <c r="X640" s="499"/>
      <c r="Y640" s="163"/>
      <c r="Z640" s="292"/>
      <c r="AA640" s="1306"/>
      <c r="AB640" s="499"/>
      <c r="AC640" s="163"/>
      <c r="AD640" s="292"/>
      <c r="AE640" s="292"/>
      <c r="AF640" s="292"/>
      <c r="AG640" s="1325"/>
      <c r="AH640" s="163"/>
    </row>
    <row r="641" spans="1:34" s="162" customFormat="1" ht="14.25" x14ac:dyDescent="0.2">
      <c r="A641" s="216"/>
      <c r="B641" s="216"/>
      <c r="C641" s="216"/>
      <c r="D641" s="216"/>
      <c r="E641" s="216"/>
      <c r="F641" s="223"/>
      <c r="G641" s="223"/>
      <c r="H641" s="303"/>
      <c r="I641" s="303"/>
      <c r="J641" s="292"/>
      <c r="K641" s="163"/>
      <c r="L641" s="292"/>
      <c r="M641" s="163"/>
      <c r="N641" s="292"/>
      <c r="O641" s="163"/>
      <c r="P641" s="292"/>
      <c r="Q641" s="491"/>
      <c r="R641" s="292"/>
      <c r="S641" s="163"/>
      <c r="T641" s="292"/>
      <c r="U641" s="495"/>
      <c r="V641" s="491"/>
      <c r="W641" s="503"/>
      <c r="X641" s="499"/>
      <c r="Y641" s="163"/>
      <c r="Z641" s="292"/>
      <c r="AA641" s="1306"/>
      <c r="AB641" s="499"/>
      <c r="AC641" s="163"/>
      <c r="AD641" s="292"/>
      <c r="AE641" s="292"/>
      <c r="AF641" s="292"/>
      <c r="AG641" s="1325"/>
      <c r="AH641" s="163"/>
    </row>
    <row r="642" spans="1:34" s="162" customFormat="1" ht="14.25" x14ac:dyDescent="0.2">
      <c r="A642" s="216"/>
      <c r="B642" s="216"/>
      <c r="C642" s="216"/>
      <c r="D642" s="216"/>
      <c r="E642" s="216"/>
      <c r="F642" s="223"/>
      <c r="G642" s="223"/>
      <c r="H642" s="303"/>
      <c r="I642" s="303"/>
      <c r="J642" s="292"/>
      <c r="K642" s="163"/>
      <c r="L642" s="292"/>
      <c r="M642" s="163"/>
      <c r="N642" s="292"/>
      <c r="O642" s="163"/>
      <c r="P642" s="292"/>
      <c r="Q642" s="491"/>
      <c r="R642" s="292"/>
      <c r="S642" s="163"/>
      <c r="T642" s="292"/>
      <c r="U642" s="495"/>
      <c r="V642" s="491"/>
      <c r="W642" s="503"/>
      <c r="X642" s="499"/>
      <c r="Y642" s="163"/>
      <c r="Z642" s="292"/>
      <c r="AA642" s="1306"/>
      <c r="AB642" s="499"/>
      <c r="AC642" s="163"/>
      <c r="AD642" s="292"/>
      <c r="AE642" s="292"/>
      <c r="AF642" s="292"/>
      <c r="AG642" s="1325"/>
      <c r="AH642" s="163"/>
    </row>
    <row r="643" spans="1:34" s="162" customFormat="1" ht="14.25" x14ac:dyDescent="0.2">
      <c r="A643" s="216"/>
      <c r="B643" s="216"/>
      <c r="C643" s="216"/>
      <c r="D643" s="216"/>
      <c r="E643" s="216"/>
      <c r="F643" s="223"/>
      <c r="G643" s="223"/>
      <c r="H643" s="303"/>
      <c r="I643" s="303"/>
      <c r="J643" s="292"/>
      <c r="K643" s="163"/>
      <c r="L643" s="292"/>
      <c r="M643" s="163"/>
      <c r="N643" s="292"/>
      <c r="O643" s="163"/>
      <c r="P643" s="292"/>
      <c r="Q643" s="491"/>
      <c r="R643" s="292"/>
      <c r="S643" s="163"/>
      <c r="T643" s="292"/>
      <c r="U643" s="495"/>
      <c r="V643" s="491"/>
      <c r="W643" s="503"/>
      <c r="X643" s="499"/>
      <c r="Y643" s="163"/>
      <c r="Z643" s="292"/>
      <c r="AA643" s="1306"/>
      <c r="AB643" s="499"/>
      <c r="AC643" s="163"/>
      <c r="AD643" s="292"/>
      <c r="AE643" s="292"/>
      <c r="AF643" s="292"/>
      <c r="AG643" s="1325"/>
      <c r="AH643" s="163"/>
    </row>
    <row r="644" spans="1:34" s="162" customFormat="1" ht="14.25" x14ac:dyDescent="0.2">
      <c r="A644" s="216"/>
      <c r="B644" s="216"/>
      <c r="C644" s="216"/>
      <c r="D644" s="216"/>
      <c r="E644" s="216"/>
      <c r="F644" s="223"/>
      <c r="G644" s="223"/>
      <c r="H644" s="303"/>
      <c r="I644" s="303"/>
      <c r="J644" s="292"/>
      <c r="K644" s="163"/>
      <c r="L644" s="292"/>
      <c r="M644" s="163"/>
      <c r="N644" s="292"/>
      <c r="O644" s="163"/>
      <c r="P644" s="292"/>
      <c r="Q644" s="491"/>
      <c r="R644" s="292"/>
      <c r="S644" s="163"/>
      <c r="T644" s="292"/>
      <c r="U644" s="495"/>
      <c r="V644" s="491"/>
      <c r="W644" s="503"/>
      <c r="X644" s="499"/>
      <c r="Y644" s="163"/>
      <c r="Z644" s="292"/>
      <c r="AA644" s="1306"/>
      <c r="AB644" s="499"/>
      <c r="AC644" s="163"/>
      <c r="AD644" s="292"/>
      <c r="AE644" s="292"/>
      <c r="AF644" s="292"/>
      <c r="AG644" s="1325"/>
      <c r="AH644" s="163"/>
    </row>
    <row r="645" spans="1:34" s="162" customFormat="1" ht="14.25" x14ac:dyDescent="0.2">
      <c r="A645" s="216"/>
      <c r="B645" s="216"/>
      <c r="C645" s="216"/>
      <c r="D645" s="216"/>
      <c r="E645" s="216"/>
      <c r="F645" s="223"/>
      <c r="G645" s="223"/>
      <c r="H645" s="303"/>
      <c r="I645" s="303"/>
      <c r="J645" s="292"/>
      <c r="K645" s="163"/>
      <c r="L645" s="292"/>
      <c r="M645" s="163"/>
      <c r="N645" s="292"/>
      <c r="O645" s="163"/>
      <c r="P645" s="292"/>
      <c r="Q645" s="491"/>
      <c r="R645" s="292"/>
      <c r="S645" s="163"/>
      <c r="T645" s="292"/>
      <c r="U645" s="495"/>
      <c r="V645" s="491"/>
      <c r="W645" s="503"/>
      <c r="X645" s="499"/>
      <c r="Y645" s="163"/>
      <c r="Z645" s="292"/>
      <c r="AA645" s="1306"/>
      <c r="AB645" s="499"/>
      <c r="AC645" s="163"/>
      <c r="AD645" s="292"/>
      <c r="AE645" s="292"/>
      <c r="AF645" s="292"/>
      <c r="AG645" s="1325"/>
      <c r="AH645" s="163"/>
    </row>
    <row r="646" spans="1:34" s="162" customFormat="1" ht="14.25" x14ac:dyDescent="0.2">
      <c r="A646" s="216"/>
      <c r="B646" s="216"/>
      <c r="C646" s="216"/>
      <c r="D646" s="216"/>
      <c r="E646" s="216"/>
      <c r="F646" s="223"/>
      <c r="G646" s="223"/>
      <c r="H646" s="303"/>
      <c r="I646" s="303"/>
      <c r="J646" s="292"/>
      <c r="K646" s="163"/>
      <c r="L646" s="292"/>
      <c r="M646" s="163"/>
      <c r="N646" s="292"/>
      <c r="O646" s="163"/>
      <c r="P646" s="292"/>
      <c r="Q646" s="491"/>
      <c r="R646" s="292"/>
      <c r="S646" s="163"/>
      <c r="T646" s="292"/>
      <c r="U646" s="495"/>
      <c r="V646" s="491"/>
      <c r="W646" s="503"/>
      <c r="X646" s="499"/>
      <c r="Y646" s="163"/>
      <c r="Z646" s="292"/>
      <c r="AA646" s="1306"/>
      <c r="AB646" s="499"/>
      <c r="AC646" s="163"/>
      <c r="AD646" s="292"/>
      <c r="AE646" s="292"/>
      <c r="AF646" s="292"/>
      <c r="AG646" s="1325"/>
      <c r="AH646" s="163"/>
    </row>
    <row r="647" spans="1:34" s="162" customFormat="1" ht="14.25" x14ac:dyDescent="0.2">
      <c r="A647" s="216"/>
      <c r="B647" s="216"/>
      <c r="C647" s="216"/>
      <c r="D647" s="216"/>
      <c r="E647" s="216"/>
      <c r="F647" s="223"/>
      <c r="G647" s="223"/>
      <c r="H647" s="303"/>
      <c r="I647" s="303"/>
      <c r="J647" s="292"/>
      <c r="K647" s="163"/>
      <c r="L647" s="292"/>
      <c r="M647" s="163"/>
      <c r="N647" s="292"/>
      <c r="O647" s="163"/>
      <c r="P647" s="292"/>
      <c r="Q647" s="491"/>
      <c r="R647" s="292"/>
      <c r="S647" s="163"/>
      <c r="T647" s="292"/>
      <c r="U647" s="495"/>
      <c r="V647" s="491"/>
      <c r="W647" s="503"/>
      <c r="X647" s="499"/>
      <c r="Y647" s="163"/>
      <c r="Z647" s="292"/>
      <c r="AA647" s="1306"/>
      <c r="AB647" s="499"/>
      <c r="AC647" s="163"/>
      <c r="AD647" s="292"/>
      <c r="AE647" s="292"/>
      <c r="AF647" s="292"/>
      <c r="AG647" s="1325"/>
      <c r="AH647" s="163"/>
    </row>
    <row r="648" spans="1:34" s="162" customFormat="1" ht="14.25" x14ac:dyDescent="0.2">
      <c r="A648" s="216"/>
      <c r="B648" s="216"/>
      <c r="C648" s="216"/>
      <c r="D648" s="216"/>
      <c r="E648" s="216"/>
      <c r="F648" s="223"/>
      <c r="G648" s="223"/>
      <c r="H648" s="303"/>
      <c r="I648" s="303"/>
      <c r="J648" s="292"/>
      <c r="K648" s="163"/>
      <c r="L648" s="292"/>
      <c r="M648" s="163"/>
      <c r="N648" s="292"/>
      <c r="O648" s="163"/>
      <c r="P648" s="292"/>
      <c r="Q648" s="491"/>
      <c r="R648" s="292"/>
      <c r="S648" s="163"/>
      <c r="T648" s="292"/>
      <c r="U648" s="495"/>
      <c r="V648" s="491"/>
      <c r="W648" s="503"/>
      <c r="X648" s="499"/>
      <c r="Y648" s="163"/>
      <c r="Z648" s="292"/>
      <c r="AA648" s="1306"/>
      <c r="AB648" s="499"/>
      <c r="AC648" s="163"/>
      <c r="AD648" s="292"/>
      <c r="AE648" s="292"/>
      <c r="AF648" s="292"/>
      <c r="AG648" s="1325"/>
      <c r="AH648" s="163"/>
    </row>
    <row r="649" spans="1:34" s="162" customFormat="1" ht="14.25" x14ac:dyDescent="0.2">
      <c r="A649" s="216"/>
      <c r="B649" s="216"/>
      <c r="C649" s="216"/>
      <c r="D649" s="216"/>
      <c r="E649" s="216"/>
      <c r="F649" s="223"/>
      <c r="G649" s="223"/>
      <c r="H649" s="303"/>
      <c r="I649" s="303"/>
      <c r="J649" s="292"/>
      <c r="K649" s="163"/>
      <c r="L649" s="292"/>
      <c r="M649" s="163"/>
      <c r="N649" s="292"/>
      <c r="O649" s="163"/>
      <c r="P649" s="292"/>
      <c r="Q649" s="491"/>
      <c r="R649" s="292"/>
      <c r="S649" s="163"/>
      <c r="T649" s="292"/>
      <c r="U649" s="495"/>
      <c r="V649" s="491"/>
      <c r="W649" s="503"/>
      <c r="X649" s="499"/>
      <c r="Y649" s="163"/>
      <c r="Z649" s="292"/>
      <c r="AA649" s="1306"/>
      <c r="AB649" s="499"/>
      <c r="AC649" s="163"/>
      <c r="AD649" s="292"/>
      <c r="AE649" s="292"/>
      <c r="AF649" s="292"/>
      <c r="AG649" s="1325"/>
      <c r="AH649" s="163"/>
    </row>
    <row r="650" spans="1:34" s="162" customFormat="1" ht="14.25" x14ac:dyDescent="0.2">
      <c r="A650" s="216"/>
      <c r="B650" s="216"/>
      <c r="C650" s="216"/>
      <c r="D650" s="216"/>
      <c r="E650" s="216"/>
      <c r="F650" s="223"/>
      <c r="G650" s="223"/>
      <c r="H650" s="303"/>
      <c r="I650" s="303"/>
      <c r="J650" s="292"/>
      <c r="K650" s="163"/>
      <c r="L650" s="292"/>
      <c r="M650" s="163"/>
      <c r="N650" s="292"/>
      <c r="O650" s="163"/>
      <c r="P650" s="292"/>
      <c r="Q650" s="491"/>
      <c r="R650" s="292"/>
      <c r="S650" s="163"/>
      <c r="T650" s="292"/>
      <c r="U650" s="495"/>
      <c r="V650" s="491"/>
      <c r="W650" s="503"/>
      <c r="X650" s="499"/>
      <c r="Y650" s="163"/>
      <c r="Z650" s="292"/>
      <c r="AA650" s="1306"/>
      <c r="AB650" s="499"/>
      <c r="AC650" s="163"/>
      <c r="AD650" s="292"/>
      <c r="AE650" s="292"/>
      <c r="AF650" s="292"/>
      <c r="AG650" s="1325"/>
      <c r="AH650" s="163"/>
    </row>
    <row r="651" spans="1:34" s="162" customFormat="1" ht="14.25" x14ac:dyDescent="0.2">
      <c r="A651" s="216"/>
      <c r="B651" s="216"/>
      <c r="C651" s="216"/>
      <c r="D651" s="216"/>
      <c r="E651" s="216"/>
      <c r="F651" s="223"/>
      <c r="G651" s="223"/>
      <c r="H651" s="303"/>
      <c r="I651" s="303"/>
      <c r="J651" s="292"/>
      <c r="K651" s="163"/>
      <c r="L651" s="292"/>
      <c r="M651" s="163"/>
      <c r="N651" s="292"/>
      <c r="O651" s="163"/>
      <c r="P651" s="292"/>
      <c r="Q651" s="491"/>
      <c r="R651" s="292"/>
      <c r="S651" s="163"/>
      <c r="T651" s="292"/>
      <c r="U651" s="495"/>
      <c r="V651" s="491"/>
      <c r="W651" s="503"/>
      <c r="X651" s="499"/>
      <c r="Y651" s="163"/>
      <c r="Z651" s="292"/>
      <c r="AA651" s="1306"/>
      <c r="AB651" s="499"/>
      <c r="AC651" s="163"/>
      <c r="AD651" s="292"/>
      <c r="AE651" s="292"/>
      <c r="AF651" s="292"/>
      <c r="AG651" s="1325"/>
      <c r="AH651" s="163"/>
    </row>
    <row r="652" spans="1:34" s="162" customFormat="1" ht="14.25" x14ac:dyDescent="0.2">
      <c r="A652" s="216"/>
      <c r="B652" s="216"/>
      <c r="C652" s="216"/>
      <c r="D652" s="216"/>
      <c r="E652" s="216"/>
      <c r="F652" s="223"/>
      <c r="G652" s="223"/>
      <c r="H652" s="303"/>
      <c r="I652" s="303"/>
      <c r="J652" s="292"/>
      <c r="K652" s="163"/>
      <c r="L652" s="292"/>
      <c r="M652" s="163"/>
      <c r="N652" s="292"/>
      <c r="O652" s="163"/>
      <c r="P652" s="292"/>
      <c r="Q652" s="491"/>
      <c r="R652" s="292"/>
      <c r="S652" s="163"/>
      <c r="T652" s="292"/>
      <c r="U652" s="495"/>
      <c r="V652" s="491"/>
      <c r="W652" s="503"/>
      <c r="X652" s="499"/>
      <c r="Y652" s="163"/>
      <c r="Z652" s="292"/>
      <c r="AA652" s="1306"/>
      <c r="AB652" s="499"/>
      <c r="AC652" s="163"/>
      <c r="AD652" s="292"/>
      <c r="AE652" s="292"/>
      <c r="AF652" s="292"/>
      <c r="AG652" s="1325"/>
      <c r="AH652" s="163"/>
    </row>
    <row r="653" spans="1:34" s="162" customFormat="1" ht="14.25" x14ac:dyDescent="0.2">
      <c r="A653" s="216"/>
      <c r="B653" s="216"/>
      <c r="C653" s="216"/>
      <c r="D653" s="216"/>
      <c r="E653" s="216"/>
      <c r="F653" s="223"/>
      <c r="G653" s="223"/>
      <c r="H653" s="303"/>
      <c r="I653" s="303"/>
      <c r="J653" s="292"/>
      <c r="K653" s="163"/>
      <c r="L653" s="292"/>
      <c r="M653" s="163"/>
      <c r="N653" s="292"/>
      <c r="O653" s="163"/>
      <c r="P653" s="292"/>
      <c r="Q653" s="491"/>
      <c r="R653" s="292"/>
      <c r="S653" s="163"/>
      <c r="T653" s="292"/>
      <c r="U653" s="495"/>
      <c r="V653" s="491"/>
      <c r="W653" s="503"/>
      <c r="X653" s="499"/>
      <c r="Y653" s="163"/>
      <c r="Z653" s="292"/>
      <c r="AA653" s="1306"/>
      <c r="AB653" s="499"/>
      <c r="AC653" s="163"/>
      <c r="AD653" s="292"/>
      <c r="AE653" s="292"/>
      <c r="AF653" s="292"/>
      <c r="AG653" s="1325"/>
      <c r="AH653" s="163"/>
    </row>
    <row r="654" spans="1:34" s="162" customFormat="1" ht="14.25" x14ac:dyDescent="0.2">
      <c r="A654" s="216"/>
      <c r="B654" s="216"/>
      <c r="C654" s="216"/>
      <c r="D654" s="216"/>
      <c r="E654" s="216"/>
      <c r="F654" s="223"/>
      <c r="G654" s="223"/>
      <c r="H654" s="303"/>
      <c r="I654" s="303"/>
      <c r="J654" s="292"/>
      <c r="K654" s="163"/>
      <c r="L654" s="292"/>
      <c r="M654" s="163"/>
      <c r="N654" s="292"/>
      <c r="O654" s="163"/>
      <c r="P654" s="292"/>
      <c r="Q654" s="491"/>
      <c r="R654" s="292"/>
      <c r="S654" s="163"/>
      <c r="T654" s="292"/>
      <c r="U654" s="495"/>
      <c r="V654" s="491"/>
      <c r="W654" s="503"/>
      <c r="X654" s="499"/>
      <c r="Y654" s="163"/>
      <c r="Z654" s="292"/>
      <c r="AA654" s="1306"/>
      <c r="AB654" s="499"/>
      <c r="AC654" s="163"/>
      <c r="AD654" s="292"/>
      <c r="AE654" s="292"/>
      <c r="AF654" s="292"/>
      <c r="AG654" s="1325"/>
      <c r="AH654" s="163"/>
    </row>
    <row r="655" spans="1:34" s="162" customFormat="1" ht="14.25" x14ac:dyDescent="0.2">
      <c r="A655" s="216"/>
      <c r="B655" s="216"/>
      <c r="C655" s="216"/>
      <c r="D655" s="216"/>
      <c r="E655" s="216"/>
      <c r="F655" s="223"/>
      <c r="G655" s="223"/>
      <c r="H655" s="303"/>
      <c r="I655" s="303"/>
      <c r="J655" s="292"/>
      <c r="K655" s="163"/>
      <c r="L655" s="292"/>
      <c r="M655" s="163"/>
      <c r="N655" s="292"/>
      <c r="O655" s="163"/>
      <c r="P655" s="292"/>
      <c r="Q655" s="491"/>
      <c r="R655" s="292"/>
      <c r="S655" s="163"/>
      <c r="T655" s="292"/>
      <c r="U655" s="495"/>
      <c r="V655" s="491"/>
      <c r="W655" s="503"/>
      <c r="X655" s="499"/>
      <c r="Y655" s="163"/>
      <c r="Z655" s="292"/>
      <c r="AA655" s="1306"/>
      <c r="AB655" s="499"/>
      <c r="AC655" s="163"/>
      <c r="AD655" s="292"/>
      <c r="AE655" s="292"/>
      <c r="AF655" s="292"/>
      <c r="AG655" s="1325"/>
      <c r="AH655" s="163"/>
    </row>
    <row r="656" spans="1:34" s="162" customFormat="1" ht="14.25" x14ac:dyDescent="0.2">
      <c r="A656" s="216"/>
      <c r="B656" s="216"/>
      <c r="C656" s="216"/>
      <c r="D656" s="216"/>
      <c r="E656" s="216"/>
      <c r="F656" s="223"/>
      <c r="G656" s="223"/>
      <c r="H656" s="303"/>
      <c r="I656" s="303"/>
      <c r="J656" s="292"/>
      <c r="K656" s="163"/>
      <c r="L656" s="292"/>
      <c r="M656" s="163"/>
      <c r="N656" s="292"/>
      <c r="O656" s="163"/>
      <c r="P656" s="292"/>
      <c r="Q656" s="491"/>
      <c r="R656" s="292"/>
      <c r="S656" s="163"/>
      <c r="T656" s="292"/>
      <c r="U656" s="495"/>
      <c r="V656" s="491"/>
      <c r="W656" s="503"/>
      <c r="X656" s="499"/>
      <c r="Y656" s="163"/>
      <c r="Z656" s="292"/>
      <c r="AA656" s="1306"/>
      <c r="AB656" s="499"/>
      <c r="AC656" s="163"/>
      <c r="AD656" s="292"/>
      <c r="AE656" s="292"/>
      <c r="AF656" s="292"/>
      <c r="AG656" s="1325"/>
      <c r="AH656" s="163"/>
    </row>
    <row r="657" spans="1:34" s="162" customFormat="1" ht="14.25" x14ac:dyDescent="0.2">
      <c r="A657" s="216"/>
      <c r="B657" s="216"/>
      <c r="C657" s="216"/>
      <c r="D657" s="216"/>
      <c r="E657" s="216"/>
      <c r="F657" s="223"/>
      <c r="G657" s="223"/>
      <c r="H657" s="303"/>
      <c r="I657" s="303"/>
      <c r="J657" s="292"/>
      <c r="K657" s="163"/>
      <c r="L657" s="292"/>
      <c r="M657" s="163"/>
      <c r="N657" s="292"/>
      <c r="O657" s="163"/>
      <c r="P657" s="292"/>
      <c r="Q657" s="491"/>
      <c r="R657" s="292"/>
      <c r="S657" s="163"/>
      <c r="T657" s="292"/>
      <c r="U657" s="495"/>
      <c r="V657" s="491"/>
      <c r="W657" s="503"/>
      <c r="X657" s="499"/>
      <c r="Y657" s="163"/>
      <c r="Z657" s="292"/>
      <c r="AA657" s="1306"/>
      <c r="AB657" s="499"/>
      <c r="AC657" s="163"/>
      <c r="AD657" s="292"/>
      <c r="AE657" s="292"/>
      <c r="AF657" s="292"/>
      <c r="AG657" s="1325"/>
      <c r="AH657" s="163"/>
    </row>
    <row r="658" spans="1:34" s="162" customFormat="1" ht="14.25" x14ac:dyDescent="0.2">
      <c r="A658" s="216"/>
      <c r="B658" s="216"/>
      <c r="C658" s="216"/>
      <c r="D658" s="216"/>
      <c r="E658" s="216"/>
      <c r="F658" s="223"/>
      <c r="G658" s="223"/>
      <c r="H658" s="303"/>
      <c r="I658" s="303"/>
      <c r="J658" s="292"/>
      <c r="K658" s="163"/>
      <c r="L658" s="292"/>
      <c r="M658" s="163"/>
      <c r="N658" s="292"/>
      <c r="O658" s="163"/>
      <c r="P658" s="292"/>
      <c r="Q658" s="491"/>
      <c r="R658" s="292"/>
      <c r="S658" s="163"/>
      <c r="T658" s="292"/>
      <c r="U658" s="495"/>
      <c r="V658" s="491"/>
      <c r="W658" s="503"/>
      <c r="X658" s="499"/>
      <c r="Y658" s="163"/>
      <c r="Z658" s="292"/>
      <c r="AA658" s="1306"/>
      <c r="AB658" s="499"/>
      <c r="AC658" s="163"/>
      <c r="AD658" s="292"/>
      <c r="AE658" s="292"/>
      <c r="AF658" s="292"/>
      <c r="AG658" s="1325"/>
      <c r="AH658" s="163"/>
    </row>
    <row r="659" spans="1:34" s="162" customFormat="1" ht="14.25" x14ac:dyDescent="0.2">
      <c r="A659" s="216"/>
      <c r="B659" s="216"/>
      <c r="C659" s="216"/>
      <c r="D659" s="216"/>
      <c r="E659" s="216"/>
      <c r="F659" s="223"/>
      <c r="G659" s="223"/>
      <c r="H659" s="303"/>
      <c r="I659" s="303"/>
      <c r="J659" s="292"/>
      <c r="K659" s="163"/>
      <c r="L659" s="292"/>
      <c r="M659" s="163"/>
      <c r="N659" s="292"/>
      <c r="O659" s="163"/>
      <c r="P659" s="292"/>
      <c r="Q659" s="491"/>
      <c r="R659" s="292"/>
      <c r="S659" s="163"/>
      <c r="T659" s="292"/>
      <c r="U659" s="495"/>
      <c r="V659" s="491"/>
      <c r="W659" s="503"/>
      <c r="X659" s="499"/>
      <c r="Y659" s="163"/>
      <c r="Z659" s="292"/>
      <c r="AA659" s="1306"/>
      <c r="AB659" s="499"/>
      <c r="AC659" s="163"/>
      <c r="AD659" s="292"/>
      <c r="AE659" s="292"/>
      <c r="AF659" s="292"/>
      <c r="AG659" s="1325"/>
      <c r="AH659" s="163"/>
    </row>
    <row r="660" spans="1:34" s="162" customFormat="1" ht="14.25" x14ac:dyDescent="0.2">
      <c r="A660" s="216"/>
      <c r="B660" s="216"/>
      <c r="C660" s="216"/>
      <c r="D660" s="216"/>
      <c r="E660" s="216"/>
      <c r="F660" s="223"/>
      <c r="G660" s="223"/>
      <c r="H660" s="303"/>
      <c r="I660" s="303"/>
      <c r="J660" s="292"/>
      <c r="K660" s="163"/>
      <c r="L660" s="292"/>
      <c r="M660" s="163"/>
      <c r="N660" s="292"/>
      <c r="O660" s="163"/>
      <c r="P660" s="292"/>
      <c r="Q660" s="491"/>
      <c r="R660" s="292"/>
      <c r="S660" s="163"/>
      <c r="T660" s="292"/>
      <c r="U660" s="495"/>
      <c r="V660" s="491"/>
      <c r="W660" s="503"/>
      <c r="X660" s="499"/>
      <c r="Y660" s="163"/>
      <c r="Z660" s="292"/>
      <c r="AA660" s="1306"/>
      <c r="AB660" s="499"/>
      <c r="AC660" s="163"/>
      <c r="AD660" s="292"/>
      <c r="AE660" s="292"/>
      <c r="AF660" s="292"/>
      <c r="AG660" s="1325"/>
      <c r="AH660" s="163"/>
    </row>
    <row r="661" spans="1:34" s="162" customFormat="1" ht="14.25" x14ac:dyDescent="0.2">
      <c r="A661" s="216"/>
      <c r="B661" s="216"/>
      <c r="C661" s="216"/>
      <c r="D661" s="216"/>
      <c r="E661" s="216"/>
      <c r="F661" s="223"/>
      <c r="G661" s="223"/>
      <c r="H661" s="303"/>
      <c r="I661" s="303"/>
      <c r="J661" s="292"/>
      <c r="K661" s="163"/>
      <c r="L661" s="292"/>
      <c r="M661" s="163"/>
      <c r="N661" s="292"/>
      <c r="O661" s="163"/>
      <c r="P661" s="292"/>
      <c r="Q661" s="491"/>
      <c r="R661" s="292"/>
      <c r="S661" s="163"/>
      <c r="T661" s="292"/>
      <c r="U661" s="495"/>
      <c r="V661" s="491"/>
      <c r="W661" s="503"/>
      <c r="X661" s="499"/>
      <c r="Y661" s="163"/>
      <c r="Z661" s="292"/>
      <c r="AA661" s="1306"/>
      <c r="AB661" s="499"/>
      <c r="AC661" s="163"/>
      <c r="AD661" s="292"/>
      <c r="AE661" s="292"/>
      <c r="AF661" s="292"/>
      <c r="AG661" s="1325"/>
      <c r="AH661" s="163"/>
    </row>
    <row r="662" spans="1:34" s="162" customFormat="1" ht="14.25" x14ac:dyDescent="0.2">
      <c r="A662" s="216"/>
      <c r="B662" s="216"/>
      <c r="C662" s="216"/>
      <c r="D662" s="216"/>
      <c r="E662" s="216"/>
      <c r="F662" s="223"/>
      <c r="G662" s="223"/>
      <c r="H662" s="303"/>
      <c r="I662" s="303"/>
      <c r="J662" s="292"/>
      <c r="K662" s="163"/>
      <c r="L662" s="292"/>
      <c r="M662" s="163"/>
      <c r="N662" s="292"/>
      <c r="O662" s="163"/>
      <c r="P662" s="292"/>
      <c r="Q662" s="491"/>
      <c r="R662" s="292"/>
      <c r="S662" s="163"/>
      <c r="T662" s="292"/>
      <c r="U662" s="495"/>
      <c r="V662" s="491"/>
      <c r="W662" s="503"/>
      <c r="X662" s="499"/>
      <c r="Y662" s="163"/>
      <c r="Z662" s="292"/>
      <c r="AA662" s="1306"/>
      <c r="AB662" s="499"/>
      <c r="AC662" s="163"/>
      <c r="AD662" s="292"/>
      <c r="AE662" s="292"/>
      <c r="AF662" s="292"/>
      <c r="AG662" s="1325"/>
      <c r="AH662" s="163"/>
    </row>
    <row r="663" spans="1:34" s="162" customFormat="1" ht="14.25" x14ac:dyDescent="0.2">
      <c r="A663" s="216"/>
      <c r="B663" s="216"/>
      <c r="C663" s="216"/>
      <c r="D663" s="216"/>
      <c r="E663" s="216"/>
      <c r="F663" s="223"/>
      <c r="G663" s="223"/>
      <c r="H663" s="303"/>
      <c r="I663" s="303"/>
      <c r="J663" s="292"/>
      <c r="K663" s="163"/>
      <c r="L663" s="292"/>
      <c r="M663" s="163"/>
      <c r="N663" s="292"/>
      <c r="O663" s="163"/>
      <c r="P663" s="292"/>
      <c r="Q663" s="491"/>
      <c r="R663" s="292"/>
      <c r="S663" s="163"/>
      <c r="T663" s="292"/>
      <c r="U663" s="495"/>
      <c r="V663" s="491"/>
      <c r="W663" s="503"/>
      <c r="X663" s="499"/>
      <c r="Y663" s="163"/>
      <c r="Z663" s="292"/>
      <c r="AA663" s="1306"/>
      <c r="AB663" s="499"/>
      <c r="AC663" s="163"/>
      <c r="AD663" s="292"/>
      <c r="AE663" s="292"/>
      <c r="AF663" s="292"/>
      <c r="AG663" s="1325"/>
      <c r="AH663" s="163"/>
    </row>
    <row r="664" spans="1:34" s="162" customFormat="1" ht="14.25" x14ac:dyDescent="0.2">
      <c r="A664" s="216"/>
      <c r="B664" s="216"/>
      <c r="C664" s="216"/>
      <c r="D664" s="216"/>
      <c r="E664" s="216"/>
      <c r="F664" s="223"/>
      <c r="G664" s="223"/>
      <c r="H664" s="303"/>
      <c r="I664" s="303"/>
      <c r="J664" s="292"/>
      <c r="K664" s="163"/>
      <c r="L664" s="292"/>
      <c r="M664" s="163"/>
      <c r="N664" s="292"/>
      <c r="O664" s="163"/>
      <c r="P664" s="292"/>
      <c r="Q664" s="491"/>
      <c r="R664" s="292"/>
      <c r="S664" s="163"/>
      <c r="T664" s="292"/>
      <c r="U664" s="495"/>
      <c r="V664" s="491"/>
      <c r="W664" s="503"/>
      <c r="X664" s="499"/>
      <c r="Y664" s="163"/>
      <c r="Z664" s="292"/>
      <c r="AA664" s="1306"/>
      <c r="AB664" s="499"/>
      <c r="AC664" s="163"/>
      <c r="AD664" s="292"/>
      <c r="AE664" s="292"/>
      <c r="AF664" s="292"/>
      <c r="AG664" s="1325"/>
      <c r="AH664" s="163"/>
    </row>
    <row r="665" spans="1:34" s="162" customFormat="1" ht="14.25" x14ac:dyDescent="0.2">
      <c r="A665" s="216"/>
      <c r="B665" s="216"/>
      <c r="C665" s="216"/>
      <c r="D665" s="216"/>
      <c r="E665" s="216"/>
      <c r="F665" s="223"/>
      <c r="G665" s="223"/>
      <c r="H665" s="303"/>
      <c r="I665" s="303"/>
      <c r="J665" s="292"/>
      <c r="K665" s="163"/>
      <c r="L665" s="292"/>
      <c r="M665" s="163"/>
      <c r="N665" s="292"/>
      <c r="O665" s="163"/>
      <c r="P665" s="292"/>
      <c r="Q665" s="491"/>
      <c r="R665" s="292"/>
      <c r="S665" s="163"/>
      <c r="T665" s="292"/>
      <c r="U665" s="495"/>
      <c r="V665" s="491"/>
      <c r="W665" s="503"/>
      <c r="X665" s="499"/>
      <c r="Y665" s="163"/>
      <c r="Z665" s="292"/>
      <c r="AA665" s="1306"/>
      <c r="AB665" s="499"/>
      <c r="AC665" s="163"/>
      <c r="AD665" s="292"/>
      <c r="AE665" s="292"/>
      <c r="AF665" s="292"/>
      <c r="AG665" s="1325"/>
      <c r="AH665" s="163"/>
    </row>
    <row r="666" spans="1:34" s="162" customFormat="1" ht="14.25" x14ac:dyDescent="0.2">
      <c r="A666" s="216"/>
      <c r="B666" s="216"/>
      <c r="C666" s="216"/>
      <c r="D666" s="216"/>
      <c r="E666" s="216"/>
      <c r="F666" s="223"/>
      <c r="G666" s="223"/>
      <c r="H666" s="303"/>
      <c r="I666" s="303"/>
      <c r="J666" s="292"/>
      <c r="K666" s="163"/>
      <c r="L666" s="292"/>
      <c r="M666" s="163"/>
      <c r="N666" s="292"/>
      <c r="O666" s="163"/>
      <c r="P666" s="292"/>
      <c r="Q666" s="491"/>
      <c r="R666" s="292"/>
      <c r="S666" s="163"/>
      <c r="T666" s="292"/>
      <c r="U666" s="495"/>
      <c r="V666" s="491"/>
      <c r="W666" s="503"/>
      <c r="X666" s="499"/>
      <c r="Y666" s="163"/>
      <c r="Z666" s="292"/>
      <c r="AA666" s="1306"/>
      <c r="AB666" s="499"/>
      <c r="AC666" s="163"/>
      <c r="AD666" s="292"/>
      <c r="AE666" s="292"/>
      <c r="AF666" s="292"/>
      <c r="AG666" s="1325"/>
      <c r="AH666" s="163"/>
    </row>
    <row r="667" spans="1:34" s="162" customFormat="1" ht="14.25" x14ac:dyDescent="0.2">
      <c r="A667" s="216"/>
      <c r="B667" s="216"/>
      <c r="C667" s="216"/>
      <c r="D667" s="216"/>
      <c r="E667" s="216"/>
      <c r="F667" s="223"/>
      <c r="G667" s="223"/>
      <c r="H667" s="303"/>
      <c r="I667" s="303"/>
      <c r="J667" s="292"/>
      <c r="K667" s="163"/>
      <c r="L667" s="292"/>
      <c r="M667" s="163"/>
      <c r="N667" s="292"/>
      <c r="O667" s="163"/>
      <c r="P667" s="292"/>
      <c r="Q667" s="491"/>
      <c r="R667" s="292"/>
      <c r="S667" s="163"/>
      <c r="T667" s="292"/>
      <c r="U667" s="495"/>
      <c r="V667" s="491"/>
      <c r="W667" s="503"/>
      <c r="X667" s="499"/>
      <c r="Y667" s="163"/>
      <c r="Z667" s="292"/>
      <c r="AA667" s="1306"/>
      <c r="AB667" s="499"/>
      <c r="AC667" s="163"/>
      <c r="AD667" s="292"/>
      <c r="AE667" s="292"/>
      <c r="AF667" s="292"/>
      <c r="AG667" s="1325"/>
      <c r="AH667" s="163"/>
    </row>
    <row r="668" spans="1:34" s="162" customFormat="1" ht="14.25" x14ac:dyDescent="0.2">
      <c r="A668" s="216"/>
      <c r="B668" s="216"/>
      <c r="C668" s="216"/>
      <c r="D668" s="216"/>
      <c r="E668" s="216"/>
      <c r="F668" s="223"/>
      <c r="G668" s="223"/>
      <c r="H668" s="303"/>
      <c r="I668" s="303"/>
      <c r="J668" s="292"/>
      <c r="K668" s="163"/>
      <c r="L668" s="292"/>
      <c r="M668" s="163"/>
      <c r="N668" s="292"/>
      <c r="O668" s="163"/>
      <c r="P668" s="292"/>
      <c r="Q668" s="491"/>
      <c r="R668" s="292"/>
      <c r="S668" s="163"/>
      <c r="T668" s="292"/>
      <c r="U668" s="495"/>
      <c r="V668" s="491"/>
      <c r="W668" s="503"/>
      <c r="X668" s="499"/>
      <c r="Y668" s="163"/>
      <c r="Z668" s="292"/>
      <c r="AA668" s="1306"/>
      <c r="AB668" s="499"/>
      <c r="AC668" s="163"/>
      <c r="AD668" s="292"/>
      <c r="AE668" s="292"/>
      <c r="AF668" s="292"/>
      <c r="AG668" s="1325"/>
      <c r="AH668" s="163"/>
    </row>
    <row r="669" spans="1:34" s="162" customFormat="1" ht="14.25" x14ac:dyDescent="0.2">
      <c r="A669" s="216"/>
      <c r="B669" s="216"/>
      <c r="C669" s="216"/>
      <c r="D669" s="216"/>
      <c r="E669" s="216"/>
      <c r="F669" s="223"/>
      <c r="G669" s="223"/>
      <c r="H669" s="303"/>
      <c r="I669" s="303"/>
      <c r="J669" s="292"/>
      <c r="K669" s="163"/>
      <c r="L669" s="292"/>
      <c r="M669" s="163"/>
      <c r="N669" s="292"/>
      <c r="O669" s="163"/>
      <c r="P669" s="292"/>
      <c r="Q669" s="491"/>
      <c r="R669" s="292"/>
      <c r="S669" s="163"/>
      <c r="T669" s="292"/>
      <c r="U669" s="495"/>
      <c r="V669" s="491"/>
      <c r="W669" s="503"/>
      <c r="X669" s="499"/>
      <c r="Y669" s="163"/>
      <c r="Z669" s="292"/>
      <c r="AA669" s="1306"/>
      <c r="AB669" s="499"/>
      <c r="AC669" s="163"/>
      <c r="AD669" s="292"/>
      <c r="AE669" s="292"/>
      <c r="AF669" s="292"/>
      <c r="AG669" s="1325"/>
      <c r="AH669" s="163"/>
    </row>
    <row r="670" spans="1:34" s="162" customFormat="1" ht="14.25" x14ac:dyDescent="0.2">
      <c r="A670" s="216"/>
      <c r="B670" s="216"/>
      <c r="C670" s="216"/>
      <c r="D670" s="216"/>
      <c r="E670" s="216"/>
      <c r="F670" s="223"/>
      <c r="G670" s="223"/>
      <c r="H670" s="303"/>
      <c r="I670" s="303"/>
      <c r="J670" s="292"/>
      <c r="K670" s="163"/>
      <c r="L670" s="292"/>
      <c r="M670" s="163"/>
      <c r="N670" s="292"/>
      <c r="O670" s="163"/>
      <c r="P670" s="292"/>
      <c r="Q670" s="491"/>
      <c r="R670" s="292"/>
      <c r="S670" s="163"/>
      <c r="T670" s="292"/>
      <c r="U670" s="495"/>
      <c r="V670" s="491"/>
      <c r="W670" s="503"/>
      <c r="X670" s="499"/>
      <c r="Y670" s="163"/>
      <c r="Z670" s="292"/>
      <c r="AA670" s="1306"/>
      <c r="AB670" s="499"/>
      <c r="AC670" s="163"/>
      <c r="AD670" s="292"/>
      <c r="AE670" s="292"/>
      <c r="AF670" s="292"/>
      <c r="AG670" s="1325"/>
      <c r="AH670" s="163"/>
    </row>
    <row r="671" spans="1:34" s="162" customFormat="1" ht="14.25" x14ac:dyDescent="0.2">
      <c r="A671" s="216"/>
      <c r="B671" s="216"/>
      <c r="C671" s="216"/>
      <c r="D671" s="216"/>
      <c r="E671" s="216"/>
      <c r="F671" s="223"/>
      <c r="G671" s="223"/>
      <c r="H671" s="303"/>
      <c r="I671" s="303"/>
      <c r="J671" s="292"/>
      <c r="K671" s="163"/>
      <c r="L671" s="292"/>
      <c r="M671" s="163"/>
      <c r="N671" s="292"/>
      <c r="O671" s="163"/>
      <c r="P671" s="292"/>
      <c r="Q671" s="491"/>
      <c r="R671" s="292"/>
      <c r="S671" s="163"/>
      <c r="T671" s="292"/>
      <c r="U671" s="495"/>
      <c r="V671" s="491"/>
      <c r="W671" s="503"/>
      <c r="X671" s="499"/>
      <c r="Y671" s="163"/>
      <c r="Z671" s="292"/>
      <c r="AA671" s="1306"/>
      <c r="AB671" s="499"/>
      <c r="AC671" s="163"/>
      <c r="AD671" s="292"/>
      <c r="AE671" s="292"/>
      <c r="AF671" s="292"/>
      <c r="AG671" s="1325"/>
      <c r="AH671" s="163"/>
    </row>
    <row r="672" spans="1:34" s="162" customFormat="1" ht="14.25" x14ac:dyDescent="0.2">
      <c r="A672" s="216"/>
      <c r="B672" s="216"/>
      <c r="C672" s="216"/>
      <c r="D672" s="216"/>
      <c r="E672" s="216"/>
      <c r="F672" s="223"/>
      <c r="G672" s="223"/>
      <c r="H672" s="303"/>
      <c r="I672" s="303"/>
      <c r="J672" s="292"/>
      <c r="K672" s="163"/>
      <c r="L672" s="292"/>
      <c r="M672" s="163"/>
      <c r="N672" s="292"/>
      <c r="O672" s="163"/>
      <c r="P672" s="292"/>
      <c r="Q672" s="491"/>
      <c r="R672" s="292"/>
      <c r="S672" s="163"/>
      <c r="T672" s="292"/>
      <c r="U672" s="495"/>
      <c r="V672" s="491"/>
      <c r="W672" s="503"/>
      <c r="X672" s="499"/>
      <c r="Y672" s="163"/>
      <c r="Z672" s="292"/>
      <c r="AA672" s="1306"/>
      <c r="AB672" s="499"/>
      <c r="AC672" s="163"/>
      <c r="AD672" s="292"/>
      <c r="AE672" s="292"/>
      <c r="AF672" s="292"/>
      <c r="AG672" s="1325"/>
      <c r="AH672" s="163"/>
    </row>
    <row r="673" spans="1:34" s="162" customFormat="1" ht="14.25" x14ac:dyDescent="0.2">
      <c r="A673" s="216"/>
      <c r="B673" s="216"/>
      <c r="C673" s="216"/>
      <c r="D673" s="216"/>
      <c r="E673" s="216"/>
      <c r="F673" s="223"/>
      <c r="G673" s="223"/>
      <c r="H673" s="303"/>
      <c r="I673" s="303"/>
      <c r="J673" s="292"/>
      <c r="K673" s="163"/>
      <c r="L673" s="292"/>
      <c r="M673" s="163"/>
      <c r="N673" s="292"/>
      <c r="O673" s="163"/>
      <c r="P673" s="292"/>
      <c r="Q673" s="491"/>
      <c r="R673" s="292"/>
      <c r="S673" s="163"/>
      <c r="T673" s="292"/>
      <c r="U673" s="495"/>
      <c r="V673" s="491"/>
      <c r="W673" s="503"/>
      <c r="X673" s="499"/>
      <c r="Y673" s="163"/>
      <c r="Z673" s="292"/>
      <c r="AA673" s="1306"/>
      <c r="AB673" s="499"/>
      <c r="AC673" s="163"/>
      <c r="AD673" s="292"/>
      <c r="AE673" s="292"/>
      <c r="AF673" s="292"/>
      <c r="AG673" s="1325"/>
      <c r="AH673" s="163"/>
    </row>
    <row r="674" spans="1:34" s="162" customFormat="1" ht="14.25" x14ac:dyDescent="0.2">
      <c r="A674" s="216"/>
      <c r="B674" s="216"/>
      <c r="C674" s="216"/>
      <c r="D674" s="216"/>
      <c r="E674" s="216"/>
      <c r="F674" s="223"/>
      <c r="G674" s="223"/>
      <c r="H674" s="303"/>
      <c r="I674" s="303"/>
      <c r="J674" s="292"/>
      <c r="K674" s="163"/>
      <c r="L674" s="292"/>
      <c r="M674" s="163"/>
      <c r="N674" s="292"/>
      <c r="O674" s="163"/>
      <c r="P674" s="292"/>
      <c r="Q674" s="491"/>
      <c r="R674" s="292"/>
      <c r="S674" s="163"/>
      <c r="T674" s="292"/>
      <c r="U674" s="495"/>
      <c r="V674" s="491"/>
      <c r="W674" s="503"/>
      <c r="X674" s="499"/>
      <c r="Y674" s="163"/>
      <c r="Z674" s="292"/>
      <c r="AA674" s="1306"/>
      <c r="AB674" s="499"/>
      <c r="AC674" s="163"/>
      <c r="AD674" s="292"/>
      <c r="AE674" s="292"/>
      <c r="AF674" s="292"/>
      <c r="AG674" s="1325"/>
      <c r="AH674" s="163"/>
    </row>
    <row r="675" spans="1:34" s="162" customFormat="1" ht="14.25" x14ac:dyDescent="0.2">
      <c r="A675" s="216"/>
      <c r="B675" s="216"/>
      <c r="C675" s="216"/>
      <c r="D675" s="216"/>
      <c r="E675" s="216"/>
      <c r="F675" s="223"/>
      <c r="G675" s="223"/>
      <c r="H675" s="303"/>
      <c r="I675" s="303"/>
      <c r="J675" s="292"/>
      <c r="K675" s="163"/>
      <c r="L675" s="292"/>
      <c r="M675" s="163"/>
      <c r="N675" s="292"/>
      <c r="O675" s="163"/>
      <c r="P675" s="292"/>
      <c r="Q675" s="491"/>
      <c r="R675" s="292"/>
      <c r="S675" s="163"/>
      <c r="T675" s="292"/>
      <c r="U675" s="495"/>
      <c r="V675" s="491"/>
      <c r="W675" s="503"/>
      <c r="X675" s="499"/>
      <c r="Y675" s="163"/>
      <c r="Z675" s="292"/>
      <c r="AA675" s="1306"/>
      <c r="AB675" s="499"/>
      <c r="AC675" s="163"/>
      <c r="AD675" s="292"/>
      <c r="AE675" s="292"/>
      <c r="AF675" s="292"/>
      <c r="AG675" s="1325"/>
      <c r="AH675" s="163"/>
    </row>
    <row r="676" spans="1:34" s="162" customFormat="1" ht="14.25" x14ac:dyDescent="0.2">
      <c r="A676" s="216"/>
      <c r="B676" s="216"/>
      <c r="C676" s="216"/>
      <c r="D676" s="216"/>
      <c r="E676" s="216"/>
      <c r="F676" s="223"/>
      <c r="G676" s="223"/>
      <c r="H676" s="303"/>
      <c r="I676" s="303"/>
      <c r="J676" s="292"/>
      <c r="K676" s="163"/>
      <c r="L676" s="292"/>
      <c r="M676" s="163"/>
      <c r="N676" s="292"/>
      <c r="O676" s="163"/>
      <c r="P676" s="292"/>
      <c r="Q676" s="491"/>
      <c r="R676" s="292"/>
      <c r="S676" s="163"/>
      <c r="T676" s="292"/>
      <c r="U676" s="495"/>
      <c r="V676" s="491"/>
      <c r="W676" s="503"/>
      <c r="X676" s="499"/>
      <c r="Y676" s="163"/>
      <c r="Z676" s="292"/>
      <c r="AA676" s="1306"/>
      <c r="AB676" s="499"/>
      <c r="AC676" s="163"/>
      <c r="AD676" s="292"/>
      <c r="AE676" s="292"/>
      <c r="AF676" s="292"/>
      <c r="AG676" s="1325"/>
      <c r="AH676" s="163"/>
    </row>
    <row r="677" spans="1:34" s="162" customFormat="1" ht="14.25" x14ac:dyDescent="0.2">
      <c r="A677" s="216"/>
      <c r="B677" s="216"/>
      <c r="C677" s="216"/>
      <c r="D677" s="216"/>
      <c r="E677" s="216"/>
      <c r="F677" s="223"/>
      <c r="G677" s="223"/>
      <c r="H677" s="303"/>
      <c r="I677" s="303"/>
      <c r="J677" s="292"/>
      <c r="K677" s="163"/>
      <c r="L677" s="292"/>
      <c r="M677" s="163"/>
      <c r="N677" s="292"/>
      <c r="O677" s="163"/>
      <c r="P677" s="292"/>
      <c r="Q677" s="491"/>
      <c r="R677" s="292"/>
      <c r="S677" s="163"/>
      <c r="T677" s="292"/>
      <c r="U677" s="495"/>
      <c r="V677" s="491"/>
      <c r="W677" s="503"/>
      <c r="X677" s="499"/>
      <c r="Y677" s="163"/>
      <c r="Z677" s="292"/>
      <c r="AA677" s="1306"/>
      <c r="AB677" s="499"/>
      <c r="AC677" s="163"/>
      <c r="AD677" s="292"/>
      <c r="AE677" s="292"/>
      <c r="AF677" s="292"/>
      <c r="AG677" s="1325"/>
      <c r="AH677" s="163"/>
    </row>
    <row r="678" spans="1:34" s="162" customFormat="1" ht="14.25" x14ac:dyDescent="0.2">
      <c r="A678" s="216"/>
      <c r="B678" s="216"/>
      <c r="C678" s="216"/>
      <c r="D678" s="216"/>
      <c r="E678" s="216"/>
      <c r="F678" s="223"/>
      <c r="G678" s="223"/>
      <c r="H678" s="303"/>
      <c r="I678" s="303"/>
      <c r="J678" s="292"/>
      <c r="K678" s="163"/>
      <c r="L678" s="292"/>
      <c r="M678" s="163"/>
      <c r="N678" s="292"/>
      <c r="O678" s="163"/>
      <c r="P678" s="292"/>
      <c r="Q678" s="491"/>
      <c r="R678" s="292"/>
      <c r="S678" s="163"/>
      <c r="T678" s="292"/>
      <c r="U678" s="495"/>
      <c r="V678" s="491"/>
      <c r="W678" s="503"/>
      <c r="X678" s="499"/>
      <c r="Y678" s="163"/>
      <c r="Z678" s="292"/>
      <c r="AA678" s="1306"/>
      <c r="AB678" s="499"/>
      <c r="AC678" s="163"/>
      <c r="AD678" s="292"/>
      <c r="AE678" s="292"/>
      <c r="AF678" s="292"/>
      <c r="AG678" s="1325"/>
      <c r="AH678" s="163"/>
    </row>
    <row r="679" spans="1:34" s="162" customFormat="1" ht="14.25" x14ac:dyDescent="0.2">
      <c r="A679" s="216"/>
      <c r="B679" s="216"/>
      <c r="C679" s="216"/>
      <c r="D679" s="216"/>
      <c r="E679" s="216"/>
      <c r="F679" s="223"/>
      <c r="G679" s="223"/>
      <c r="H679" s="303"/>
      <c r="I679" s="303"/>
      <c r="J679" s="292"/>
      <c r="K679" s="163"/>
      <c r="L679" s="292"/>
      <c r="M679" s="163"/>
      <c r="N679" s="292"/>
      <c r="O679" s="163"/>
      <c r="P679" s="292"/>
      <c r="Q679" s="491"/>
      <c r="R679" s="292"/>
      <c r="S679" s="163"/>
      <c r="T679" s="292"/>
      <c r="U679" s="495"/>
      <c r="V679" s="491"/>
      <c r="W679" s="503"/>
      <c r="X679" s="499"/>
      <c r="Y679" s="163"/>
      <c r="Z679" s="292"/>
      <c r="AA679" s="1306"/>
      <c r="AB679" s="499"/>
      <c r="AC679" s="163"/>
      <c r="AD679" s="292"/>
      <c r="AE679" s="292"/>
      <c r="AF679" s="292"/>
      <c r="AG679" s="1325"/>
      <c r="AH679" s="163"/>
    </row>
    <row r="680" spans="1:34" s="162" customFormat="1" ht="14.25" x14ac:dyDescent="0.2">
      <c r="A680" s="216"/>
      <c r="B680" s="216"/>
      <c r="C680" s="216"/>
      <c r="D680" s="216"/>
      <c r="E680" s="216"/>
      <c r="F680" s="223"/>
      <c r="G680" s="223"/>
      <c r="H680" s="303"/>
      <c r="I680" s="303"/>
      <c r="J680" s="292"/>
      <c r="K680" s="163"/>
      <c r="L680" s="292"/>
      <c r="M680" s="163"/>
      <c r="N680" s="292"/>
      <c r="O680" s="163"/>
      <c r="P680" s="292"/>
      <c r="Q680" s="491"/>
      <c r="R680" s="292"/>
      <c r="S680" s="163"/>
      <c r="T680" s="292"/>
      <c r="U680" s="495"/>
      <c r="V680" s="491"/>
      <c r="W680" s="503"/>
      <c r="X680" s="499"/>
      <c r="Y680" s="163"/>
      <c r="Z680" s="292"/>
      <c r="AA680" s="1306"/>
      <c r="AB680" s="499"/>
      <c r="AC680" s="163"/>
      <c r="AD680" s="292"/>
      <c r="AE680" s="292"/>
      <c r="AF680" s="292"/>
      <c r="AG680" s="1325"/>
      <c r="AH680" s="163"/>
    </row>
    <row r="681" spans="1:34" s="162" customFormat="1" ht="14.25" x14ac:dyDescent="0.2">
      <c r="A681" s="216"/>
      <c r="B681" s="216"/>
      <c r="C681" s="216"/>
      <c r="D681" s="216"/>
      <c r="E681" s="216"/>
      <c r="F681" s="223"/>
      <c r="G681" s="223"/>
      <c r="H681" s="303"/>
      <c r="I681" s="303"/>
      <c r="J681" s="292"/>
      <c r="K681" s="163"/>
      <c r="L681" s="292"/>
      <c r="M681" s="163"/>
      <c r="N681" s="292"/>
      <c r="O681" s="163"/>
      <c r="P681" s="292"/>
      <c r="Q681" s="491"/>
      <c r="R681" s="292"/>
      <c r="S681" s="163"/>
      <c r="T681" s="292"/>
      <c r="U681" s="495"/>
      <c r="V681" s="491"/>
      <c r="W681" s="503"/>
      <c r="X681" s="499"/>
      <c r="Y681" s="163"/>
      <c r="Z681" s="292"/>
      <c r="AA681" s="1306"/>
      <c r="AB681" s="499"/>
      <c r="AC681" s="163"/>
      <c r="AD681" s="292"/>
      <c r="AE681" s="292"/>
      <c r="AF681" s="292"/>
      <c r="AG681" s="1325"/>
      <c r="AH681" s="163"/>
    </row>
    <row r="682" spans="1:34" s="162" customFormat="1" ht="14.25" x14ac:dyDescent="0.2">
      <c r="A682" s="216"/>
      <c r="B682" s="216"/>
      <c r="C682" s="216"/>
      <c r="D682" s="216"/>
      <c r="E682" s="216"/>
      <c r="F682" s="223"/>
      <c r="G682" s="223"/>
      <c r="H682" s="303"/>
      <c r="I682" s="303"/>
      <c r="J682" s="292"/>
      <c r="K682" s="163"/>
      <c r="L682" s="292"/>
      <c r="M682" s="163"/>
      <c r="N682" s="292"/>
      <c r="O682" s="163"/>
      <c r="P682" s="292"/>
      <c r="Q682" s="491"/>
      <c r="R682" s="292"/>
      <c r="S682" s="163"/>
      <c r="T682" s="292"/>
      <c r="U682" s="495"/>
      <c r="V682" s="491"/>
      <c r="W682" s="503"/>
      <c r="X682" s="499"/>
      <c r="Y682" s="163"/>
      <c r="Z682" s="292"/>
      <c r="AA682" s="1306"/>
      <c r="AB682" s="499"/>
      <c r="AC682" s="163"/>
      <c r="AD682" s="292"/>
      <c r="AE682" s="292"/>
      <c r="AF682" s="292"/>
      <c r="AG682" s="1325"/>
      <c r="AH682" s="163"/>
    </row>
    <row r="683" spans="1:34" s="162" customFormat="1" ht="14.25" x14ac:dyDescent="0.2">
      <c r="A683" s="216"/>
      <c r="B683" s="216"/>
      <c r="C683" s="216"/>
      <c r="D683" s="216"/>
      <c r="E683" s="216"/>
      <c r="F683" s="223"/>
      <c r="G683" s="223"/>
      <c r="H683" s="303"/>
      <c r="I683" s="303"/>
      <c r="J683" s="292"/>
      <c r="K683" s="163"/>
      <c r="L683" s="292"/>
      <c r="M683" s="163"/>
      <c r="N683" s="292"/>
      <c r="O683" s="163"/>
      <c r="P683" s="292"/>
      <c r="Q683" s="491"/>
      <c r="R683" s="292"/>
      <c r="S683" s="163"/>
      <c r="T683" s="292"/>
      <c r="U683" s="495"/>
      <c r="V683" s="491"/>
      <c r="W683" s="503"/>
      <c r="X683" s="499"/>
      <c r="Y683" s="163"/>
      <c r="Z683" s="292"/>
      <c r="AA683" s="1306"/>
      <c r="AB683" s="499"/>
      <c r="AC683" s="163"/>
      <c r="AD683" s="292"/>
      <c r="AE683" s="292"/>
      <c r="AF683" s="292"/>
      <c r="AG683" s="1325"/>
      <c r="AH683" s="163"/>
    </row>
    <row r="684" spans="1:34" s="162" customFormat="1" ht="14.25" x14ac:dyDescent="0.2">
      <c r="A684" s="216"/>
      <c r="B684" s="216"/>
      <c r="C684" s="216"/>
      <c r="D684" s="216"/>
      <c r="E684" s="216"/>
      <c r="F684" s="223"/>
      <c r="G684" s="223"/>
      <c r="H684" s="303"/>
      <c r="I684" s="303"/>
      <c r="J684" s="292"/>
      <c r="K684" s="163"/>
      <c r="L684" s="292"/>
      <c r="M684" s="163"/>
      <c r="N684" s="292"/>
      <c r="O684" s="163"/>
      <c r="P684" s="292"/>
      <c r="Q684" s="491"/>
      <c r="R684" s="292"/>
      <c r="S684" s="163"/>
      <c r="T684" s="292"/>
      <c r="U684" s="495"/>
      <c r="V684" s="491"/>
      <c r="W684" s="503"/>
      <c r="X684" s="499"/>
      <c r="Y684" s="163"/>
      <c r="Z684" s="292"/>
      <c r="AA684" s="1306"/>
      <c r="AB684" s="499"/>
      <c r="AC684" s="163"/>
      <c r="AD684" s="292"/>
      <c r="AE684" s="292"/>
      <c r="AF684" s="292"/>
      <c r="AG684" s="1325"/>
      <c r="AH684" s="163"/>
    </row>
    <row r="685" spans="1:34" s="162" customFormat="1" ht="14.25" x14ac:dyDescent="0.2">
      <c r="A685" s="216"/>
      <c r="B685" s="216"/>
      <c r="C685" s="216"/>
      <c r="D685" s="216"/>
      <c r="E685" s="216"/>
      <c r="F685" s="223"/>
      <c r="G685" s="223"/>
      <c r="H685" s="303"/>
      <c r="I685" s="303"/>
      <c r="J685" s="292"/>
      <c r="K685" s="163"/>
      <c r="L685" s="292"/>
      <c r="M685" s="163"/>
      <c r="N685" s="292"/>
      <c r="O685" s="163"/>
      <c r="P685" s="292"/>
      <c r="Q685" s="491"/>
      <c r="R685" s="292"/>
      <c r="S685" s="163"/>
      <c r="T685" s="292"/>
      <c r="U685" s="495"/>
      <c r="V685" s="491"/>
      <c r="W685" s="503"/>
      <c r="X685" s="499"/>
      <c r="Y685" s="163"/>
      <c r="Z685" s="292"/>
      <c r="AA685" s="1306"/>
      <c r="AB685" s="499"/>
      <c r="AC685" s="163"/>
      <c r="AD685" s="292"/>
      <c r="AE685" s="292"/>
      <c r="AF685" s="292"/>
      <c r="AG685" s="1325"/>
      <c r="AH685" s="163"/>
    </row>
    <row r="686" spans="1:34" s="162" customFormat="1" ht="14.25" x14ac:dyDescent="0.2">
      <c r="A686" s="216"/>
      <c r="B686" s="216"/>
      <c r="C686" s="216"/>
      <c r="D686" s="216"/>
      <c r="E686" s="216"/>
      <c r="F686" s="223"/>
      <c r="G686" s="223"/>
      <c r="H686" s="303"/>
      <c r="I686" s="303"/>
      <c r="J686" s="292"/>
      <c r="K686" s="163"/>
      <c r="L686" s="292"/>
      <c r="M686" s="163"/>
      <c r="N686" s="292"/>
      <c r="O686" s="163"/>
      <c r="P686" s="292"/>
      <c r="Q686" s="491"/>
      <c r="R686" s="292"/>
      <c r="S686" s="163"/>
      <c r="T686" s="292"/>
      <c r="U686" s="495"/>
      <c r="V686" s="491"/>
      <c r="W686" s="503"/>
      <c r="X686" s="499"/>
      <c r="Y686" s="163"/>
      <c r="Z686" s="292"/>
      <c r="AA686" s="1306"/>
      <c r="AB686" s="499"/>
      <c r="AC686" s="163"/>
      <c r="AD686" s="292"/>
      <c r="AE686" s="292"/>
      <c r="AF686" s="292"/>
      <c r="AG686" s="1325"/>
      <c r="AH686" s="163"/>
    </row>
    <row r="687" spans="1:34" s="162" customFormat="1" ht="14.25" x14ac:dyDescent="0.2">
      <c r="A687" s="216"/>
      <c r="B687" s="216"/>
      <c r="C687" s="216"/>
      <c r="D687" s="216"/>
      <c r="E687" s="216"/>
      <c r="F687" s="223"/>
      <c r="G687" s="223"/>
      <c r="H687" s="303"/>
      <c r="I687" s="303"/>
      <c r="J687" s="292"/>
      <c r="K687" s="163"/>
      <c r="L687" s="292"/>
      <c r="M687" s="163"/>
      <c r="N687" s="292"/>
      <c r="O687" s="163"/>
      <c r="P687" s="292"/>
      <c r="Q687" s="491"/>
      <c r="R687" s="292"/>
      <c r="S687" s="163"/>
      <c r="T687" s="292"/>
      <c r="U687" s="495"/>
      <c r="V687" s="491"/>
      <c r="W687" s="503"/>
      <c r="X687" s="499"/>
      <c r="Y687" s="163"/>
      <c r="Z687" s="292"/>
      <c r="AA687" s="1306"/>
      <c r="AB687" s="499"/>
      <c r="AC687" s="163"/>
      <c r="AD687" s="292"/>
      <c r="AE687" s="292"/>
      <c r="AF687" s="292"/>
      <c r="AG687" s="1325"/>
      <c r="AH687" s="163"/>
    </row>
    <row r="688" spans="1:34" s="162" customFormat="1" ht="14.25" x14ac:dyDescent="0.2">
      <c r="A688" s="216"/>
      <c r="B688" s="216"/>
      <c r="C688" s="216"/>
      <c r="D688" s="216"/>
      <c r="E688" s="216"/>
      <c r="F688" s="223"/>
      <c r="G688" s="223"/>
      <c r="H688" s="303"/>
      <c r="I688" s="303"/>
      <c r="J688" s="292"/>
      <c r="K688" s="163"/>
      <c r="L688" s="292"/>
      <c r="M688" s="163"/>
      <c r="N688" s="292"/>
      <c r="O688" s="163"/>
      <c r="P688" s="292"/>
      <c r="Q688" s="491"/>
      <c r="R688" s="292"/>
      <c r="S688" s="163"/>
      <c r="T688" s="292"/>
      <c r="U688" s="495"/>
      <c r="V688" s="491"/>
      <c r="W688" s="503"/>
      <c r="X688" s="499"/>
      <c r="Y688" s="163"/>
      <c r="Z688" s="292"/>
      <c r="AA688" s="1306"/>
      <c r="AB688" s="499"/>
      <c r="AC688" s="163"/>
      <c r="AD688" s="292"/>
      <c r="AE688" s="292"/>
      <c r="AF688" s="292"/>
      <c r="AG688" s="1325"/>
      <c r="AH688" s="163"/>
    </row>
    <row r="689" spans="1:34" s="162" customFormat="1" ht="14.25" x14ac:dyDescent="0.2">
      <c r="A689" s="216"/>
      <c r="B689" s="216"/>
      <c r="C689" s="216"/>
      <c r="D689" s="216"/>
      <c r="E689" s="216"/>
      <c r="F689" s="223"/>
      <c r="G689" s="223"/>
      <c r="H689" s="303"/>
      <c r="I689" s="303"/>
      <c r="J689" s="292"/>
      <c r="K689" s="163"/>
      <c r="L689" s="292"/>
      <c r="M689" s="163"/>
      <c r="N689" s="292"/>
      <c r="O689" s="163"/>
      <c r="P689" s="292"/>
      <c r="Q689" s="491"/>
      <c r="R689" s="292"/>
      <c r="S689" s="163"/>
      <c r="T689" s="292"/>
      <c r="U689" s="495"/>
      <c r="V689" s="491"/>
      <c r="W689" s="503"/>
      <c r="X689" s="499"/>
      <c r="Y689" s="163"/>
      <c r="Z689" s="292"/>
      <c r="AA689" s="1306"/>
      <c r="AB689" s="499"/>
      <c r="AC689" s="163"/>
      <c r="AD689" s="292"/>
      <c r="AE689" s="292"/>
      <c r="AF689" s="292"/>
      <c r="AG689" s="1325"/>
      <c r="AH689" s="163"/>
    </row>
    <row r="690" spans="1:34" s="162" customFormat="1" ht="14.25" x14ac:dyDescent="0.2">
      <c r="A690" s="216"/>
      <c r="B690" s="216"/>
      <c r="C690" s="216"/>
      <c r="D690" s="216"/>
      <c r="E690" s="216"/>
      <c r="F690" s="223"/>
      <c r="G690" s="223"/>
      <c r="H690" s="303"/>
      <c r="I690" s="303"/>
      <c r="J690" s="292"/>
      <c r="K690" s="163"/>
      <c r="L690" s="292"/>
      <c r="M690" s="163"/>
      <c r="N690" s="292"/>
      <c r="O690" s="163"/>
      <c r="P690" s="292"/>
      <c r="Q690" s="491"/>
      <c r="R690" s="292"/>
      <c r="S690" s="163"/>
      <c r="T690" s="292"/>
      <c r="U690" s="495"/>
      <c r="V690" s="491"/>
      <c r="W690" s="503"/>
      <c r="X690" s="499"/>
      <c r="Y690" s="163"/>
      <c r="Z690" s="292"/>
      <c r="AA690" s="1306"/>
      <c r="AB690" s="499"/>
      <c r="AC690" s="163"/>
      <c r="AD690" s="292"/>
      <c r="AE690" s="292"/>
      <c r="AF690" s="292"/>
      <c r="AG690" s="1325"/>
      <c r="AH690" s="163"/>
    </row>
    <row r="691" spans="1:34" s="162" customFormat="1" ht="14.25" x14ac:dyDescent="0.2">
      <c r="A691" s="216"/>
      <c r="B691" s="216"/>
      <c r="C691" s="216"/>
      <c r="D691" s="216"/>
      <c r="E691" s="216"/>
      <c r="F691" s="223"/>
      <c r="G691" s="223"/>
      <c r="H691" s="303"/>
      <c r="I691" s="303"/>
      <c r="J691" s="292"/>
      <c r="K691" s="163"/>
      <c r="L691" s="292"/>
      <c r="M691" s="163"/>
      <c r="N691" s="292"/>
      <c r="O691" s="163"/>
      <c r="P691" s="292"/>
      <c r="Q691" s="491"/>
      <c r="R691" s="292"/>
      <c r="S691" s="163"/>
      <c r="T691" s="292"/>
      <c r="U691" s="495"/>
      <c r="V691" s="491"/>
      <c r="W691" s="503"/>
      <c r="X691" s="499"/>
      <c r="Y691" s="163"/>
      <c r="Z691" s="292"/>
      <c r="AA691" s="1306"/>
      <c r="AB691" s="499"/>
      <c r="AC691" s="163"/>
      <c r="AD691" s="292"/>
      <c r="AE691" s="292"/>
      <c r="AF691" s="292"/>
      <c r="AG691" s="1325"/>
      <c r="AH691" s="163"/>
    </row>
    <row r="692" spans="1:34" s="162" customFormat="1" ht="14.25" x14ac:dyDescent="0.2">
      <c r="A692" s="216"/>
      <c r="B692" s="216"/>
      <c r="C692" s="216"/>
      <c r="D692" s="216"/>
      <c r="E692" s="216"/>
      <c r="F692" s="223"/>
      <c r="G692" s="223"/>
      <c r="H692" s="303"/>
      <c r="I692" s="303"/>
      <c r="J692" s="292"/>
      <c r="K692" s="163"/>
      <c r="L692" s="292"/>
      <c r="M692" s="163"/>
      <c r="N692" s="292"/>
      <c r="O692" s="163"/>
      <c r="P692" s="292"/>
      <c r="Q692" s="491"/>
      <c r="R692" s="292"/>
      <c r="S692" s="163"/>
      <c r="T692" s="292"/>
      <c r="U692" s="495"/>
      <c r="V692" s="491"/>
      <c r="W692" s="503"/>
      <c r="X692" s="499"/>
      <c r="Y692" s="163"/>
      <c r="Z692" s="292"/>
      <c r="AA692" s="1306"/>
      <c r="AB692" s="499"/>
      <c r="AC692" s="163"/>
      <c r="AD692" s="292"/>
      <c r="AE692" s="292"/>
      <c r="AF692" s="292"/>
      <c r="AG692" s="1325"/>
      <c r="AH692" s="163"/>
    </row>
    <row r="693" spans="1:34" s="162" customFormat="1" ht="14.25" x14ac:dyDescent="0.2">
      <c r="A693" s="216"/>
      <c r="B693" s="216"/>
      <c r="C693" s="216"/>
      <c r="D693" s="216"/>
      <c r="E693" s="216"/>
      <c r="F693" s="223"/>
      <c r="G693" s="223"/>
      <c r="H693" s="303"/>
      <c r="I693" s="303"/>
      <c r="J693" s="292"/>
      <c r="K693" s="163"/>
      <c r="L693" s="292"/>
      <c r="M693" s="163"/>
      <c r="N693" s="292"/>
      <c r="O693" s="163"/>
      <c r="P693" s="292"/>
      <c r="Q693" s="491"/>
      <c r="R693" s="292"/>
      <c r="S693" s="163"/>
      <c r="T693" s="292"/>
      <c r="U693" s="495"/>
      <c r="V693" s="491"/>
      <c r="W693" s="503"/>
      <c r="X693" s="499"/>
      <c r="Y693" s="163"/>
      <c r="Z693" s="292"/>
      <c r="AA693" s="1306"/>
      <c r="AB693" s="499"/>
      <c r="AC693" s="163"/>
      <c r="AD693" s="292"/>
      <c r="AE693" s="292"/>
      <c r="AF693" s="292"/>
      <c r="AG693" s="1325"/>
      <c r="AH693" s="163"/>
    </row>
    <row r="694" spans="1:34" s="162" customFormat="1" ht="14.25" x14ac:dyDescent="0.2">
      <c r="A694" s="216"/>
      <c r="B694" s="216"/>
      <c r="C694" s="216"/>
      <c r="D694" s="216"/>
      <c r="E694" s="216"/>
      <c r="F694" s="223"/>
      <c r="G694" s="223"/>
      <c r="H694" s="303"/>
      <c r="I694" s="303"/>
      <c r="J694" s="292"/>
      <c r="K694" s="163"/>
      <c r="L694" s="292"/>
      <c r="M694" s="163"/>
      <c r="N694" s="292"/>
      <c r="O694" s="163"/>
      <c r="P694" s="292"/>
      <c r="Q694" s="491"/>
      <c r="R694" s="292"/>
      <c r="S694" s="163"/>
      <c r="T694" s="292"/>
      <c r="U694" s="495"/>
      <c r="V694" s="491"/>
      <c r="W694" s="503"/>
      <c r="X694" s="499"/>
      <c r="Y694" s="163"/>
      <c r="Z694" s="292"/>
      <c r="AA694" s="1306"/>
      <c r="AB694" s="499"/>
      <c r="AC694" s="163"/>
      <c r="AD694" s="292"/>
      <c r="AE694" s="292"/>
      <c r="AF694" s="292"/>
      <c r="AG694" s="1325"/>
      <c r="AH694" s="163"/>
    </row>
    <row r="695" spans="1:34" s="162" customFormat="1" ht="14.25" x14ac:dyDescent="0.2">
      <c r="A695" s="216"/>
      <c r="B695" s="216"/>
      <c r="C695" s="216"/>
      <c r="D695" s="216"/>
      <c r="E695" s="216"/>
      <c r="F695" s="223"/>
      <c r="G695" s="223"/>
      <c r="H695" s="303"/>
      <c r="I695" s="303"/>
      <c r="J695" s="292"/>
      <c r="K695" s="163"/>
      <c r="L695" s="292"/>
      <c r="M695" s="163"/>
      <c r="N695" s="292"/>
      <c r="O695" s="163"/>
      <c r="P695" s="292"/>
      <c r="Q695" s="491"/>
      <c r="R695" s="292"/>
      <c r="S695" s="163"/>
      <c r="T695" s="292"/>
      <c r="U695" s="495"/>
      <c r="V695" s="491"/>
      <c r="W695" s="503"/>
      <c r="X695" s="499"/>
      <c r="Y695" s="163"/>
      <c r="Z695" s="292"/>
      <c r="AA695" s="1306"/>
      <c r="AB695" s="499"/>
      <c r="AC695" s="163"/>
      <c r="AD695" s="292"/>
      <c r="AE695" s="292"/>
      <c r="AF695" s="292"/>
      <c r="AG695" s="1325"/>
      <c r="AH695" s="163"/>
    </row>
    <row r="696" spans="1:34" s="162" customFormat="1" ht="14.25" x14ac:dyDescent="0.2">
      <c r="A696" s="216"/>
      <c r="B696" s="216"/>
      <c r="C696" s="216"/>
      <c r="D696" s="216"/>
      <c r="E696" s="216"/>
      <c r="F696" s="223"/>
      <c r="G696" s="223"/>
      <c r="H696" s="303"/>
      <c r="I696" s="303"/>
      <c r="J696" s="292"/>
      <c r="K696" s="163"/>
      <c r="L696" s="292"/>
      <c r="M696" s="163"/>
      <c r="N696" s="292"/>
      <c r="O696" s="163"/>
      <c r="P696" s="292"/>
      <c r="Q696" s="491"/>
      <c r="R696" s="292"/>
      <c r="S696" s="163"/>
      <c r="T696" s="292"/>
      <c r="U696" s="495"/>
      <c r="V696" s="491"/>
      <c r="W696" s="503"/>
      <c r="X696" s="499"/>
      <c r="Y696" s="163"/>
      <c r="Z696" s="292"/>
      <c r="AA696" s="1306"/>
      <c r="AB696" s="499"/>
      <c r="AC696" s="163"/>
      <c r="AD696" s="292"/>
      <c r="AE696" s="292"/>
      <c r="AF696" s="292"/>
      <c r="AG696" s="1325"/>
      <c r="AH696" s="163"/>
    </row>
    <row r="697" spans="1:34" s="162" customFormat="1" ht="14.25" x14ac:dyDescent="0.2">
      <c r="A697" s="216"/>
      <c r="B697" s="216"/>
      <c r="C697" s="216"/>
      <c r="D697" s="216"/>
      <c r="E697" s="216"/>
      <c r="F697" s="223"/>
      <c r="G697" s="223"/>
      <c r="H697" s="303"/>
      <c r="I697" s="303"/>
      <c r="J697" s="292"/>
      <c r="K697" s="163"/>
      <c r="L697" s="292"/>
      <c r="M697" s="163"/>
      <c r="N697" s="292"/>
      <c r="O697" s="163"/>
      <c r="P697" s="292"/>
      <c r="Q697" s="491"/>
      <c r="R697" s="292"/>
      <c r="S697" s="163"/>
      <c r="T697" s="292"/>
      <c r="U697" s="495"/>
      <c r="V697" s="491"/>
      <c r="W697" s="503"/>
      <c r="X697" s="499"/>
      <c r="Y697" s="163"/>
      <c r="Z697" s="292"/>
      <c r="AA697" s="1306"/>
      <c r="AB697" s="499"/>
      <c r="AC697" s="163"/>
      <c r="AD697" s="292"/>
      <c r="AE697" s="292"/>
      <c r="AF697" s="292"/>
      <c r="AG697" s="1325"/>
      <c r="AH697" s="163"/>
    </row>
    <row r="698" spans="1:34" s="162" customFormat="1" ht="14.25" x14ac:dyDescent="0.2">
      <c r="A698" s="216"/>
      <c r="B698" s="216"/>
      <c r="C698" s="216"/>
      <c r="D698" s="216"/>
      <c r="E698" s="216"/>
      <c r="F698" s="223"/>
      <c r="G698" s="223"/>
      <c r="H698" s="303"/>
      <c r="I698" s="303"/>
      <c r="J698" s="292"/>
      <c r="K698" s="163"/>
      <c r="L698" s="292"/>
      <c r="M698" s="163"/>
      <c r="N698" s="292"/>
      <c r="O698" s="163"/>
      <c r="P698" s="292"/>
      <c r="Q698" s="491"/>
      <c r="R698" s="292"/>
      <c r="S698" s="163"/>
      <c r="T698" s="292"/>
      <c r="U698" s="495"/>
      <c r="V698" s="491"/>
      <c r="W698" s="503"/>
      <c r="X698" s="499"/>
      <c r="Y698" s="163"/>
      <c r="Z698" s="292"/>
      <c r="AA698" s="1306"/>
      <c r="AB698" s="499"/>
      <c r="AC698" s="163"/>
      <c r="AD698" s="292"/>
      <c r="AE698" s="292"/>
      <c r="AF698" s="292"/>
      <c r="AG698" s="1325"/>
      <c r="AH698" s="163"/>
    </row>
    <row r="699" spans="1:34" s="162" customFormat="1" ht="14.25" x14ac:dyDescent="0.2">
      <c r="A699" s="216"/>
      <c r="B699" s="216"/>
      <c r="C699" s="216"/>
      <c r="D699" s="216"/>
      <c r="E699" s="216"/>
      <c r="F699" s="223"/>
      <c r="G699" s="223"/>
      <c r="H699" s="303"/>
      <c r="I699" s="303"/>
      <c r="J699" s="292"/>
      <c r="K699" s="163"/>
      <c r="L699" s="292"/>
      <c r="M699" s="163"/>
      <c r="N699" s="292"/>
      <c r="O699" s="163"/>
      <c r="P699" s="292"/>
      <c r="Q699" s="491"/>
      <c r="R699" s="292"/>
      <c r="S699" s="163"/>
      <c r="T699" s="292"/>
      <c r="U699" s="495"/>
      <c r="V699" s="491"/>
      <c r="W699" s="503"/>
      <c r="X699" s="499"/>
      <c r="Y699" s="163"/>
      <c r="Z699" s="292"/>
      <c r="AA699" s="1306"/>
      <c r="AB699" s="499"/>
      <c r="AC699" s="163"/>
      <c r="AD699" s="292"/>
      <c r="AE699" s="292"/>
      <c r="AF699" s="292"/>
      <c r="AG699" s="1325"/>
      <c r="AH699" s="163"/>
    </row>
    <row r="700" spans="1:34" s="162" customFormat="1" ht="14.25" x14ac:dyDescent="0.2">
      <c r="A700" s="216"/>
      <c r="B700" s="216"/>
      <c r="C700" s="216"/>
      <c r="D700" s="216"/>
      <c r="E700" s="216"/>
      <c r="F700" s="223"/>
      <c r="G700" s="223"/>
      <c r="H700" s="303"/>
      <c r="I700" s="303"/>
      <c r="J700" s="292"/>
      <c r="K700" s="163"/>
      <c r="L700" s="292"/>
      <c r="M700" s="163"/>
      <c r="N700" s="292"/>
      <c r="O700" s="163"/>
      <c r="P700" s="292"/>
      <c r="Q700" s="491"/>
      <c r="R700" s="292"/>
      <c r="S700" s="163"/>
      <c r="T700" s="292"/>
      <c r="U700" s="495"/>
      <c r="V700" s="491"/>
      <c r="W700" s="503"/>
      <c r="X700" s="499"/>
      <c r="Y700" s="163"/>
      <c r="Z700" s="292"/>
      <c r="AA700" s="1306"/>
      <c r="AB700" s="499"/>
      <c r="AC700" s="163"/>
      <c r="AD700" s="292"/>
      <c r="AE700" s="292"/>
      <c r="AF700" s="292"/>
      <c r="AG700" s="1325"/>
      <c r="AH700" s="163"/>
    </row>
    <row r="701" spans="1:34" s="162" customFormat="1" ht="14.25" x14ac:dyDescent="0.2">
      <c r="A701" s="216"/>
      <c r="B701" s="216"/>
      <c r="C701" s="216"/>
      <c r="D701" s="216"/>
      <c r="E701" s="216"/>
      <c r="F701" s="223"/>
      <c r="G701" s="223"/>
      <c r="H701" s="303"/>
      <c r="I701" s="303"/>
      <c r="J701" s="292"/>
      <c r="K701" s="163"/>
      <c r="L701" s="292"/>
      <c r="M701" s="163"/>
      <c r="N701" s="292"/>
      <c r="O701" s="163"/>
      <c r="P701" s="292"/>
      <c r="Q701" s="491"/>
      <c r="R701" s="292"/>
      <c r="S701" s="163"/>
      <c r="T701" s="292"/>
      <c r="U701" s="495"/>
      <c r="V701" s="491"/>
      <c r="W701" s="503"/>
      <c r="X701" s="499"/>
      <c r="Y701" s="163"/>
      <c r="Z701" s="292"/>
      <c r="AA701" s="1306"/>
      <c r="AB701" s="499"/>
      <c r="AC701" s="163"/>
      <c r="AD701" s="292"/>
      <c r="AE701" s="292"/>
      <c r="AF701" s="292"/>
      <c r="AG701" s="1325"/>
      <c r="AH701" s="163"/>
    </row>
    <row r="702" spans="1:34" s="162" customFormat="1" ht="14.25" x14ac:dyDescent="0.2">
      <c r="A702" s="216"/>
      <c r="B702" s="216"/>
      <c r="C702" s="216"/>
      <c r="D702" s="216"/>
      <c r="E702" s="216"/>
      <c r="F702" s="223"/>
      <c r="G702" s="223"/>
      <c r="H702" s="303"/>
      <c r="I702" s="303"/>
      <c r="J702" s="292"/>
      <c r="K702" s="163"/>
      <c r="L702" s="292"/>
      <c r="M702" s="163"/>
      <c r="N702" s="292"/>
      <c r="O702" s="163"/>
      <c r="P702" s="292"/>
      <c r="Q702" s="491"/>
      <c r="R702" s="292"/>
      <c r="S702" s="163"/>
      <c r="T702" s="292"/>
      <c r="U702" s="495"/>
      <c r="V702" s="491"/>
      <c r="W702" s="503"/>
      <c r="X702" s="499"/>
      <c r="Y702" s="163"/>
      <c r="Z702" s="292"/>
      <c r="AA702" s="1306"/>
      <c r="AB702" s="499"/>
      <c r="AC702" s="163"/>
      <c r="AD702" s="292"/>
      <c r="AE702" s="292"/>
      <c r="AF702" s="292"/>
      <c r="AG702" s="1325"/>
      <c r="AH702" s="163"/>
    </row>
    <row r="703" spans="1:34" s="162" customFormat="1" ht="14.25" x14ac:dyDescent="0.2">
      <c r="A703" s="216"/>
      <c r="B703" s="216"/>
      <c r="C703" s="216"/>
      <c r="D703" s="216"/>
      <c r="E703" s="216"/>
      <c r="F703" s="223"/>
      <c r="G703" s="223"/>
      <c r="H703" s="303"/>
      <c r="I703" s="303"/>
      <c r="J703" s="292"/>
      <c r="K703" s="163"/>
      <c r="L703" s="292"/>
      <c r="M703" s="163"/>
      <c r="N703" s="292"/>
      <c r="O703" s="163"/>
      <c r="P703" s="292"/>
      <c r="Q703" s="491"/>
      <c r="R703" s="292"/>
      <c r="S703" s="163"/>
      <c r="T703" s="292"/>
      <c r="U703" s="495"/>
      <c r="V703" s="491"/>
      <c r="W703" s="503"/>
      <c r="X703" s="499"/>
      <c r="Y703" s="163"/>
      <c r="Z703" s="292"/>
      <c r="AA703" s="1306"/>
      <c r="AB703" s="499"/>
      <c r="AC703" s="163"/>
      <c r="AD703" s="292"/>
      <c r="AE703" s="292"/>
      <c r="AF703" s="292"/>
      <c r="AG703" s="1325"/>
      <c r="AH703" s="163"/>
    </row>
    <row r="704" spans="1:34" s="162" customFormat="1" ht="14.25" x14ac:dyDescent="0.2">
      <c r="A704" s="216"/>
      <c r="B704" s="216"/>
      <c r="C704" s="216"/>
      <c r="D704" s="216"/>
      <c r="E704" s="216"/>
      <c r="F704" s="223"/>
      <c r="G704" s="223"/>
      <c r="H704" s="303"/>
      <c r="I704" s="303"/>
      <c r="J704" s="292"/>
      <c r="K704" s="163"/>
      <c r="L704" s="292"/>
      <c r="M704" s="163"/>
      <c r="N704" s="292"/>
      <c r="O704" s="163"/>
      <c r="P704" s="292"/>
      <c r="Q704" s="491"/>
      <c r="R704" s="292"/>
      <c r="S704" s="163"/>
      <c r="T704" s="292"/>
      <c r="U704" s="495"/>
      <c r="V704" s="491"/>
      <c r="W704" s="503"/>
      <c r="X704" s="499"/>
      <c r="Y704" s="163"/>
      <c r="Z704" s="292"/>
      <c r="AA704" s="1306"/>
      <c r="AB704" s="499"/>
      <c r="AC704" s="163"/>
      <c r="AD704" s="292"/>
      <c r="AE704" s="292"/>
      <c r="AF704" s="292"/>
      <c r="AG704" s="1325"/>
      <c r="AH704" s="163"/>
    </row>
    <row r="705" spans="1:34" s="162" customFormat="1" ht="14.25" x14ac:dyDescent="0.2">
      <c r="A705" s="216"/>
      <c r="B705" s="216"/>
      <c r="C705" s="216"/>
      <c r="D705" s="216"/>
      <c r="E705" s="216"/>
      <c r="F705" s="223"/>
      <c r="G705" s="223"/>
      <c r="H705" s="303"/>
      <c r="I705" s="303"/>
      <c r="J705" s="292"/>
      <c r="K705" s="163"/>
      <c r="L705" s="292"/>
      <c r="M705" s="163"/>
      <c r="N705" s="292"/>
      <c r="O705" s="163"/>
      <c r="P705" s="292"/>
      <c r="Q705" s="491"/>
      <c r="R705" s="292"/>
      <c r="S705" s="163"/>
      <c r="T705" s="292"/>
      <c r="U705" s="495"/>
      <c r="V705" s="491"/>
      <c r="W705" s="503"/>
      <c r="X705" s="499"/>
      <c r="Y705" s="163"/>
      <c r="Z705" s="292"/>
      <c r="AA705" s="1306"/>
      <c r="AB705" s="499"/>
      <c r="AC705" s="163"/>
      <c r="AD705" s="292"/>
      <c r="AE705" s="292"/>
      <c r="AF705" s="292"/>
      <c r="AG705" s="1325"/>
      <c r="AH705" s="163"/>
    </row>
    <row r="706" spans="1:34" s="162" customFormat="1" ht="14.25" x14ac:dyDescent="0.2">
      <c r="A706" s="216"/>
      <c r="B706" s="216"/>
      <c r="C706" s="216"/>
      <c r="D706" s="216"/>
      <c r="E706" s="216"/>
      <c r="F706" s="223"/>
      <c r="G706" s="223"/>
      <c r="H706" s="303"/>
      <c r="I706" s="303"/>
      <c r="J706" s="292"/>
      <c r="K706" s="163"/>
      <c r="L706" s="292"/>
      <c r="M706" s="163"/>
      <c r="N706" s="292"/>
      <c r="O706" s="163"/>
      <c r="P706" s="292"/>
      <c r="Q706" s="491"/>
      <c r="R706" s="292"/>
      <c r="S706" s="163"/>
      <c r="T706" s="292"/>
      <c r="U706" s="495"/>
      <c r="V706" s="491"/>
      <c r="W706" s="503"/>
      <c r="X706" s="499"/>
      <c r="Y706" s="163"/>
      <c r="Z706" s="292"/>
      <c r="AA706" s="1306"/>
      <c r="AB706" s="499"/>
      <c r="AC706" s="163"/>
      <c r="AD706" s="292"/>
      <c r="AE706" s="292"/>
      <c r="AF706" s="292"/>
      <c r="AG706" s="1325"/>
      <c r="AH706" s="163"/>
    </row>
    <row r="707" spans="1:34" s="162" customFormat="1" ht="14.25" x14ac:dyDescent="0.2">
      <c r="A707" s="216"/>
      <c r="B707" s="216"/>
      <c r="C707" s="216"/>
      <c r="D707" s="216"/>
      <c r="E707" s="216"/>
      <c r="F707" s="223"/>
      <c r="G707" s="223"/>
      <c r="H707" s="303"/>
      <c r="I707" s="303"/>
      <c r="J707" s="292"/>
      <c r="K707" s="163"/>
      <c r="L707" s="292"/>
      <c r="M707" s="163"/>
      <c r="N707" s="292"/>
      <c r="O707" s="163"/>
      <c r="P707" s="292"/>
      <c r="Q707" s="491"/>
      <c r="R707" s="292"/>
      <c r="S707" s="163"/>
      <c r="T707" s="292"/>
      <c r="U707" s="495"/>
      <c r="V707" s="491"/>
      <c r="W707" s="503"/>
      <c r="X707" s="499"/>
      <c r="Y707" s="163"/>
      <c r="Z707" s="292"/>
      <c r="AA707" s="1306"/>
      <c r="AB707" s="499"/>
      <c r="AC707" s="163"/>
      <c r="AD707" s="292"/>
      <c r="AE707" s="292"/>
      <c r="AF707" s="292"/>
      <c r="AG707" s="1325"/>
      <c r="AH707" s="163"/>
    </row>
    <row r="708" spans="1:34" s="162" customFormat="1" ht="14.25" x14ac:dyDescent="0.2">
      <c r="A708" s="216"/>
      <c r="B708" s="216"/>
      <c r="C708" s="216"/>
      <c r="D708" s="216"/>
      <c r="E708" s="216"/>
      <c r="F708" s="223"/>
      <c r="G708" s="223"/>
      <c r="H708" s="303"/>
      <c r="I708" s="303"/>
      <c r="J708" s="292"/>
      <c r="K708" s="163"/>
      <c r="L708" s="292"/>
      <c r="M708" s="163"/>
      <c r="N708" s="292"/>
      <c r="O708" s="163"/>
      <c r="P708" s="292"/>
      <c r="Q708" s="491"/>
      <c r="R708" s="292"/>
      <c r="S708" s="163"/>
      <c r="T708" s="292"/>
      <c r="U708" s="495"/>
      <c r="V708" s="491"/>
      <c r="W708" s="503"/>
      <c r="X708" s="499"/>
      <c r="Y708" s="163"/>
      <c r="Z708" s="292"/>
      <c r="AA708" s="1306"/>
      <c r="AB708" s="499"/>
      <c r="AC708" s="163"/>
      <c r="AD708" s="292"/>
      <c r="AE708" s="292"/>
      <c r="AF708" s="292"/>
      <c r="AG708" s="1325"/>
      <c r="AH708" s="163"/>
    </row>
    <row r="709" spans="1:34" s="162" customFormat="1" ht="14.25" x14ac:dyDescent="0.2">
      <c r="A709" s="216"/>
      <c r="B709" s="216"/>
      <c r="C709" s="216"/>
      <c r="D709" s="216"/>
      <c r="E709" s="216"/>
      <c r="F709" s="223"/>
      <c r="G709" s="223"/>
      <c r="H709" s="303"/>
      <c r="I709" s="303"/>
      <c r="J709" s="292"/>
      <c r="K709" s="163"/>
      <c r="L709" s="292"/>
      <c r="M709" s="163"/>
      <c r="N709" s="292"/>
      <c r="O709" s="163"/>
      <c r="P709" s="292"/>
      <c r="Q709" s="491"/>
      <c r="R709" s="292"/>
      <c r="S709" s="163"/>
      <c r="T709" s="292"/>
      <c r="U709" s="495"/>
      <c r="V709" s="491"/>
      <c r="W709" s="503"/>
      <c r="X709" s="499"/>
      <c r="Y709" s="163"/>
      <c r="Z709" s="292"/>
      <c r="AA709" s="1306"/>
      <c r="AB709" s="499"/>
      <c r="AC709" s="163"/>
      <c r="AD709" s="292"/>
      <c r="AE709" s="292"/>
      <c r="AF709" s="292"/>
      <c r="AG709" s="1325"/>
      <c r="AH709" s="163"/>
    </row>
    <row r="710" spans="1:34" s="162" customFormat="1" ht="14.25" x14ac:dyDescent="0.2">
      <c r="A710" s="216"/>
      <c r="B710" s="216"/>
      <c r="C710" s="216"/>
      <c r="D710" s="216"/>
      <c r="E710" s="216"/>
      <c r="F710" s="223"/>
      <c r="G710" s="223"/>
      <c r="H710" s="303"/>
      <c r="I710" s="303"/>
      <c r="J710" s="292"/>
      <c r="K710" s="163"/>
      <c r="L710" s="292"/>
      <c r="M710" s="163"/>
      <c r="N710" s="292"/>
      <c r="O710" s="163"/>
      <c r="P710" s="292"/>
      <c r="Q710" s="491"/>
      <c r="R710" s="292"/>
      <c r="S710" s="163"/>
      <c r="T710" s="292"/>
      <c r="U710" s="495"/>
      <c r="V710" s="491"/>
      <c r="W710" s="503"/>
      <c r="X710" s="499"/>
      <c r="Y710" s="163"/>
      <c r="Z710" s="292"/>
      <c r="AA710" s="1306"/>
      <c r="AB710" s="499"/>
      <c r="AC710" s="163"/>
      <c r="AD710" s="292"/>
      <c r="AE710" s="292"/>
      <c r="AF710" s="292"/>
      <c r="AG710" s="1325"/>
      <c r="AH710" s="163"/>
    </row>
    <row r="711" spans="1:34" s="162" customFormat="1" ht="14.25" x14ac:dyDescent="0.2">
      <c r="A711" s="216"/>
      <c r="B711" s="216"/>
      <c r="C711" s="216"/>
      <c r="D711" s="216"/>
      <c r="E711" s="216"/>
      <c r="F711" s="223"/>
      <c r="G711" s="223"/>
      <c r="H711" s="303"/>
      <c r="I711" s="303"/>
      <c r="J711" s="292"/>
      <c r="K711" s="163"/>
      <c r="L711" s="292"/>
      <c r="M711" s="163"/>
      <c r="N711" s="292"/>
      <c r="O711" s="163"/>
      <c r="P711" s="292"/>
      <c r="Q711" s="491"/>
      <c r="R711" s="292"/>
      <c r="S711" s="163"/>
      <c r="T711" s="292"/>
      <c r="U711" s="495"/>
      <c r="V711" s="491"/>
      <c r="W711" s="503"/>
      <c r="X711" s="499"/>
      <c r="Y711" s="163"/>
      <c r="Z711" s="292"/>
      <c r="AA711" s="1306"/>
      <c r="AB711" s="499"/>
      <c r="AC711" s="163"/>
      <c r="AD711" s="292"/>
      <c r="AE711" s="292"/>
      <c r="AF711" s="292"/>
      <c r="AG711" s="1325"/>
      <c r="AH711" s="163"/>
    </row>
    <row r="712" spans="1:34" s="162" customFormat="1" ht="14.25" x14ac:dyDescent="0.2">
      <c r="A712" s="216"/>
      <c r="B712" s="216"/>
      <c r="C712" s="216"/>
      <c r="D712" s="216"/>
      <c r="E712" s="216"/>
      <c r="F712" s="223"/>
      <c r="G712" s="223"/>
      <c r="H712" s="303"/>
      <c r="I712" s="303"/>
      <c r="J712" s="292"/>
      <c r="K712" s="163"/>
      <c r="L712" s="292"/>
      <c r="M712" s="163"/>
      <c r="N712" s="292"/>
      <c r="O712" s="163"/>
      <c r="P712" s="292"/>
      <c r="Q712" s="491"/>
      <c r="R712" s="292"/>
      <c r="S712" s="163"/>
      <c r="T712" s="292"/>
      <c r="U712" s="495"/>
      <c r="V712" s="491"/>
      <c r="W712" s="503"/>
      <c r="X712" s="499"/>
      <c r="Y712" s="163"/>
      <c r="Z712" s="292"/>
      <c r="AA712" s="1306"/>
      <c r="AB712" s="499"/>
      <c r="AC712" s="163"/>
      <c r="AD712" s="292"/>
      <c r="AE712" s="292"/>
      <c r="AF712" s="292"/>
      <c r="AG712" s="1325"/>
      <c r="AH712" s="163"/>
    </row>
    <row r="713" spans="1:34" s="162" customFormat="1" ht="14.25" x14ac:dyDescent="0.2">
      <c r="A713" s="216"/>
      <c r="B713" s="216"/>
      <c r="C713" s="216"/>
      <c r="D713" s="216"/>
      <c r="E713" s="216"/>
      <c r="F713" s="223"/>
      <c r="G713" s="223"/>
      <c r="H713" s="303"/>
      <c r="I713" s="303"/>
      <c r="J713" s="292"/>
      <c r="K713" s="163"/>
      <c r="L713" s="292"/>
      <c r="M713" s="163"/>
      <c r="N713" s="292"/>
      <c r="O713" s="163"/>
      <c r="P713" s="292"/>
      <c r="Q713" s="491"/>
      <c r="R713" s="292"/>
      <c r="S713" s="163"/>
      <c r="T713" s="292"/>
      <c r="U713" s="495"/>
      <c r="V713" s="491"/>
      <c r="W713" s="503"/>
      <c r="X713" s="499"/>
      <c r="Y713" s="163"/>
      <c r="Z713" s="292"/>
      <c r="AA713" s="1306"/>
      <c r="AB713" s="499"/>
      <c r="AC713" s="163"/>
      <c r="AD713" s="292"/>
      <c r="AE713" s="292"/>
      <c r="AF713" s="292"/>
      <c r="AG713" s="1325"/>
      <c r="AH713" s="163"/>
    </row>
    <row r="714" spans="1:34" s="162" customFormat="1" ht="14.25" x14ac:dyDescent="0.2">
      <c r="A714" s="216"/>
      <c r="B714" s="216"/>
      <c r="C714" s="216"/>
      <c r="D714" s="216"/>
      <c r="E714" s="216"/>
      <c r="F714" s="223"/>
      <c r="G714" s="223"/>
      <c r="H714" s="303"/>
      <c r="I714" s="303"/>
      <c r="J714" s="292"/>
      <c r="K714" s="163"/>
      <c r="L714" s="292"/>
      <c r="M714" s="163"/>
      <c r="N714" s="292"/>
      <c r="O714" s="163"/>
      <c r="P714" s="292"/>
      <c r="Q714" s="491"/>
      <c r="R714" s="292"/>
      <c r="S714" s="163"/>
      <c r="T714" s="292"/>
      <c r="U714" s="495"/>
      <c r="V714" s="491"/>
      <c r="W714" s="503"/>
      <c r="X714" s="499"/>
      <c r="Y714" s="163"/>
      <c r="Z714" s="292"/>
      <c r="AA714" s="1306"/>
      <c r="AB714" s="499"/>
      <c r="AC714" s="163"/>
      <c r="AD714" s="292"/>
      <c r="AE714" s="292"/>
      <c r="AF714" s="292"/>
      <c r="AG714" s="1325"/>
      <c r="AH714" s="163"/>
    </row>
    <row r="715" spans="1:34" s="162" customFormat="1" ht="14.25" x14ac:dyDescent="0.2">
      <c r="A715" s="216"/>
      <c r="B715" s="216"/>
      <c r="C715" s="216"/>
      <c r="D715" s="216"/>
      <c r="E715" s="216"/>
      <c r="F715" s="223"/>
      <c r="G715" s="223"/>
      <c r="H715" s="303"/>
      <c r="I715" s="303"/>
      <c r="J715" s="292"/>
      <c r="K715" s="163"/>
      <c r="L715" s="292"/>
      <c r="M715" s="163"/>
      <c r="N715" s="292"/>
      <c r="O715" s="163"/>
      <c r="P715" s="292"/>
      <c r="Q715" s="491"/>
      <c r="R715" s="292"/>
      <c r="S715" s="163"/>
      <c r="T715" s="292"/>
      <c r="U715" s="495"/>
      <c r="V715" s="491"/>
      <c r="W715" s="503"/>
      <c r="X715" s="499"/>
      <c r="Y715" s="163"/>
      <c r="Z715" s="292"/>
      <c r="AA715" s="1306"/>
      <c r="AB715" s="499"/>
      <c r="AC715" s="163"/>
      <c r="AD715" s="292"/>
      <c r="AE715" s="292"/>
      <c r="AF715" s="292"/>
      <c r="AG715" s="1325"/>
      <c r="AH715" s="163"/>
    </row>
    <row r="716" spans="1:34" s="162" customFormat="1" ht="14.25" x14ac:dyDescent="0.2">
      <c r="A716" s="216"/>
      <c r="B716" s="216"/>
      <c r="C716" s="216"/>
      <c r="D716" s="216"/>
      <c r="E716" s="216"/>
      <c r="F716" s="223"/>
      <c r="G716" s="223"/>
      <c r="H716" s="303"/>
      <c r="I716" s="303"/>
      <c r="J716" s="292"/>
      <c r="K716" s="163"/>
      <c r="L716" s="292"/>
      <c r="M716" s="163"/>
      <c r="N716" s="292"/>
      <c r="O716" s="163"/>
      <c r="P716" s="292"/>
      <c r="Q716" s="491"/>
      <c r="R716" s="292"/>
      <c r="S716" s="163"/>
      <c r="T716" s="292"/>
      <c r="U716" s="495"/>
      <c r="V716" s="491"/>
      <c r="W716" s="503"/>
      <c r="X716" s="499"/>
      <c r="Y716" s="163"/>
      <c r="Z716" s="292"/>
      <c r="AA716" s="1306"/>
      <c r="AB716" s="499"/>
      <c r="AC716" s="163"/>
      <c r="AD716" s="292"/>
      <c r="AE716" s="292"/>
      <c r="AF716" s="292"/>
      <c r="AG716" s="1325"/>
      <c r="AH716" s="163"/>
    </row>
    <row r="717" spans="1:34" s="162" customFormat="1" ht="14.25" x14ac:dyDescent="0.2">
      <c r="A717" s="216"/>
      <c r="B717" s="216"/>
      <c r="C717" s="216"/>
      <c r="D717" s="216"/>
      <c r="E717" s="216"/>
      <c r="F717" s="223"/>
      <c r="G717" s="223"/>
      <c r="H717" s="303"/>
      <c r="I717" s="303"/>
      <c r="J717" s="292"/>
      <c r="K717" s="163"/>
      <c r="L717" s="292"/>
      <c r="M717" s="163"/>
      <c r="N717" s="292"/>
      <c r="O717" s="163"/>
      <c r="P717" s="292"/>
      <c r="Q717" s="491"/>
      <c r="R717" s="292"/>
      <c r="S717" s="163"/>
      <c r="T717" s="292"/>
      <c r="U717" s="495"/>
      <c r="V717" s="491"/>
      <c r="W717" s="503"/>
      <c r="X717" s="499"/>
      <c r="Y717" s="163"/>
      <c r="Z717" s="292"/>
      <c r="AA717" s="1306"/>
      <c r="AB717" s="499"/>
      <c r="AC717" s="163"/>
      <c r="AD717" s="292"/>
      <c r="AE717" s="292"/>
      <c r="AF717" s="292"/>
      <c r="AG717" s="1325"/>
      <c r="AH717" s="163"/>
    </row>
    <row r="718" spans="1:34" s="162" customFormat="1" ht="14.25" x14ac:dyDescent="0.2">
      <c r="A718" s="216"/>
      <c r="B718" s="216"/>
      <c r="C718" s="216"/>
      <c r="D718" s="216"/>
      <c r="E718" s="216"/>
      <c r="F718" s="223"/>
      <c r="G718" s="223"/>
      <c r="H718" s="303"/>
      <c r="I718" s="303"/>
      <c r="J718" s="292"/>
      <c r="K718" s="163"/>
      <c r="L718" s="292"/>
      <c r="M718" s="163"/>
      <c r="N718" s="292"/>
      <c r="O718" s="163"/>
      <c r="P718" s="292"/>
      <c r="Q718" s="491"/>
      <c r="R718" s="292"/>
      <c r="S718" s="163"/>
      <c r="T718" s="292"/>
      <c r="U718" s="495"/>
      <c r="V718" s="491"/>
      <c r="W718" s="503"/>
      <c r="X718" s="499"/>
      <c r="Y718" s="163"/>
      <c r="Z718" s="292"/>
      <c r="AA718" s="1306"/>
      <c r="AB718" s="499"/>
      <c r="AC718" s="163"/>
      <c r="AD718" s="292"/>
      <c r="AE718" s="292"/>
      <c r="AF718" s="292"/>
      <c r="AG718" s="1325"/>
      <c r="AH718" s="163"/>
    </row>
    <row r="719" spans="1:34" s="162" customFormat="1" ht="14.25" x14ac:dyDescent="0.2">
      <c r="A719" s="216"/>
      <c r="B719" s="216"/>
      <c r="C719" s="216"/>
      <c r="D719" s="216"/>
      <c r="E719" s="216"/>
      <c r="F719" s="223"/>
      <c r="G719" s="223"/>
      <c r="H719" s="303"/>
      <c r="I719" s="303"/>
      <c r="J719" s="292"/>
      <c r="K719" s="163"/>
      <c r="L719" s="292"/>
      <c r="M719" s="163"/>
      <c r="N719" s="292"/>
      <c r="O719" s="163"/>
      <c r="P719" s="292"/>
      <c r="Q719" s="491"/>
      <c r="R719" s="292"/>
      <c r="S719" s="163"/>
      <c r="T719" s="292"/>
      <c r="U719" s="495"/>
      <c r="V719" s="491"/>
      <c r="W719" s="503"/>
      <c r="X719" s="499"/>
      <c r="Y719" s="163"/>
      <c r="Z719" s="292"/>
      <c r="AA719" s="1306"/>
      <c r="AB719" s="499"/>
      <c r="AC719" s="163"/>
      <c r="AD719" s="292"/>
      <c r="AE719" s="292"/>
      <c r="AF719" s="292"/>
      <c r="AG719" s="1325"/>
      <c r="AH719" s="163"/>
    </row>
    <row r="720" spans="1:34" s="162" customFormat="1" ht="14.25" x14ac:dyDescent="0.2">
      <c r="A720" s="216"/>
      <c r="B720" s="216"/>
      <c r="C720" s="216"/>
      <c r="D720" s="216"/>
      <c r="E720" s="216"/>
      <c r="F720" s="223"/>
      <c r="G720" s="223"/>
      <c r="H720" s="303"/>
      <c r="I720" s="303"/>
      <c r="J720" s="292"/>
      <c r="K720" s="163"/>
      <c r="L720" s="292"/>
      <c r="M720" s="163"/>
      <c r="N720" s="292"/>
      <c r="O720" s="163"/>
      <c r="P720" s="292"/>
      <c r="Q720" s="491"/>
      <c r="R720" s="292"/>
      <c r="S720" s="163"/>
      <c r="T720" s="292"/>
      <c r="U720" s="495"/>
      <c r="V720" s="491"/>
      <c r="W720" s="503"/>
      <c r="X720" s="499"/>
      <c r="Y720" s="163"/>
      <c r="Z720" s="292"/>
      <c r="AA720" s="1306"/>
      <c r="AB720" s="499"/>
      <c r="AC720" s="163"/>
      <c r="AD720" s="292"/>
      <c r="AE720" s="292"/>
      <c r="AF720" s="292"/>
      <c r="AG720" s="1325"/>
      <c r="AH720" s="163"/>
    </row>
    <row r="721" spans="1:34" s="162" customFormat="1" ht="14.25" x14ac:dyDescent="0.2">
      <c r="A721" s="216"/>
      <c r="B721" s="216"/>
      <c r="C721" s="216"/>
      <c r="D721" s="216"/>
      <c r="E721" s="216"/>
      <c r="F721" s="223"/>
      <c r="G721" s="223"/>
      <c r="H721" s="303"/>
      <c r="I721" s="303"/>
      <c r="J721" s="292"/>
      <c r="K721" s="163"/>
      <c r="L721" s="292"/>
      <c r="M721" s="163"/>
      <c r="N721" s="292"/>
      <c r="O721" s="163"/>
      <c r="P721" s="292"/>
      <c r="Q721" s="491"/>
      <c r="R721" s="292"/>
      <c r="S721" s="163"/>
      <c r="T721" s="292"/>
      <c r="U721" s="495"/>
      <c r="V721" s="491"/>
      <c r="W721" s="503"/>
      <c r="X721" s="499"/>
      <c r="Y721" s="163"/>
      <c r="Z721" s="292"/>
      <c r="AA721" s="1306"/>
      <c r="AB721" s="499"/>
      <c r="AC721" s="163"/>
      <c r="AD721" s="292"/>
      <c r="AE721" s="292"/>
      <c r="AF721" s="292"/>
      <c r="AG721" s="1325"/>
      <c r="AH721" s="163"/>
    </row>
    <row r="722" spans="1:34" s="162" customFormat="1" ht="14.25" x14ac:dyDescent="0.2">
      <c r="A722" s="216"/>
      <c r="B722" s="216"/>
      <c r="C722" s="216"/>
      <c r="D722" s="216"/>
      <c r="E722" s="216"/>
      <c r="F722" s="223"/>
      <c r="G722" s="223"/>
      <c r="H722" s="303"/>
      <c r="I722" s="303"/>
      <c r="J722" s="292"/>
      <c r="K722" s="163"/>
      <c r="L722" s="292"/>
      <c r="M722" s="163"/>
      <c r="N722" s="292"/>
      <c r="O722" s="163"/>
      <c r="P722" s="292"/>
      <c r="Q722" s="491"/>
      <c r="R722" s="292"/>
      <c r="S722" s="163"/>
      <c r="T722" s="292"/>
      <c r="U722" s="495"/>
      <c r="V722" s="491"/>
      <c r="W722" s="503"/>
      <c r="X722" s="499"/>
      <c r="Y722" s="163"/>
      <c r="Z722" s="292"/>
      <c r="AA722" s="1306"/>
      <c r="AB722" s="499"/>
      <c r="AC722" s="163"/>
      <c r="AD722" s="292"/>
      <c r="AE722" s="292"/>
      <c r="AF722" s="292"/>
      <c r="AG722" s="1325"/>
      <c r="AH722" s="163"/>
    </row>
    <row r="723" spans="1:34" s="162" customFormat="1" ht="14.25" x14ac:dyDescent="0.2">
      <c r="A723" s="216"/>
      <c r="B723" s="216"/>
      <c r="C723" s="216"/>
      <c r="D723" s="216"/>
      <c r="E723" s="216"/>
      <c r="F723" s="223"/>
      <c r="G723" s="223"/>
      <c r="H723" s="303"/>
      <c r="I723" s="303"/>
      <c r="J723" s="292"/>
      <c r="K723" s="163"/>
      <c r="L723" s="292"/>
      <c r="M723" s="163"/>
      <c r="N723" s="292"/>
      <c r="O723" s="163"/>
      <c r="P723" s="292"/>
      <c r="Q723" s="491"/>
      <c r="R723" s="292"/>
      <c r="S723" s="163"/>
      <c r="T723" s="292"/>
      <c r="U723" s="495"/>
      <c r="V723" s="491"/>
      <c r="W723" s="503"/>
      <c r="X723" s="499"/>
      <c r="Y723" s="163"/>
      <c r="Z723" s="292"/>
      <c r="AA723" s="1306"/>
      <c r="AB723" s="499"/>
      <c r="AC723" s="163"/>
      <c r="AD723" s="292"/>
      <c r="AE723" s="292"/>
      <c r="AF723" s="292"/>
      <c r="AG723" s="1325"/>
      <c r="AH723" s="163"/>
    </row>
    <row r="724" spans="1:34" s="162" customFormat="1" ht="14.25" x14ac:dyDescent="0.2">
      <c r="A724" s="216"/>
      <c r="B724" s="216"/>
      <c r="C724" s="216"/>
      <c r="D724" s="216"/>
      <c r="E724" s="216"/>
      <c r="F724" s="223"/>
      <c r="G724" s="223"/>
      <c r="H724" s="303"/>
      <c r="I724" s="303"/>
      <c r="J724" s="292"/>
      <c r="K724" s="163"/>
      <c r="L724" s="292"/>
      <c r="M724" s="163"/>
      <c r="N724" s="292"/>
      <c r="O724" s="163"/>
      <c r="P724" s="292"/>
      <c r="Q724" s="491"/>
      <c r="R724" s="292"/>
      <c r="S724" s="163"/>
      <c r="T724" s="292"/>
      <c r="U724" s="495"/>
      <c r="V724" s="491"/>
      <c r="W724" s="503"/>
      <c r="X724" s="499"/>
      <c r="Y724" s="163"/>
      <c r="Z724" s="292"/>
      <c r="AA724" s="1306"/>
      <c r="AB724" s="499"/>
      <c r="AC724" s="163"/>
      <c r="AD724" s="292"/>
      <c r="AE724" s="292"/>
      <c r="AF724" s="292"/>
      <c r="AG724" s="1325"/>
      <c r="AH724" s="163"/>
    </row>
    <row r="725" spans="1:34" s="162" customFormat="1" ht="14.25" x14ac:dyDescent="0.2">
      <c r="A725" s="216"/>
      <c r="B725" s="216"/>
      <c r="C725" s="216"/>
      <c r="D725" s="216"/>
      <c r="E725" s="216"/>
      <c r="F725" s="223"/>
      <c r="G725" s="223"/>
      <c r="H725" s="303"/>
      <c r="I725" s="303"/>
      <c r="J725" s="292"/>
      <c r="K725" s="163"/>
      <c r="L725" s="292"/>
      <c r="M725" s="163"/>
      <c r="N725" s="292"/>
      <c r="O725" s="163"/>
      <c r="P725" s="292"/>
      <c r="Q725" s="491"/>
      <c r="R725" s="292"/>
      <c r="S725" s="163"/>
      <c r="T725" s="292"/>
      <c r="U725" s="495"/>
      <c r="V725" s="491"/>
      <c r="W725" s="503"/>
      <c r="X725" s="499"/>
      <c r="Y725" s="163"/>
      <c r="Z725" s="292"/>
      <c r="AA725" s="1306"/>
      <c r="AB725" s="499"/>
      <c r="AC725" s="163"/>
      <c r="AD725" s="292"/>
      <c r="AE725" s="292"/>
      <c r="AF725" s="292"/>
      <c r="AG725" s="1325"/>
      <c r="AH725" s="163"/>
    </row>
    <row r="726" spans="1:34" s="162" customFormat="1" ht="14.25" x14ac:dyDescent="0.2">
      <c r="A726" s="216"/>
      <c r="B726" s="216"/>
      <c r="C726" s="216"/>
      <c r="D726" s="216"/>
      <c r="E726" s="216"/>
      <c r="F726" s="223"/>
      <c r="G726" s="223"/>
      <c r="H726" s="303"/>
      <c r="I726" s="303"/>
      <c r="J726" s="292"/>
      <c r="K726" s="163"/>
      <c r="L726" s="292"/>
      <c r="M726" s="163"/>
      <c r="N726" s="292"/>
      <c r="O726" s="163"/>
      <c r="P726" s="292"/>
      <c r="Q726" s="491"/>
      <c r="R726" s="292"/>
      <c r="S726" s="163"/>
      <c r="T726" s="292"/>
      <c r="U726" s="495"/>
      <c r="V726" s="491"/>
      <c r="W726" s="503"/>
      <c r="X726" s="499"/>
      <c r="Y726" s="163"/>
      <c r="Z726" s="292"/>
      <c r="AA726" s="1306"/>
      <c r="AB726" s="499"/>
      <c r="AC726" s="163"/>
      <c r="AD726" s="292"/>
      <c r="AE726" s="292"/>
      <c r="AF726" s="292"/>
      <c r="AG726" s="1325"/>
      <c r="AH726" s="163"/>
    </row>
    <row r="727" spans="1:34" s="162" customFormat="1" ht="14.25" x14ac:dyDescent="0.2">
      <c r="A727" s="216"/>
      <c r="B727" s="216"/>
      <c r="C727" s="216"/>
      <c r="D727" s="216"/>
      <c r="E727" s="216"/>
      <c r="F727" s="223"/>
      <c r="G727" s="223"/>
      <c r="H727" s="303"/>
      <c r="I727" s="303"/>
      <c r="J727" s="292"/>
      <c r="K727" s="163"/>
      <c r="L727" s="292"/>
      <c r="M727" s="163"/>
      <c r="N727" s="292"/>
      <c r="O727" s="163"/>
      <c r="P727" s="292"/>
      <c r="Q727" s="491"/>
      <c r="R727" s="292"/>
      <c r="S727" s="163"/>
      <c r="T727" s="292"/>
      <c r="U727" s="495"/>
      <c r="V727" s="491"/>
      <c r="W727" s="503"/>
      <c r="X727" s="499"/>
      <c r="Y727" s="163"/>
      <c r="Z727" s="292"/>
      <c r="AA727" s="1306"/>
      <c r="AB727" s="499"/>
      <c r="AC727" s="163"/>
      <c r="AD727" s="292"/>
      <c r="AE727" s="292"/>
      <c r="AF727" s="292"/>
      <c r="AG727" s="1325"/>
      <c r="AH727" s="163"/>
    </row>
    <row r="728" spans="1:34" s="162" customFormat="1" ht="14.25" x14ac:dyDescent="0.2">
      <c r="A728" s="216"/>
      <c r="B728" s="216"/>
      <c r="C728" s="216"/>
      <c r="D728" s="216"/>
      <c r="E728" s="216"/>
      <c r="F728" s="223"/>
      <c r="G728" s="223"/>
      <c r="H728" s="303"/>
      <c r="I728" s="303"/>
      <c r="J728" s="292"/>
      <c r="K728" s="163"/>
      <c r="L728" s="292"/>
      <c r="M728" s="163"/>
      <c r="N728" s="292"/>
      <c r="O728" s="163"/>
      <c r="P728" s="292"/>
      <c r="Q728" s="491"/>
      <c r="R728" s="292"/>
      <c r="S728" s="163"/>
      <c r="T728" s="292"/>
      <c r="U728" s="495"/>
      <c r="V728" s="491"/>
      <c r="W728" s="503"/>
      <c r="X728" s="499"/>
      <c r="Y728" s="163"/>
      <c r="Z728" s="292"/>
      <c r="AA728" s="1306"/>
      <c r="AB728" s="499"/>
      <c r="AC728" s="163"/>
      <c r="AD728" s="292"/>
      <c r="AE728" s="292"/>
      <c r="AF728" s="292"/>
      <c r="AG728" s="1325"/>
      <c r="AH728" s="163"/>
    </row>
    <row r="729" spans="1:34" s="162" customFormat="1" ht="14.25" x14ac:dyDescent="0.2">
      <c r="A729" s="216"/>
      <c r="B729" s="216"/>
      <c r="C729" s="216"/>
      <c r="D729" s="216"/>
      <c r="E729" s="216"/>
      <c r="F729" s="223"/>
      <c r="G729" s="223"/>
      <c r="H729" s="303"/>
      <c r="I729" s="303"/>
      <c r="J729" s="292"/>
      <c r="K729" s="163"/>
      <c r="L729" s="292"/>
      <c r="M729" s="163"/>
      <c r="N729" s="292"/>
      <c r="O729" s="163"/>
      <c r="P729" s="292"/>
      <c r="Q729" s="491"/>
      <c r="R729" s="292"/>
      <c r="S729" s="163"/>
      <c r="T729" s="292"/>
      <c r="U729" s="495"/>
      <c r="V729" s="491"/>
      <c r="W729" s="503"/>
      <c r="X729" s="499"/>
      <c r="Y729" s="163"/>
      <c r="Z729" s="292"/>
      <c r="AA729" s="1306"/>
      <c r="AB729" s="499"/>
      <c r="AC729" s="163"/>
      <c r="AD729" s="292"/>
      <c r="AE729" s="292"/>
      <c r="AF729" s="292"/>
      <c r="AG729" s="1325"/>
      <c r="AH729" s="163"/>
    </row>
    <row r="730" spans="1:34" s="162" customFormat="1" ht="14.25" x14ac:dyDescent="0.2">
      <c r="A730" s="216"/>
      <c r="B730" s="216"/>
      <c r="C730" s="216"/>
      <c r="D730" s="216"/>
      <c r="E730" s="216"/>
      <c r="F730" s="223"/>
      <c r="G730" s="223"/>
      <c r="H730" s="303"/>
      <c r="I730" s="303"/>
      <c r="J730" s="292"/>
      <c r="K730" s="163"/>
      <c r="L730" s="292"/>
      <c r="M730" s="163"/>
      <c r="N730" s="292"/>
      <c r="O730" s="163"/>
      <c r="P730" s="292"/>
      <c r="Q730" s="491"/>
      <c r="R730" s="292"/>
      <c r="S730" s="163"/>
      <c r="T730" s="292"/>
      <c r="U730" s="495"/>
      <c r="V730" s="491"/>
      <c r="W730" s="503"/>
      <c r="X730" s="499"/>
      <c r="Y730" s="163"/>
      <c r="Z730" s="292"/>
      <c r="AA730" s="1306"/>
      <c r="AB730" s="499"/>
      <c r="AC730" s="163"/>
      <c r="AD730" s="292"/>
      <c r="AE730" s="292"/>
      <c r="AF730" s="292"/>
      <c r="AG730" s="1325"/>
      <c r="AH730" s="163"/>
    </row>
    <row r="731" spans="1:34" s="162" customFormat="1" ht="14.25" x14ac:dyDescent="0.2">
      <c r="A731" s="216"/>
      <c r="B731" s="216"/>
      <c r="C731" s="216"/>
      <c r="D731" s="216"/>
      <c r="E731" s="216"/>
      <c r="F731" s="223"/>
      <c r="G731" s="223"/>
      <c r="H731" s="303"/>
      <c r="I731" s="303"/>
      <c r="J731" s="292"/>
      <c r="K731" s="163"/>
      <c r="L731" s="292"/>
      <c r="M731" s="163"/>
      <c r="N731" s="292"/>
      <c r="O731" s="163"/>
      <c r="P731" s="292"/>
      <c r="Q731" s="491"/>
      <c r="R731" s="292"/>
      <c r="S731" s="163"/>
      <c r="T731" s="292"/>
      <c r="U731" s="495"/>
      <c r="V731" s="491"/>
      <c r="W731" s="503"/>
      <c r="X731" s="499"/>
      <c r="Y731" s="163"/>
      <c r="Z731" s="292"/>
      <c r="AA731" s="1306"/>
      <c r="AB731" s="499"/>
      <c r="AC731" s="163"/>
      <c r="AD731" s="292"/>
      <c r="AE731" s="292"/>
      <c r="AF731" s="292"/>
      <c r="AG731" s="1325"/>
      <c r="AH731" s="163"/>
    </row>
    <row r="732" spans="1:34" s="162" customFormat="1" ht="14.25" x14ac:dyDescent="0.2">
      <c r="A732" s="216"/>
      <c r="B732" s="216"/>
      <c r="C732" s="216"/>
      <c r="D732" s="216"/>
      <c r="E732" s="216"/>
      <c r="F732" s="223"/>
      <c r="G732" s="223"/>
      <c r="H732" s="303"/>
      <c r="I732" s="303"/>
      <c r="J732" s="292"/>
      <c r="K732" s="163"/>
      <c r="L732" s="292"/>
      <c r="M732" s="163"/>
      <c r="N732" s="292"/>
      <c r="O732" s="163"/>
      <c r="P732" s="292"/>
      <c r="Q732" s="491"/>
      <c r="R732" s="292"/>
      <c r="S732" s="163"/>
      <c r="T732" s="292"/>
      <c r="U732" s="495"/>
      <c r="V732" s="491"/>
      <c r="W732" s="503"/>
      <c r="X732" s="499"/>
      <c r="Y732" s="163"/>
      <c r="Z732" s="292"/>
      <c r="AA732" s="1306"/>
      <c r="AB732" s="499"/>
      <c r="AC732" s="163"/>
      <c r="AD732" s="292"/>
      <c r="AE732" s="292"/>
      <c r="AF732" s="292"/>
      <c r="AG732" s="1325"/>
      <c r="AH732" s="163"/>
    </row>
    <row r="733" spans="1:34" s="162" customFormat="1" ht="14.25" x14ac:dyDescent="0.2">
      <c r="A733" s="216"/>
      <c r="B733" s="216"/>
      <c r="C733" s="216"/>
      <c r="D733" s="216"/>
      <c r="E733" s="216"/>
      <c r="F733" s="223"/>
      <c r="G733" s="223"/>
      <c r="H733" s="303"/>
      <c r="I733" s="303"/>
      <c r="J733" s="292"/>
      <c r="K733" s="163"/>
      <c r="L733" s="292"/>
      <c r="M733" s="163"/>
      <c r="N733" s="292"/>
      <c r="O733" s="163"/>
      <c r="P733" s="292"/>
      <c r="Q733" s="491"/>
      <c r="R733" s="292"/>
      <c r="S733" s="163"/>
      <c r="T733" s="292"/>
      <c r="U733" s="495"/>
      <c r="V733" s="491"/>
      <c r="W733" s="503"/>
      <c r="X733" s="499"/>
      <c r="Y733" s="163"/>
      <c r="Z733" s="292"/>
      <c r="AA733" s="1306"/>
      <c r="AB733" s="499"/>
      <c r="AC733" s="163"/>
      <c r="AD733" s="292"/>
      <c r="AE733" s="292"/>
      <c r="AF733" s="292"/>
      <c r="AG733" s="1325"/>
      <c r="AH733" s="163"/>
    </row>
    <row r="734" spans="1:34" s="162" customFormat="1" ht="14.25" x14ac:dyDescent="0.2">
      <c r="A734" s="216"/>
      <c r="B734" s="216"/>
      <c r="C734" s="216"/>
      <c r="D734" s="216"/>
      <c r="E734" s="216"/>
      <c r="F734" s="223"/>
      <c r="G734" s="223"/>
      <c r="H734" s="303"/>
      <c r="I734" s="303"/>
      <c r="J734" s="292"/>
      <c r="K734" s="163"/>
      <c r="L734" s="292"/>
      <c r="M734" s="163"/>
      <c r="N734" s="292"/>
      <c r="O734" s="163"/>
      <c r="P734" s="292"/>
      <c r="Q734" s="491"/>
      <c r="R734" s="292"/>
      <c r="S734" s="163"/>
      <c r="T734" s="292"/>
      <c r="U734" s="495"/>
      <c r="V734" s="491"/>
      <c r="W734" s="503"/>
      <c r="X734" s="499"/>
      <c r="Y734" s="163"/>
      <c r="Z734" s="292"/>
      <c r="AA734" s="1306"/>
      <c r="AB734" s="499"/>
      <c r="AC734" s="163"/>
      <c r="AD734" s="292"/>
      <c r="AE734" s="292"/>
      <c r="AF734" s="292"/>
      <c r="AG734" s="1325"/>
      <c r="AH734" s="163"/>
    </row>
    <row r="735" spans="1:34" s="162" customFormat="1" ht="14.25" x14ac:dyDescent="0.2">
      <c r="A735" s="216"/>
      <c r="B735" s="216"/>
      <c r="C735" s="216"/>
      <c r="D735" s="216"/>
      <c r="E735" s="216"/>
      <c r="F735" s="223"/>
      <c r="G735" s="223"/>
      <c r="H735" s="303"/>
      <c r="I735" s="303"/>
      <c r="J735" s="292"/>
      <c r="K735" s="163"/>
      <c r="L735" s="292"/>
      <c r="M735" s="163"/>
      <c r="N735" s="292"/>
      <c r="O735" s="163"/>
      <c r="P735" s="292"/>
      <c r="Q735" s="491"/>
      <c r="R735" s="292"/>
      <c r="S735" s="163"/>
      <c r="T735" s="292"/>
      <c r="U735" s="495"/>
      <c r="V735" s="491"/>
      <c r="W735" s="503"/>
      <c r="X735" s="499"/>
      <c r="Y735" s="163"/>
      <c r="Z735" s="292"/>
      <c r="AA735" s="1306"/>
      <c r="AB735" s="499"/>
      <c r="AC735" s="163"/>
      <c r="AD735" s="292"/>
      <c r="AE735" s="292"/>
      <c r="AF735" s="292"/>
      <c r="AG735" s="1325"/>
      <c r="AH735" s="163"/>
    </row>
    <row r="736" spans="1:34" s="162" customFormat="1" ht="14.25" x14ac:dyDescent="0.2">
      <c r="A736" s="216"/>
      <c r="B736" s="216"/>
      <c r="C736" s="216"/>
      <c r="D736" s="216"/>
      <c r="E736" s="216"/>
      <c r="F736" s="223"/>
      <c r="G736" s="223"/>
      <c r="H736" s="303"/>
      <c r="I736" s="303"/>
      <c r="J736" s="292"/>
      <c r="K736" s="163"/>
      <c r="L736" s="292"/>
      <c r="M736" s="163"/>
      <c r="N736" s="292"/>
      <c r="O736" s="163"/>
      <c r="P736" s="292"/>
      <c r="Q736" s="491"/>
      <c r="R736" s="292"/>
      <c r="S736" s="163"/>
      <c r="T736" s="292"/>
      <c r="U736" s="495"/>
      <c r="V736" s="491"/>
      <c r="W736" s="503"/>
      <c r="X736" s="499"/>
      <c r="Y736" s="163"/>
      <c r="Z736" s="292"/>
      <c r="AA736" s="1306"/>
      <c r="AB736" s="499"/>
      <c r="AC736" s="163"/>
      <c r="AD736" s="292"/>
      <c r="AE736" s="292"/>
      <c r="AF736" s="292"/>
      <c r="AG736" s="1325"/>
      <c r="AH736" s="163"/>
    </row>
    <row r="737" spans="1:34" s="162" customFormat="1" ht="14.25" x14ac:dyDescent="0.2">
      <c r="A737" s="216"/>
      <c r="B737" s="216"/>
      <c r="C737" s="216"/>
      <c r="D737" s="216"/>
      <c r="E737" s="216"/>
      <c r="F737" s="223"/>
      <c r="G737" s="223"/>
      <c r="H737" s="303"/>
      <c r="I737" s="303"/>
      <c r="J737" s="292"/>
      <c r="K737" s="163"/>
      <c r="L737" s="292"/>
      <c r="M737" s="163"/>
      <c r="N737" s="292"/>
      <c r="O737" s="163"/>
      <c r="P737" s="292"/>
      <c r="Q737" s="491"/>
      <c r="R737" s="292"/>
      <c r="S737" s="163"/>
      <c r="T737" s="292"/>
      <c r="U737" s="495"/>
      <c r="V737" s="491"/>
      <c r="W737" s="503"/>
      <c r="X737" s="499"/>
      <c r="Y737" s="163"/>
      <c r="Z737" s="292"/>
      <c r="AA737" s="1306"/>
      <c r="AB737" s="499"/>
      <c r="AC737" s="163"/>
      <c r="AD737" s="292"/>
      <c r="AE737" s="292"/>
      <c r="AF737" s="292"/>
      <c r="AG737" s="1325"/>
      <c r="AH737" s="163"/>
    </row>
    <row r="738" spans="1:34" s="162" customFormat="1" ht="14.25" x14ac:dyDescent="0.2">
      <c r="A738" s="216"/>
      <c r="B738" s="216"/>
      <c r="C738" s="216"/>
      <c r="D738" s="216"/>
      <c r="E738" s="216"/>
      <c r="F738" s="223"/>
      <c r="G738" s="223"/>
      <c r="H738" s="303"/>
      <c r="I738" s="303"/>
      <c r="J738" s="292"/>
      <c r="K738" s="163"/>
      <c r="L738" s="292"/>
      <c r="M738" s="163"/>
      <c r="N738" s="292"/>
      <c r="O738" s="163"/>
      <c r="P738" s="292"/>
      <c r="Q738" s="491"/>
      <c r="R738" s="292"/>
      <c r="S738" s="163"/>
      <c r="T738" s="292"/>
      <c r="U738" s="495"/>
      <c r="V738" s="491"/>
      <c r="W738" s="503"/>
      <c r="X738" s="499"/>
      <c r="Y738" s="163"/>
      <c r="Z738" s="292"/>
      <c r="AA738" s="1306"/>
      <c r="AB738" s="499"/>
      <c r="AC738" s="163"/>
      <c r="AD738" s="292"/>
      <c r="AE738" s="292"/>
      <c r="AF738" s="292"/>
      <c r="AG738" s="1325"/>
      <c r="AH738" s="163"/>
    </row>
    <row r="739" spans="1:34" s="162" customFormat="1" ht="14.25" x14ac:dyDescent="0.2">
      <c r="A739" s="216"/>
      <c r="B739" s="216"/>
      <c r="C739" s="216"/>
      <c r="D739" s="216"/>
      <c r="E739" s="216"/>
      <c r="F739" s="223"/>
      <c r="G739" s="223"/>
      <c r="H739" s="303"/>
      <c r="I739" s="303"/>
      <c r="J739" s="292"/>
      <c r="K739" s="163"/>
      <c r="L739" s="292"/>
      <c r="M739" s="163"/>
      <c r="N739" s="292"/>
      <c r="O739" s="163"/>
      <c r="P739" s="292"/>
      <c r="Q739" s="491"/>
      <c r="R739" s="292"/>
      <c r="S739" s="163"/>
      <c r="T739" s="292"/>
      <c r="U739" s="495"/>
      <c r="V739" s="491"/>
      <c r="W739" s="503"/>
      <c r="X739" s="499"/>
      <c r="Y739" s="163"/>
      <c r="Z739" s="292"/>
      <c r="AA739" s="1306"/>
      <c r="AB739" s="499"/>
      <c r="AC739" s="163"/>
      <c r="AD739" s="292"/>
      <c r="AE739" s="292"/>
      <c r="AF739" s="292"/>
      <c r="AG739" s="1325"/>
      <c r="AH739" s="163"/>
    </row>
    <row r="740" spans="1:34" s="162" customFormat="1" ht="14.25" x14ac:dyDescent="0.2">
      <c r="A740" s="216"/>
      <c r="B740" s="216"/>
      <c r="C740" s="216"/>
      <c r="D740" s="216"/>
      <c r="E740" s="216"/>
      <c r="F740" s="223"/>
      <c r="G740" s="223"/>
      <c r="H740" s="303"/>
      <c r="I740" s="303"/>
      <c r="J740" s="292"/>
      <c r="K740" s="163"/>
      <c r="L740" s="292"/>
      <c r="M740" s="163"/>
      <c r="N740" s="292"/>
      <c r="O740" s="163"/>
      <c r="P740" s="292"/>
      <c r="Q740" s="491"/>
      <c r="R740" s="292"/>
      <c r="S740" s="163"/>
      <c r="T740" s="292"/>
      <c r="U740" s="495"/>
      <c r="V740" s="491"/>
      <c r="W740" s="503"/>
      <c r="X740" s="499"/>
      <c r="Y740" s="163"/>
      <c r="Z740" s="292"/>
      <c r="AA740" s="1306"/>
      <c r="AB740" s="499"/>
      <c r="AC740" s="163"/>
      <c r="AD740" s="292"/>
      <c r="AE740" s="292"/>
      <c r="AF740" s="292"/>
      <c r="AG740" s="1325"/>
      <c r="AH740" s="163"/>
    </row>
    <row r="741" spans="1:34" s="162" customFormat="1" ht="14.25" x14ac:dyDescent="0.2">
      <c r="A741" s="216"/>
      <c r="B741" s="216"/>
      <c r="C741" s="216"/>
      <c r="D741" s="216"/>
      <c r="E741" s="216"/>
      <c r="F741" s="223"/>
      <c r="G741" s="223"/>
      <c r="H741" s="303"/>
      <c r="I741" s="303"/>
      <c r="J741" s="292"/>
      <c r="K741" s="163"/>
      <c r="L741" s="292"/>
      <c r="M741" s="163"/>
      <c r="N741" s="292"/>
      <c r="O741" s="163"/>
      <c r="P741" s="292"/>
      <c r="Q741" s="491"/>
      <c r="R741" s="292"/>
      <c r="S741" s="163"/>
      <c r="T741" s="292"/>
      <c r="U741" s="495"/>
      <c r="V741" s="491"/>
      <c r="W741" s="503"/>
      <c r="X741" s="499"/>
      <c r="Y741" s="163"/>
      <c r="Z741" s="292"/>
      <c r="AA741" s="1306"/>
      <c r="AB741" s="499"/>
      <c r="AC741" s="163"/>
      <c r="AD741" s="292"/>
      <c r="AE741" s="292"/>
      <c r="AF741" s="292"/>
      <c r="AG741" s="1325"/>
      <c r="AH741" s="163"/>
    </row>
    <row r="742" spans="1:34" s="162" customFormat="1" ht="14.25" x14ac:dyDescent="0.2">
      <c r="A742" s="216"/>
      <c r="B742" s="216"/>
      <c r="C742" s="216"/>
      <c r="D742" s="216"/>
      <c r="E742" s="216"/>
      <c r="F742" s="223"/>
      <c r="G742" s="223"/>
      <c r="H742" s="303"/>
      <c r="I742" s="303"/>
      <c r="J742" s="292"/>
      <c r="K742" s="163"/>
      <c r="L742" s="292"/>
      <c r="M742" s="163"/>
      <c r="N742" s="292"/>
      <c r="O742" s="163"/>
      <c r="P742" s="292"/>
      <c r="Q742" s="491"/>
      <c r="R742" s="292"/>
      <c r="S742" s="163"/>
      <c r="T742" s="292"/>
      <c r="U742" s="495"/>
      <c r="V742" s="491"/>
      <c r="W742" s="503"/>
      <c r="X742" s="499"/>
      <c r="Y742" s="163"/>
      <c r="Z742" s="292"/>
      <c r="AA742" s="1306"/>
      <c r="AB742" s="499"/>
      <c r="AC742" s="163"/>
      <c r="AD742" s="292"/>
      <c r="AE742" s="292"/>
      <c r="AF742" s="292"/>
      <c r="AG742" s="1325"/>
      <c r="AH742" s="163"/>
    </row>
    <row r="743" spans="1:34" s="162" customFormat="1" ht="14.25" x14ac:dyDescent="0.2">
      <c r="A743" s="216"/>
      <c r="B743" s="216"/>
      <c r="C743" s="216"/>
      <c r="D743" s="216"/>
      <c r="E743" s="216"/>
      <c r="F743" s="223"/>
      <c r="G743" s="223"/>
      <c r="H743" s="303"/>
      <c r="I743" s="303"/>
      <c r="J743" s="292"/>
      <c r="K743" s="163"/>
      <c r="L743" s="292"/>
      <c r="M743" s="163"/>
      <c r="N743" s="292"/>
      <c r="O743" s="163"/>
      <c r="P743" s="292"/>
      <c r="Q743" s="491"/>
      <c r="R743" s="292"/>
      <c r="S743" s="163"/>
      <c r="T743" s="292"/>
      <c r="U743" s="495"/>
      <c r="V743" s="491"/>
      <c r="W743" s="503"/>
      <c r="X743" s="499"/>
      <c r="Y743" s="163"/>
      <c r="Z743" s="292"/>
      <c r="AA743" s="1306"/>
      <c r="AB743" s="499"/>
      <c r="AC743" s="163"/>
      <c r="AD743" s="292"/>
      <c r="AE743" s="292"/>
      <c r="AF743" s="292"/>
      <c r="AG743" s="1325"/>
      <c r="AH743" s="163"/>
    </row>
    <row r="744" spans="1:34" s="162" customFormat="1" ht="14.25" x14ac:dyDescent="0.2">
      <c r="A744" s="216"/>
      <c r="B744" s="216"/>
      <c r="C744" s="216"/>
      <c r="D744" s="216"/>
      <c r="E744" s="216"/>
      <c r="F744" s="223"/>
      <c r="G744" s="223"/>
      <c r="H744" s="303"/>
      <c r="I744" s="303"/>
      <c r="J744" s="292"/>
      <c r="K744" s="163"/>
      <c r="L744" s="292"/>
      <c r="M744" s="163"/>
      <c r="N744" s="292"/>
      <c r="O744" s="163"/>
      <c r="P744" s="292"/>
      <c r="Q744" s="491"/>
      <c r="R744" s="292"/>
      <c r="S744" s="163"/>
      <c r="T744" s="292"/>
      <c r="U744" s="495"/>
      <c r="V744" s="491"/>
      <c r="W744" s="503"/>
      <c r="X744" s="499"/>
      <c r="Y744" s="163"/>
      <c r="Z744" s="292"/>
      <c r="AA744" s="1306"/>
      <c r="AB744" s="499"/>
      <c r="AC744" s="163"/>
      <c r="AD744" s="292"/>
      <c r="AE744" s="292"/>
      <c r="AF744" s="292"/>
      <c r="AG744" s="1325"/>
      <c r="AH744" s="163"/>
    </row>
    <row r="745" spans="1:34" s="162" customFormat="1" ht="14.25" x14ac:dyDescent="0.2">
      <c r="A745" s="216"/>
      <c r="B745" s="216"/>
      <c r="C745" s="216"/>
      <c r="D745" s="216"/>
      <c r="E745" s="216"/>
      <c r="F745" s="223"/>
      <c r="G745" s="223"/>
      <c r="H745" s="303"/>
      <c r="I745" s="303"/>
      <c r="J745" s="292"/>
      <c r="K745" s="163"/>
      <c r="L745" s="292"/>
      <c r="M745" s="163"/>
      <c r="N745" s="292"/>
      <c r="O745" s="163"/>
      <c r="P745" s="292"/>
      <c r="Q745" s="491"/>
      <c r="R745" s="292"/>
      <c r="S745" s="163"/>
      <c r="T745" s="292"/>
      <c r="U745" s="495"/>
      <c r="V745" s="491"/>
      <c r="W745" s="503"/>
      <c r="X745" s="499"/>
      <c r="Y745" s="163"/>
      <c r="Z745" s="292"/>
      <c r="AA745" s="1306"/>
      <c r="AB745" s="499"/>
      <c r="AC745" s="163"/>
      <c r="AD745" s="292"/>
      <c r="AE745" s="292"/>
      <c r="AF745" s="292"/>
      <c r="AG745" s="1325"/>
      <c r="AH745" s="163"/>
    </row>
    <row r="746" spans="1:34" s="162" customFormat="1" ht="14.25" x14ac:dyDescent="0.2">
      <c r="A746" s="216"/>
      <c r="B746" s="216"/>
      <c r="C746" s="216"/>
      <c r="D746" s="216"/>
      <c r="E746" s="216"/>
      <c r="F746" s="223"/>
      <c r="G746" s="223"/>
      <c r="H746" s="303"/>
      <c r="I746" s="303"/>
      <c r="J746" s="292"/>
      <c r="K746" s="163"/>
      <c r="L746" s="292"/>
      <c r="M746" s="163"/>
      <c r="N746" s="292"/>
      <c r="O746" s="163"/>
      <c r="P746" s="292"/>
      <c r="Q746" s="491"/>
      <c r="R746" s="292"/>
      <c r="S746" s="163"/>
      <c r="T746" s="292"/>
      <c r="U746" s="495"/>
      <c r="V746" s="491"/>
      <c r="W746" s="503"/>
      <c r="X746" s="499"/>
      <c r="Y746" s="163"/>
      <c r="Z746" s="292"/>
      <c r="AA746" s="1306"/>
      <c r="AB746" s="499"/>
      <c r="AC746" s="163"/>
      <c r="AD746" s="292"/>
      <c r="AE746" s="292"/>
      <c r="AF746" s="292"/>
      <c r="AG746" s="1325"/>
      <c r="AH746" s="163"/>
    </row>
    <row r="747" spans="1:34" s="162" customFormat="1" ht="14.25" x14ac:dyDescent="0.2">
      <c r="A747" s="216"/>
      <c r="B747" s="216"/>
      <c r="C747" s="216"/>
      <c r="D747" s="216"/>
      <c r="E747" s="216"/>
      <c r="F747" s="223"/>
      <c r="G747" s="223"/>
      <c r="H747" s="303"/>
      <c r="I747" s="303"/>
      <c r="J747" s="292"/>
      <c r="K747" s="163"/>
      <c r="L747" s="292"/>
      <c r="M747" s="163"/>
      <c r="N747" s="292"/>
      <c r="O747" s="163"/>
      <c r="P747" s="292"/>
      <c r="Q747" s="491"/>
      <c r="R747" s="292"/>
      <c r="S747" s="163"/>
      <c r="T747" s="292"/>
      <c r="U747" s="495"/>
      <c r="V747" s="491"/>
      <c r="W747" s="503"/>
      <c r="X747" s="499"/>
      <c r="Y747" s="163"/>
      <c r="Z747" s="292"/>
      <c r="AA747" s="1306"/>
      <c r="AB747" s="499"/>
      <c r="AC747" s="163"/>
      <c r="AD747" s="292"/>
      <c r="AE747" s="292"/>
      <c r="AF747" s="292"/>
      <c r="AG747" s="1325"/>
      <c r="AH747" s="163"/>
    </row>
    <row r="748" spans="1:34" s="162" customFormat="1" ht="14.25" x14ac:dyDescent="0.2">
      <c r="A748" s="216"/>
      <c r="B748" s="216"/>
      <c r="C748" s="216"/>
      <c r="D748" s="216"/>
      <c r="E748" s="216"/>
      <c r="F748" s="223"/>
      <c r="G748" s="223"/>
      <c r="H748" s="303"/>
      <c r="I748" s="303"/>
      <c r="J748" s="292"/>
      <c r="K748" s="163"/>
      <c r="L748" s="292"/>
      <c r="M748" s="163"/>
      <c r="N748" s="292"/>
      <c r="O748" s="163"/>
      <c r="P748" s="292"/>
      <c r="Q748" s="491"/>
      <c r="R748" s="292"/>
      <c r="S748" s="163"/>
      <c r="T748" s="292"/>
      <c r="U748" s="495"/>
      <c r="V748" s="491"/>
      <c r="W748" s="503"/>
      <c r="X748" s="499"/>
      <c r="Y748" s="163"/>
      <c r="Z748" s="292"/>
      <c r="AA748" s="1306"/>
      <c r="AB748" s="499"/>
      <c r="AC748" s="163"/>
      <c r="AD748" s="292"/>
      <c r="AE748" s="292"/>
      <c r="AF748" s="292"/>
      <c r="AG748" s="1325"/>
      <c r="AH748" s="163"/>
    </row>
    <row r="749" spans="1:34" s="162" customFormat="1" ht="14.25" x14ac:dyDescent="0.2">
      <c r="A749" s="216"/>
      <c r="B749" s="216"/>
      <c r="C749" s="216"/>
      <c r="D749" s="216"/>
      <c r="E749" s="216"/>
      <c r="F749" s="223"/>
      <c r="G749" s="223"/>
      <c r="H749" s="303"/>
      <c r="I749" s="303"/>
      <c r="J749" s="292"/>
      <c r="K749" s="163"/>
      <c r="L749" s="292"/>
      <c r="M749" s="163"/>
      <c r="N749" s="292"/>
      <c r="O749" s="163"/>
      <c r="P749" s="292"/>
      <c r="Q749" s="491"/>
      <c r="R749" s="292"/>
      <c r="S749" s="163"/>
      <c r="T749" s="292"/>
      <c r="U749" s="495"/>
      <c r="V749" s="491"/>
      <c r="W749" s="503"/>
      <c r="X749" s="499"/>
      <c r="Y749" s="163"/>
      <c r="Z749" s="292"/>
      <c r="AA749" s="1306"/>
      <c r="AB749" s="499"/>
      <c r="AC749" s="163"/>
      <c r="AD749" s="292"/>
      <c r="AE749" s="292"/>
      <c r="AF749" s="292"/>
      <c r="AG749" s="1325"/>
      <c r="AH749" s="163"/>
    </row>
    <row r="750" spans="1:34" s="162" customFormat="1" ht="14.25" x14ac:dyDescent="0.2">
      <c r="A750" s="216"/>
      <c r="B750" s="216"/>
      <c r="C750" s="216"/>
      <c r="D750" s="216"/>
      <c r="E750" s="216"/>
      <c r="F750" s="223"/>
      <c r="G750" s="223"/>
      <c r="H750" s="303"/>
      <c r="I750" s="303"/>
      <c r="J750" s="292"/>
      <c r="K750" s="163"/>
      <c r="L750" s="292"/>
      <c r="M750" s="163"/>
      <c r="N750" s="292"/>
      <c r="O750" s="163"/>
      <c r="P750" s="292"/>
      <c r="Q750" s="491"/>
      <c r="R750" s="292"/>
      <c r="S750" s="163"/>
      <c r="T750" s="292"/>
      <c r="U750" s="495"/>
      <c r="V750" s="491"/>
      <c r="W750" s="503"/>
      <c r="X750" s="499"/>
      <c r="Y750" s="163"/>
      <c r="Z750" s="292"/>
      <c r="AA750" s="1306"/>
      <c r="AB750" s="499"/>
      <c r="AC750" s="163"/>
      <c r="AD750" s="292"/>
      <c r="AE750" s="292"/>
      <c r="AF750" s="292"/>
      <c r="AG750" s="1325"/>
      <c r="AH750" s="163"/>
    </row>
    <row r="751" spans="1:34" s="162" customFormat="1" ht="14.25" x14ac:dyDescent="0.2">
      <c r="A751" s="216"/>
      <c r="B751" s="216"/>
      <c r="C751" s="216"/>
      <c r="D751" s="216"/>
      <c r="E751" s="216"/>
      <c r="F751" s="223"/>
      <c r="G751" s="223"/>
      <c r="H751" s="303"/>
      <c r="I751" s="303"/>
      <c r="J751" s="292"/>
      <c r="K751" s="163"/>
      <c r="L751" s="292"/>
      <c r="M751" s="163"/>
      <c r="N751" s="292"/>
      <c r="O751" s="163"/>
      <c r="P751" s="292"/>
      <c r="Q751" s="491"/>
      <c r="R751" s="292"/>
      <c r="S751" s="163"/>
      <c r="T751" s="292"/>
      <c r="U751" s="495"/>
      <c r="V751" s="491"/>
      <c r="W751" s="503"/>
      <c r="X751" s="499"/>
      <c r="Y751" s="163"/>
      <c r="Z751" s="292"/>
      <c r="AA751" s="1306"/>
      <c r="AB751" s="499"/>
      <c r="AC751" s="163"/>
      <c r="AD751" s="292"/>
      <c r="AE751" s="292"/>
      <c r="AF751" s="292"/>
      <c r="AG751" s="1325"/>
      <c r="AH751" s="163"/>
    </row>
    <row r="752" spans="1:34" s="162" customFormat="1" ht="14.25" x14ac:dyDescent="0.2">
      <c r="A752" s="216"/>
      <c r="B752" s="216"/>
      <c r="C752" s="216"/>
      <c r="D752" s="216"/>
      <c r="E752" s="216"/>
      <c r="F752" s="223"/>
      <c r="G752" s="223"/>
      <c r="H752" s="303"/>
      <c r="I752" s="303"/>
      <c r="J752" s="292"/>
      <c r="K752" s="163"/>
      <c r="L752" s="292"/>
      <c r="M752" s="163"/>
      <c r="N752" s="292"/>
      <c r="O752" s="163"/>
      <c r="P752" s="292"/>
      <c r="Q752" s="491"/>
      <c r="R752" s="292"/>
      <c r="S752" s="163"/>
      <c r="T752" s="292"/>
      <c r="U752" s="495"/>
      <c r="V752" s="491"/>
      <c r="W752" s="503"/>
      <c r="X752" s="499"/>
      <c r="Y752" s="163"/>
      <c r="Z752" s="292"/>
      <c r="AA752" s="1306"/>
      <c r="AB752" s="499"/>
      <c r="AC752" s="163"/>
      <c r="AD752" s="292"/>
      <c r="AE752" s="292"/>
      <c r="AF752" s="292"/>
      <c r="AG752" s="1325"/>
      <c r="AH752" s="163"/>
    </row>
    <row r="753" spans="1:34" s="162" customFormat="1" ht="14.25" x14ac:dyDescent="0.2">
      <c r="A753" s="216"/>
      <c r="B753" s="216"/>
      <c r="C753" s="216"/>
      <c r="D753" s="216"/>
      <c r="E753" s="216"/>
      <c r="F753" s="223"/>
      <c r="G753" s="223"/>
      <c r="H753" s="303"/>
      <c r="I753" s="303"/>
      <c r="J753" s="292"/>
      <c r="K753" s="163"/>
      <c r="L753" s="292"/>
      <c r="M753" s="163"/>
      <c r="N753" s="292"/>
      <c r="O753" s="163"/>
      <c r="P753" s="292"/>
      <c r="Q753" s="491"/>
      <c r="R753" s="292"/>
      <c r="S753" s="163"/>
      <c r="T753" s="292"/>
      <c r="U753" s="495"/>
      <c r="V753" s="491"/>
      <c r="W753" s="503"/>
      <c r="X753" s="499"/>
      <c r="Y753" s="163"/>
      <c r="Z753" s="292"/>
      <c r="AA753" s="1306"/>
      <c r="AB753" s="499"/>
      <c r="AC753" s="163"/>
      <c r="AD753" s="292"/>
      <c r="AE753" s="292"/>
      <c r="AF753" s="292"/>
      <c r="AG753" s="1325"/>
      <c r="AH753" s="163"/>
    </row>
    <row r="754" spans="1:34" s="162" customFormat="1" ht="14.25" x14ac:dyDescent="0.2">
      <c r="A754" s="216"/>
      <c r="B754" s="216"/>
      <c r="C754" s="216"/>
      <c r="D754" s="216"/>
      <c r="E754" s="216"/>
      <c r="F754" s="223"/>
      <c r="G754" s="223"/>
      <c r="H754" s="303"/>
      <c r="I754" s="303"/>
      <c r="J754" s="292"/>
      <c r="K754" s="163"/>
      <c r="L754" s="292"/>
      <c r="M754" s="163"/>
      <c r="N754" s="292"/>
      <c r="O754" s="163"/>
      <c r="P754" s="292"/>
      <c r="Q754" s="491"/>
      <c r="R754" s="292"/>
      <c r="S754" s="163"/>
      <c r="T754" s="292"/>
      <c r="U754" s="495"/>
      <c r="V754" s="491"/>
      <c r="W754" s="503"/>
      <c r="X754" s="499"/>
      <c r="Y754" s="163"/>
      <c r="Z754" s="292"/>
      <c r="AA754" s="1306"/>
      <c r="AB754" s="499"/>
      <c r="AC754" s="163"/>
      <c r="AD754" s="292"/>
      <c r="AE754" s="292"/>
      <c r="AF754" s="292"/>
      <c r="AG754" s="1325"/>
      <c r="AH754" s="163"/>
    </row>
    <row r="755" spans="1:34" s="162" customFormat="1" ht="14.25" x14ac:dyDescent="0.2">
      <c r="A755" s="216"/>
      <c r="B755" s="216"/>
      <c r="C755" s="216"/>
      <c r="D755" s="216"/>
      <c r="E755" s="216"/>
      <c r="F755" s="223"/>
      <c r="G755" s="223"/>
      <c r="H755" s="303"/>
      <c r="I755" s="303"/>
      <c r="J755" s="292"/>
      <c r="K755" s="163"/>
      <c r="L755" s="292"/>
      <c r="M755" s="163"/>
      <c r="N755" s="292"/>
      <c r="O755" s="163"/>
      <c r="P755" s="292"/>
      <c r="Q755" s="491"/>
      <c r="R755" s="292"/>
      <c r="S755" s="163"/>
      <c r="T755" s="292"/>
      <c r="U755" s="495"/>
      <c r="V755" s="491"/>
      <c r="W755" s="503"/>
      <c r="X755" s="499"/>
      <c r="Y755" s="163"/>
      <c r="Z755" s="292"/>
      <c r="AA755" s="1306"/>
      <c r="AB755" s="499"/>
      <c r="AC755" s="163"/>
      <c r="AD755" s="292"/>
      <c r="AE755" s="292"/>
      <c r="AF755" s="292"/>
      <c r="AG755" s="1325"/>
      <c r="AH755" s="163"/>
    </row>
    <row r="756" spans="1:34" s="162" customFormat="1" ht="14.25" x14ac:dyDescent="0.2">
      <c r="A756" s="216"/>
      <c r="B756" s="216"/>
      <c r="C756" s="216"/>
      <c r="D756" s="216"/>
      <c r="E756" s="216"/>
      <c r="F756" s="223"/>
      <c r="G756" s="223"/>
      <c r="H756" s="303"/>
      <c r="I756" s="303"/>
      <c r="J756" s="292"/>
      <c r="K756" s="163"/>
      <c r="L756" s="292"/>
      <c r="M756" s="163"/>
      <c r="N756" s="292"/>
      <c r="O756" s="163"/>
      <c r="P756" s="292"/>
      <c r="Q756" s="491"/>
      <c r="R756" s="292"/>
      <c r="S756" s="163"/>
      <c r="T756" s="292"/>
      <c r="U756" s="495"/>
      <c r="V756" s="491"/>
      <c r="W756" s="503"/>
      <c r="X756" s="499"/>
      <c r="Y756" s="163"/>
      <c r="Z756" s="292"/>
      <c r="AA756" s="1306"/>
      <c r="AB756" s="499"/>
      <c r="AC756" s="163"/>
      <c r="AD756" s="292"/>
      <c r="AE756" s="292"/>
      <c r="AF756" s="292"/>
      <c r="AG756" s="1325"/>
      <c r="AH756" s="163"/>
    </row>
    <row r="757" spans="1:34" s="162" customFormat="1" ht="14.25" x14ac:dyDescent="0.2">
      <c r="A757" s="216"/>
      <c r="B757" s="216"/>
      <c r="C757" s="216"/>
      <c r="D757" s="216"/>
      <c r="E757" s="216"/>
      <c r="F757" s="223"/>
      <c r="G757" s="223"/>
      <c r="H757" s="303"/>
      <c r="I757" s="303"/>
      <c r="J757" s="292"/>
      <c r="K757" s="163"/>
      <c r="L757" s="292"/>
      <c r="M757" s="163"/>
      <c r="N757" s="292"/>
      <c r="O757" s="163"/>
      <c r="P757" s="292"/>
      <c r="Q757" s="491"/>
      <c r="R757" s="292"/>
      <c r="S757" s="163"/>
      <c r="T757" s="292"/>
      <c r="U757" s="495"/>
      <c r="V757" s="491"/>
      <c r="W757" s="503"/>
      <c r="X757" s="499"/>
      <c r="Y757" s="163"/>
      <c r="Z757" s="292"/>
      <c r="AA757" s="1306"/>
      <c r="AB757" s="499"/>
      <c r="AC757" s="163"/>
      <c r="AD757" s="292"/>
      <c r="AE757" s="292"/>
      <c r="AF757" s="292"/>
      <c r="AG757" s="1325"/>
      <c r="AH757" s="163"/>
    </row>
    <row r="758" spans="1:34" s="162" customFormat="1" ht="14.25" x14ac:dyDescent="0.2">
      <c r="A758" s="216"/>
      <c r="B758" s="216"/>
      <c r="C758" s="216"/>
      <c r="D758" s="216"/>
      <c r="E758" s="216"/>
      <c r="F758" s="223"/>
      <c r="G758" s="223"/>
      <c r="H758" s="303"/>
      <c r="I758" s="303"/>
      <c r="J758" s="292"/>
      <c r="K758" s="163"/>
      <c r="L758" s="292"/>
      <c r="M758" s="163"/>
      <c r="N758" s="292"/>
      <c r="O758" s="163"/>
      <c r="P758" s="292"/>
      <c r="Q758" s="491"/>
      <c r="R758" s="292"/>
      <c r="S758" s="163"/>
      <c r="T758" s="292"/>
      <c r="U758" s="495"/>
      <c r="V758" s="491"/>
      <c r="W758" s="503"/>
      <c r="X758" s="499"/>
      <c r="Y758" s="163"/>
      <c r="Z758" s="292"/>
      <c r="AA758" s="1306"/>
      <c r="AB758" s="499"/>
      <c r="AC758" s="163"/>
      <c r="AD758" s="292"/>
      <c r="AE758" s="292"/>
      <c r="AF758" s="292"/>
      <c r="AG758" s="1325"/>
      <c r="AH758" s="163"/>
    </row>
    <row r="759" spans="1:34" s="162" customFormat="1" ht="14.25" x14ac:dyDescent="0.2">
      <c r="A759" s="216"/>
      <c r="B759" s="216"/>
      <c r="C759" s="216"/>
      <c r="D759" s="216"/>
      <c r="E759" s="216"/>
      <c r="F759" s="223"/>
      <c r="G759" s="223"/>
      <c r="H759" s="303"/>
      <c r="I759" s="303"/>
      <c r="J759" s="292"/>
      <c r="K759" s="163"/>
      <c r="L759" s="292"/>
      <c r="M759" s="163"/>
      <c r="N759" s="292"/>
      <c r="O759" s="163"/>
      <c r="P759" s="292"/>
      <c r="Q759" s="491"/>
      <c r="R759" s="292"/>
      <c r="S759" s="163"/>
      <c r="T759" s="292"/>
      <c r="U759" s="495"/>
      <c r="V759" s="491"/>
      <c r="W759" s="503"/>
      <c r="X759" s="499"/>
      <c r="Y759" s="163"/>
      <c r="Z759" s="292"/>
      <c r="AA759" s="1306"/>
      <c r="AB759" s="499"/>
      <c r="AC759" s="163"/>
      <c r="AD759" s="292"/>
      <c r="AE759" s="292"/>
      <c r="AF759" s="292"/>
      <c r="AG759" s="1325"/>
      <c r="AH759" s="163"/>
    </row>
    <row r="760" spans="1:34" s="162" customFormat="1" ht="14.25" x14ac:dyDescent="0.2">
      <c r="A760" s="216"/>
      <c r="B760" s="216"/>
      <c r="C760" s="216"/>
      <c r="D760" s="216"/>
      <c r="E760" s="216"/>
      <c r="F760" s="223"/>
      <c r="G760" s="223"/>
      <c r="H760" s="303"/>
      <c r="I760" s="303"/>
      <c r="J760" s="292"/>
      <c r="K760" s="163"/>
      <c r="L760" s="292"/>
      <c r="M760" s="163"/>
      <c r="N760" s="292"/>
      <c r="O760" s="163"/>
      <c r="P760" s="292"/>
      <c r="Q760" s="491"/>
      <c r="R760" s="292"/>
      <c r="S760" s="163"/>
      <c r="T760" s="292"/>
      <c r="U760" s="495"/>
      <c r="V760" s="491"/>
      <c r="W760" s="503"/>
      <c r="X760" s="499"/>
      <c r="Y760" s="163"/>
      <c r="Z760" s="292"/>
      <c r="AA760" s="1306"/>
      <c r="AB760" s="499"/>
      <c r="AC760" s="163"/>
      <c r="AD760" s="292"/>
      <c r="AE760" s="292"/>
      <c r="AF760" s="292"/>
      <c r="AG760" s="1325"/>
      <c r="AH760" s="163"/>
    </row>
    <row r="761" spans="1:34" s="162" customFormat="1" ht="14.25" x14ac:dyDescent="0.2">
      <c r="A761" s="216"/>
      <c r="B761" s="216"/>
      <c r="C761" s="216"/>
      <c r="D761" s="216"/>
      <c r="E761" s="216"/>
      <c r="F761" s="223"/>
      <c r="G761" s="223"/>
      <c r="H761" s="303"/>
      <c r="I761" s="303"/>
      <c r="J761" s="292"/>
      <c r="K761" s="163"/>
      <c r="L761" s="292"/>
      <c r="M761" s="163"/>
      <c r="N761" s="292"/>
      <c r="O761" s="163"/>
      <c r="P761" s="292"/>
      <c r="Q761" s="491"/>
      <c r="R761" s="292"/>
      <c r="S761" s="163"/>
      <c r="T761" s="292"/>
      <c r="U761" s="495"/>
      <c r="V761" s="491"/>
      <c r="W761" s="503"/>
      <c r="X761" s="499"/>
      <c r="Y761" s="163"/>
      <c r="Z761" s="292"/>
      <c r="AA761" s="1306"/>
      <c r="AB761" s="499"/>
      <c r="AC761" s="163"/>
      <c r="AD761" s="292"/>
      <c r="AE761" s="292"/>
      <c r="AF761" s="292"/>
      <c r="AG761" s="1325"/>
      <c r="AH761" s="163"/>
    </row>
    <row r="762" spans="1:34" s="162" customFormat="1" ht="14.25" x14ac:dyDescent="0.2">
      <c r="A762" s="216"/>
      <c r="B762" s="216"/>
      <c r="C762" s="216"/>
      <c r="D762" s="216"/>
      <c r="E762" s="216"/>
      <c r="F762" s="223"/>
      <c r="G762" s="223"/>
      <c r="H762" s="303"/>
      <c r="I762" s="303"/>
      <c r="J762" s="292"/>
      <c r="K762" s="163"/>
      <c r="L762" s="292"/>
      <c r="M762" s="163"/>
      <c r="N762" s="292"/>
      <c r="O762" s="163"/>
      <c r="P762" s="292"/>
      <c r="Q762" s="491"/>
      <c r="R762" s="292"/>
      <c r="S762" s="163"/>
      <c r="T762" s="292"/>
      <c r="U762" s="495"/>
      <c r="V762" s="491"/>
      <c r="W762" s="503"/>
      <c r="X762" s="499"/>
      <c r="Y762" s="163"/>
      <c r="Z762" s="292"/>
      <c r="AA762" s="1306"/>
      <c r="AB762" s="499"/>
      <c r="AC762" s="163"/>
      <c r="AD762" s="292"/>
      <c r="AE762" s="292"/>
      <c r="AF762" s="292"/>
      <c r="AG762" s="1325"/>
      <c r="AH762" s="163"/>
    </row>
    <row r="763" spans="1:34" s="162" customFormat="1" ht="14.25" x14ac:dyDescent="0.2">
      <c r="A763" s="216"/>
      <c r="B763" s="216"/>
      <c r="C763" s="216"/>
      <c r="D763" s="216"/>
      <c r="E763" s="216"/>
      <c r="F763" s="223"/>
      <c r="G763" s="223"/>
      <c r="H763" s="303"/>
      <c r="I763" s="303"/>
      <c r="J763" s="292"/>
      <c r="K763" s="163"/>
      <c r="L763" s="292"/>
      <c r="M763" s="163"/>
      <c r="N763" s="292"/>
      <c r="O763" s="163"/>
      <c r="P763" s="292"/>
      <c r="Q763" s="491"/>
      <c r="R763" s="292"/>
      <c r="S763" s="163"/>
      <c r="T763" s="292"/>
      <c r="U763" s="495"/>
      <c r="V763" s="491"/>
      <c r="W763" s="503"/>
      <c r="X763" s="499"/>
      <c r="Y763" s="163"/>
      <c r="Z763" s="292"/>
      <c r="AA763" s="1306"/>
      <c r="AB763" s="499"/>
      <c r="AC763" s="163"/>
      <c r="AD763" s="292"/>
      <c r="AE763" s="292"/>
      <c r="AF763" s="292"/>
      <c r="AG763" s="1325"/>
      <c r="AH763" s="163"/>
    </row>
    <row r="764" spans="1:34" s="162" customFormat="1" ht="14.25" x14ac:dyDescent="0.2">
      <c r="A764" s="216"/>
      <c r="B764" s="216"/>
      <c r="C764" s="216"/>
      <c r="D764" s="216"/>
      <c r="E764" s="216"/>
      <c r="F764" s="223"/>
      <c r="G764" s="223"/>
      <c r="H764" s="303"/>
      <c r="I764" s="303"/>
      <c r="J764" s="292"/>
      <c r="K764" s="163"/>
      <c r="L764" s="292"/>
      <c r="M764" s="163"/>
      <c r="N764" s="292"/>
      <c r="O764" s="163"/>
      <c r="P764" s="292"/>
      <c r="Q764" s="491"/>
      <c r="R764" s="292"/>
      <c r="S764" s="163"/>
      <c r="T764" s="292"/>
      <c r="U764" s="495"/>
      <c r="V764" s="491"/>
      <c r="W764" s="503"/>
      <c r="X764" s="499"/>
      <c r="Y764" s="163"/>
      <c r="Z764" s="292"/>
      <c r="AA764" s="1306"/>
      <c r="AB764" s="499"/>
      <c r="AC764" s="163"/>
      <c r="AD764" s="292"/>
      <c r="AE764" s="292"/>
      <c r="AF764" s="292"/>
      <c r="AG764" s="1325"/>
      <c r="AH764" s="163"/>
    </row>
    <row r="765" spans="1:34" s="162" customFormat="1" ht="14.25" x14ac:dyDescent="0.2">
      <c r="A765" s="216"/>
      <c r="B765" s="216"/>
      <c r="C765" s="216"/>
      <c r="D765" s="216"/>
      <c r="E765" s="216"/>
      <c r="F765" s="223"/>
      <c r="G765" s="223"/>
      <c r="H765" s="303"/>
      <c r="I765" s="303"/>
      <c r="J765" s="292"/>
      <c r="K765" s="163"/>
      <c r="L765" s="292"/>
      <c r="M765" s="163"/>
      <c r="N765" s="292"/>
      <c r="O765" s="163"/>
      <c r="P765" s="292"/>
      <c r="Q765" s="491"/>
      <c r="R765" s="292"/>
      <c r="S765" s="163"/>
      <c r="T765" s="292"/>
      <c r="U765" s="495"/>
      <c r="V765" s="491"/>
      <c r="W765" s="503"/>
      <c r="X765" s="499"/>
      <c r="Y765" s="163"/>
      <c r="Z765" s="292"/>
      <c r="AA765" s="1306"/>
      <c r="AB765" s="499"/>
      <c r="AC765" s="163"/>
      <c r="AD765" s="292"/>
      <c r="AE765" s="292"/>
      <c r="AF765" s="292"/>
      <c r="AG765" s="1325"/>
      <c r="AH765" s="163"/>
    </row>
    <row r="766" spans="1:34" s="162" customFormat="1" ht="14.25" x14ac:dyDescent="0.2">
      <c r="A766" s="216"/>
      <c r="B766" s="216"/>
      <c r="C766" s="216"/>
      <c r="D766" s="216"/>
      <c r="E766" s="216"/>
      <c r="F766" s="223"/>
      <c r="G766" s="223"/>
      <c r="H766" s="303"/>
      <c r="I766" s="303"/>
      <c r="J766" s="292"/>
      <c r="K766" s="163"/>
      <c r="L766" s="292"/>
      <c r="M766" s="163"/>
      <c r="N766" s="292"/>
      <c r="O766" s="163"/>
      <c r="P766" s="292"/>
      <c r="Q766" s="491"/>
      <c r="R766" s="292"/>
      <c r="S766" s="163"/>
      <c r="T766" s="292"/>
      <c r="U766" s="495"/>
      <c r="V766" s="491"/>
      <c r="W766" s="503"/>
      <c r="X766" s="499"/>
      <c r="Y766" s="163"/>
      <c r="Z766" s="292"/>
      <c r="AA766" s="1306"/>
      <c r="AB766" s="499"/>
      <c r="AC766" s="163"/>
      <c r="AD766" s="292"/>
      <c r="AE766" s="292"/>
      <c r="AF766" s="292"/>
      <c r="AG766" s="1325"/>
      <c r="AH766" s="163"/>
    </row>
    <row r="767" spans="1:34" s="162" customFormat="1" ht="14.25" x14ac:dyDescent="0.2">
      <c r="A767" s="216"/>
      <c r="B767" s="216"/>
      <c r="C767" s="216"/>
      <c r="D767" s="216"/>
      <c r="E767" s="216"/>
      <c r="F767" s="223"/>
      <c r="G767" s="223"/>
      <c r="H767" s="303"/>
      <c r="I767" s="303"/>
      <c r="J767" s="292"/>
      <c r="K767" s="163"/>
      <c r="L767" s="292"/>
      <c r="M767" s="163"/>
      <c r="N767" s="292"/>
      <c r="O767" s="163"/>
      <c r="P767" s="292"/>
      <c r="Q767" s="491"/>
      <c r="R767" s="292"/>
      <c r="S767" s="163"/>
      <c r="T767" s="292"/>
      <c r="U767" s="495"/>
      <c r="V767" s="491"/>
      <c r="W767" s="503"/>
      <c r="X767" s="499"/>
      <c r="Y767" s="163"/>
      <c r="Z767" s="292"/>
      <c r="AA767" s="1306"/>
      <c r="AB767" s="499"/>
      <c r="AC767" s="163"/>
      <c r="AD767" s="292"/>
      <c r="AE767" s="292"/>
      <c r="AF767" s="292"/>
      <c r="AG767" s="1325"/>
      <c r="AH767" s="163"/>
    </row>
    <row r="768" spans="1:34" s="162" customFormat="1" ht="14.25" x14ac:dyDescent="0.2">
      <c r="A768" s="216"/>
      <c r="B768" s="216"/>
      <c r="C768" s="216"/>
      <c r="D768" s="216"/>
      <c r="E768" s="216"/>
      <c r="F768" s="223"/>
      <c r="G768" s="223"/>
      <c r="H768" s="303"/>
      <c r="I768" s="303"/>
      <c r="J768" s="292"/>
      <c r="K768" s="163"/>
      <c r="L768" s="292"/>
      <c r="M768" s="163"/>
      <c r="N768" s="292"/>
      <c r="O768" s="163"/>
      <c r="P768" s="292"/>
      <c r="Q768" s="491"/>
      <c r="R768" s="292"/>
      <c r="S768" s="163"/>
      <c r="T768" s="292"/>
      <c r="U768" s="495"/>
      <c r="V768" s="491"/>
      <c r="W768" s="503"/>
      <c r="X768" s="499"/>
      <c r="Y768" s="163"/>
      <c r="Z768" s="292"/>
      <c r="AA768" s="1306"/>
      <c r="AB768" s="499"/>
      <c r="AC768" s="163"/>
      <c r="AD768" s="292"/>
      <c r="AE768" s="292"/>
      <c r="AF768" s="292"/>
      <c r="AG768" s="1325"/>
      <c r="AH768" s="163"/>
    </row>
    <row r="769" spans="1:34" s="162" customFormat="1" ht="14.25" x14ac:dyDescent="0.2">
      <c r="A769" s="216"/>
      <c r="B769" s="216"/>
      <c r="C769" s="216"/>
      <c r="D769" s="216"/>
      <c r="E769" s="216"/>
      <c r="F769" s="223"/>
      <c r="G769" s="223"/>
      <c r="H769" s="303"/>
      <c r="I769" s="303"/>
      <c r="J769" s="292"/>
      <c r="K769" s="163"/>
      <c r="L769" s="292"/>
      <c r="M769" s="163"/>
      <c r="N769" s="292"/>
      <c r="O769" s="163"/>
      <c r="P769" s="292"/>
      <c r="Q769" s="491"/>
      <c r="R769" s="292"/>
      <c r="S769" s="163"/>
      <c r="T769" s="292"/>
      <c r="U769" s="495"/>
      <c r="V769" s="491"/>
      <c r="W769" s="503"/>
      <c r="X769" s="499"/>
      <c r="Y769" s="163"/>
      <c r="Z769" s="292"/>
      <c r="AA769" s="1306"/>
      <c r="AB769" s="499"/>
      <c r="AC769" s="163"/>
      <c r="AD769" s="292"/>
      <c r="AE769" s="292"/>
      <c r="AF769" s="292"/>
      <c r="AG769" s="1325"/>
      <c r="AH769" s="163"/>
    </row>
    <row r="770" spans="1:34" s="162" customFormat="1" ht="14.25" x14ac:dyDescent="0.2">
      <c r="A770" s="216"/>
      <c r="B770" s="216"/>
      <c r="C770" s="216"/>
      <c r="D770" s="216"/>
      <c r="E770" s="216"/>
      <c r="F770" s="223"/>
      <c r="G770" s="223"/>
      <c r="H770" s="303"/>
      <c r="I770" s="303"/>
      <c r="J770" s="292"/>
      <c r="K770" s="163"/>
      <c r="L770" s="292"/>
      <c r="M770" s="163"/>
      <c r="N770" s="292"/>
      <c r="O770" s="163"/>
      <c r="P770" s="292"/>
      <c r="Q770" s="491"/>
      <c r="R770" s="292"/>
      <c r="S770" s="163"/>
      <c r="T770" s="292"/>
      <c r="U770" s="495"/>
      <c r="V770" s="491"/>
      <c r="W770" s="503"/>
      <c r="X770" s="499"/>
      <c r="Y770" s="163"/>
      <c r="Z770" s="292"/>
      <c r="AA770" s="1306"/>
      <c r="AB770" s="499"/>
      <c r="AC770" s="163"/>
      <c r="AD770" s="292"/>
      <c r="AE770" s="292"/>
      <c r="AF770" s="292"/>
      <c r="AG770" s="1325"/>
      <c r="AH770" s="163"/>
    </row>
    <row r="771" spans="1:34" s="162" customFormat="1" ht="14.25" x14ac:dyDescent="0.2">
      <c r="A771" s="216"/>
      <c r="B771" s="216"/>
      <c r="C771" s="216"/>
      <c r="D771" s="216"/>
      <c r="E771" s="216"/>
      <c r="F771" s="223"/>
      <c r="G771" s="223"/>
      <c r="H771" s="303"/>
      <c r="I771" s="303"/>
      <c r="J771" s="292"/>
      <c r="K771" s="163"/>
      <c r="L771" s="292"/>
      <c r="M771" s="163"/>
      <c r="N771" s="292"/>
      <c r="O771" s="163"/>
      <c r="P771" s="292"/>
      <c r="Q771" s="491"/>
      <c r="R771" s="292"/>
      <c r="S771" s="163"/>
      <c r="T771" s="292"/>
      <c r="U771" s="495"/>
      <c r="V771" s="491"/>
      <c r="W771" s="503"/>
      <c r="X771" s="499"/>
      <c r="Y771" s="163"/>
      <c r="Z771" s="292"/>
      <c r="AA771" s="1306"/>
      <c r="AB771" s="499"/>
      <c r="AC771" s="163"/>
      <c r="AD771" s="292"/>
      <c r="AE771" s="292"/>
      <c r="AF771" s="292"/>
      <c r="AG771" s="1325"/>
      <c r="AH771" s="163"/>
    </row>
    <row r="772" spans="1:34" s="162" customFormat="1" ht="14.25" x14ac:dyDescent="0.2">
      <c r="A772" s="216"/>
      <c r="B772" s="216"/>
      <c r="C772" s="216"/>
      <c r="D772" s="216"/>
      <c r="E772" s="216"/>
      <c r="F772" s="223"/>
      <c r="G772" s="223"/>
      <c r="H772" s="303"/>
      <c r="I772" s="303"/>
      <c r="J772" s="292"/>
      <c r="K772" s="163"/>
      <c r="L772" s="292"/>
      <c r="M772" s="163"/>
      <c r="N772" s="292"/>
      <c r="O772" s="163"/>
      <c r="P772" s="292"/>
      <c r="Q772" s="491"/>
      <c r="R772" s="292"/>
      <c r="S772" s="163"/>
      <c r="T772" s="292"/>
      <c r="U772" s="495"/>
      <c r="V772" s="491"/>
      <c r="W772" s="503"/>
      <c r="X772" s="499"/>
      <c r="Y772" s="163"/>
      <c r="Z772" s="292"/>
      <c r="AA772" s="1306"/>
      <c r="AB772" s="499"/>
      <c r="AC772" s="163"/>
      <c r="AD772" s="292"/>
      <c r="AE772" s="292"/>
      <c r="AF772" s="292"/>
      <c r="AG772" s="1325"/>
      <c r="AH772" s="163"/>
    </row>
    <row r="773" spans="1:34" s="162" customFormat="1" ht="14.25" x14ac:dyDescent="0.2">
      <c r="A773" s="216"/>
      <c r="B773" s="216"/>
      <c r="C773" s="216"/>
      <c r="D773" s="216"/>
      <c r="E773" s="216"/>
      <c r="F773" s="223"/>
      <c r="G773" s="223"/>
      <c r="H773" s="303"/>
      <c r="I773" s="303"/>
      <c r="J773" s="292"/>
      <c r="K773" s="163"/>
      <c r="L773" s="292"/>
      <c r="M773" s="163"/>
      <c r="N773" s="292"/>
      <c r="O773" s="163"/>
      <c r="P773" s="292"/>
      <c r="Q773" s="491"/>
      <c r="R773" s="292"/>
      <c r="S773" s="163"/>
      <c r="T773" s="292"/>
      <c r="U773" s="495"/>
      <c r="V773" s="491"/>
      <c r="W773" s="503"/>
      <c r="X773" s="499"/>
      <c r="Y773" s="163"/>
      <c r="Z773" s="292"/>
      <c r="AA773" s="1306"/>
      <c r="AB773" s="499"/>
      <c r="AC773" s="163"/>
      <c r="AD773" s="292"/>
      <c r="AE773" s="292"/>
      <c r="AF773" s="292"/>
      <c r="AG773" s="1325"/>
      <c r="AH773" s="163"/>
    </row>
    <row r="774" spans="1:34" s="162" customFormat="1" ht="14.25" x14ac:dyDescent="0.2">
      <c r="A774" s="216"/>
      <c r="B774" s="216"/>
      <c r="C774" s="216"/>
      <c r="D774" s="216"/>
      <c r="E774" s="216"/>
      <c r="F774" s="223"/>
      <c r="G774" s="223"/>
      <c r="H774" s="303"/>
      <c r="I774" s="303"/>
      <c r="J774" s="292"/>
      <c r="K774" s="163"/>
      <c r="L774" s="292"/>
      <c r="M774" s="163"/>
      <c r="N774" s="292"/>
      <c r="O774" s="163"/>
      <c r="P774" s="292"/>
      <c r="Q774" s="491"/>
      <c r="R774" s="292"/>
      <c r="S774" s="163"/>
      <c r="T774" s="292"/>
      <c r="U774" s="495"/>
      <c r="V774" s="491"/>
      <c r="W774" s="503"/>
      <c r="X774" s="499"/>
      <c r="Y774" s="163"/>
      <c r="Z774" s="292"/>
      <c r="AA774" s="1306"/>
      <c r="AB774" s="499"/>
      <c r="AC774" s="163"/>
      <c r="AD774" s="292"/>
      <c r="AE774" s="292"/>
      <c r="AF774" s="292"/>
      <c r="AG774" s="1325"/>
      <c r="AH774" s="163"/>
    </row>
    <row r="775" spans="1:34" s="162" customFormat="1" ht="14.25" x14ac:dyDescent="0.2">
      <c r="A775" s="216"/>
      <c r="B775" s="216"/>
      <c r="C775" s="216"/>
      <c r="D775" s="216"/>
      <c r="E775" s="216"/>
      <c r="F775" s="223"/>
      <c r="G775" s="223"/>
      <c r="H775" s="303"/>
      <c r="I775" s="303"/>
      <c r="J775" s="292"/>
      <c r="K775" s="163"/>
      <c r="L775" s="292"/>
      <c r="M775" s="163"/>
      <c r="N775" s="292"/>
      <c r="O775" s="163"/>
      <c r="P775" s="292"/>
      <c r="Q775" s="491"/>
      <c r="R775" s="292"/>
      <c r="S775" s="163"/>
      <c r="T775" s="292"/>
      <c r="U775" s="495"/>
      <c r="V775" s="491"/>
      <c r="W775" s="503"/>
      <c r="X775" s="499"/>
      <c r="Y775" s="163"/>
      <c r="Z775" s="292"/>
      <c r="AA775" s="1306"/>
      <c r="AB775" s="499"/>
      <c r="AC775" s="163"/>
      <c r="AD775" s="292"/>
      <c r="AE775" s="292"/>
      <c r="AF775" s="292"/>
      <c r="AG775" s="1325"/>
      <c r="AH775" s="163"/>
    </row>
    <row r="776" spans="1:34" s="162" customFormat="1" ht="14.25" x14ac:dyDescent="0.2">
      <c r="A776" s="216"/>
      <c r="B776" s="216"/>
      <c r="C776" s="216"/>
      <c r="D776" s="216"/>
      <c r="E776" s="216"/>
      <c r="F776" s="223"/>
      <c r="G776" s="223"/>
      <c r="H776" s="303"/>
      <c r="I776" s="303"/>
      <c r="J776" s="292"/>
      <c r="K776" s="163"/>
      <c r="L776" s="292"/>
      <c r="M776" s="163"/>
      <c r="N776" s="292"/>
      <c r="O776" s="163"/>
      <c r="P776" s="292"/>
      <c r="Q776" s="491"/>
      <c r="R776" s="292"/>
      <c r="S776" s="163"/>
      <c r="T776" s="292"/>
      <c r="U776" s="495"/>
      <c r="V776" s="491"/>
      <c r="W776" s="503"/>
      <c r="X776" s="499"/>
      <c r="Y776" s="163"/>
      <c r="Z776" s="292"/>
      <c r="AA776" s="1306"/>
      <c r="AB776" s="499"/>
      <c r="AC776" s="163"/>
      <c r="AD776" s="292"/>
      <c r="AE776" s="292"/>
      <c r="AF776" s="292"/>
      <c r="AG776" s="1325"/>
      <c r="AH776" s="163"/>
    </row>
    <row r="777" spans="1:34" s="162" customFormat="1" ht="14.25" x14ac:dyDescent="0.2">
      <c r="A777" s="216"/>
      <c r="B777" s="216"/>
      <c r="C777" s="216"/>
      <c r="D777" s="216"/>
      <c r="E777" s="216"/>
      <c r="F777" s="223"/>
      <c r="G777" s="223"/>
      <c r="H777" s="303"/>
      <c r="I777" s="303"/>
      <c r="J777" s="292"/>
      <c r="K777" s="163"/>
      <c r="L777" s="292"/>
      <c r="M777" s="163"/>
      <c r="N777" s="292"/>
      <c r="O777" s="163"/>
      <c r="P777" s="292"/>
      <c r="Q777" s="491"/>
      <c r="R777" s="292"/>
      <c r="S777" s="163"/>
      <c r="T777" s="292"/>
      <c r="U777" s="495"/>
      <c r="V777" s="491"/>
      <c r="W777" s="503"/>
      <c r="X777" s="499"/>
      <c r="Y777" s="163"/>
      <c r="Z777" s="292"/>
      <c r="AA777" s="1306"/>
      <c r="AB777" s="499"/>
      <c r="AC777" s="163"/>
      <c r="AD777" s="292"/>
      <c r="AE777" s="292"/>
      <c r="AF777" s="292"/>
      <c r="AG777" s="1325"/>
      <c r="AH777" s="163"/>
    </row>
    <row r="778" spans="1:34" s="162" customFormat="1" ht="14.25" x14ac:dyDescent="0.2">
      <c r="A778" s="216"/>
      <c r="B778" s="216"/>
      <c r="C778" s="216"/>
      <c r="D778" s="216"/>
      <c r="E778" s="216"/>
      <c r="F778" s="223"/>
      <c r="G778" s="223"/>
      <c r="H778" s="303"/>
      <c r="I778" s="303"/>
      <c r="J778" s="292"/>
      <c r="K778" s="163"/>
      <c r="L778" s="292"/>
      <c r="M778" s="163"/>
      <c r="N778" s="292"/>
      <c r="O778" s="163"/>
      <c r="P778" s="292"/>
      <c r="Q778" s="491"/>
      <c r="R778" s="292"/>
      <c r="S778" s="163"/>
      <c r="T778" s="292"/>
      <c r="U778" s="495"/>
      <c r="V778" s="491"/>
      <c r="W778" s="503"/>
      <c r="X778" s="499"/>
      <c r="Y778" s="163"/>
      <c r="Z778" s="292"/>
      <c r="AA778" s="1306"/>
      <c r="AB778" s="499"/>
      <c r="AC778" s="163"/>
      <c r="AD778" s="292"/>
      <c r="AE778" s="292"/>
      <c r="AF778" s="292"/>
      <c r="AG778" s="1325"/>
      <c r="AH778" s="163"/>
    </row>
    <row r="779" spans="1:34" s="162" customFormat="1" ht="14.25" x14ac:dyDescent="0.2">
      <c r="A779" s="216"/>
      <c r="B779" s="216"/>
      <c r="C779" s="216"/>
      <c r="D779" s="216"/>
      <c r="E779" s="216"/>
      <c r="F779" s="223"/>
      <c r="G779" s="223"/>
      <c r="H779" s="303"/>
      <c r="I779" s="303"/>
      <c r="J779" s="292"/>
      <c r="K779" s="163"/>
      <c r="L779" s="292"/>
      <c r="M779" s="163"/>
      <c r="N779" s="292"/>
      <c r="O779" s="163"/>
      <c r="P779" s="292"/>
      <c r="Q779" s="491"/>
      <c r="R779" s="292"/>
      <c r="S779" s="163"/>
      <c r="T779" s="292"/>
      <c r="U779" s="495"/>
      <c r="V779" s="491"/>
      <c r="W779" s="503"/>
      <c r="X779" s="499"/>
      <c r="Y779" s="163"/>
      <c r="Z779" s="292"/>
      <c r="AA779" s="1306"/>
      <c r="AB779" s="499"/>
      <c r="AC779" s="163"/>
      <c r="AD779" s="292"/>
      <c r="AE779" s="292"/>
      <c r="AF779" s="292"/>
      <c r="AG779" s="1325"/>
      <c r="AH779" s="163"/>
    </row>
    <row r="780" spans="1:34" s="162" customFormat="1" ht="14.25" x14ac:dyDescent="0.2">
      <c r="A780" s="216"/>
      <c r="B780" s="216"/>
      <c r="C780" s="216"/>
      <c r="D780" s="216"/>
      <c r="E780" s="216"/>
      <c r="F780" s="223"/>
      <c r="G780" s="223"/>
      <c r="H780" s="303"/>
      <c r="I780" s="303"/>
      <c r="J780" s="292"/>
      <c r="K780" s="163"/>
      <c r="L780" s="292"/>
      <c r="M780" s="163"/>
      <c r="N780" s="292"/>
      <c r="O780" s="163"/>
      <c r="P780" s="292"/>
      <c r="Q780" s="491"/>
      <c r="R780" s="292"/>
      <c r="S780" s="163"/>
      <c r="T780" s="292"/>
      <c r="U780" s="495"/>
      <c r="V780" s="491"/>
      <c r="W780" s="503"/>
      <c r="X780" s="499"/>
      <c r="Y780" s="163"/>
      <c r="Z780" s="292"/>
      <c r="AA780" s="1306"/>
      <c r="AB780" s="499"/>
      <c r="AC780" s="163"/>
      <c r="AD780" s="292"/>
      <c r="AE780" s="292"/>
      <c r="AF780" s="292"/>
      <c r="AG780" s="1325"/>
      <c r="AH780" s="163"/>
    </row>
    <row r="781" spans="1:34" s="162" customFormat="1" ht="14.25" x14ac:dyDescent="0.2">
      <c r="A781" s="216"/>
      <c r="B781" s="216"/>
      <c r="C781" s="216"/>
      <c r="D781" s="216"/>
      <c r="E781" s="216"/>
      <c r="F781" s="223"/>
      <c r="G781" s="223"/>
      <c r="H781" s="303"/>
      <c r="I781" s="303"/>
      <c r="J781" s="292"/>
      <c r="K781" s="163"/>
      <c r="L781" s="292"/>
      <c r="M781" s="163"/>
      <c r="N781" s="292"/>
      <c r="O781" s="163"/>
      <c r="P781" s="292"/>
      <c r="Q781" s="491"/>
      <c r="R781" s="292"/>
      <c r="S781" s="163"/>
      <c r="T781" s="292"/>
      <c r="U781" s="495"/>
      <c r="V781" s="491"/>
      <c r="W781" s="503"/>
      <c r="X781" s="499"/>
      <c r="Y781" s="163"/>
      <c r="Z781" s="292"/>
      <c r="AA781" s="1306"/>
      <c r="AB781" s="499"/>
      <c r="AC781" s="163"/>
      <c r="AD781" s="292"/>
      <c r="AE781" s="292"/>
      <c r="AF781" s="292"/>
      <c r="AG781" s="1325"/>
      <c r="AH781" s="163"/>
    </row>
    <row r="782" spans="1:34" s="162" customFormat="1" ht="14.25" x14ac:dyDescent="0.2">
      <c r="A782" s="216"/>
      <c r="B782" s="216"/>
      <c r="C782" s="216"/>
      <c r="D782" s="216"/>
      <c r="E782" s="216"/>
      <c r="F782" s="223"/>
      <c r="G782" s="223"/>
      <c r="H782" s="303"/>
      <c r="I782" s="303"/>
      <c r="J782" s="292"/>
      <c r="K782" s="163"/>
      <c r="L782" s="292"/>
      <c r="M782" s="163"/>
      <c r="N782" s="292"/>
      <c r="O782" s="163"/>
      <c r="P782" s="292"/>
      <c r="Q782" s="491"/>
      <c r="R782" s="292"/>
      <c r="S782" s="163"/>
      <c r="T782" s="292"/>
      <c r="U782" s="495"/>
      <c r="V782" s="491"/>
      <c r="W782" s="503"/>
      <c r="X782" s="499"/>
      <c r="Y782" s="163"/>
      <c r="Z782" s="292"/>
      <c r="AA782" s="1306"/>
      <c r="AB782" s="499"/>
      <c r="AC782" s="163"/>
      <c r="AD782" s="292"/>
      <c r="AE782" s="292"/>
      <c r="AF782" s="292"/>
      <c r="AG782" s="1325"/>
      <c r="AH782" s="163"/>
    </row>
    <row r="783" spans="1:34" s="162" customFormat="1" ht="14.25" x14ac:dyDescent="0.2">
      <c r="A783" s="216"/>
      <c r="B783" s="216"/>
      <c r="C783" s="216"/>
      <c r="D783" s="216"/>
      <c r="E783" s="216"/>
      <c r="F783" s="223"/>
      <c r="G783" s="223"/>
      <c r="H783" s="303"/>
      <c r="I783" s="303"/>
      <c r="J783" s="292"/>
      <c r="K783" s="163"/>
      <c r="L783" s="292"/>
      <c r="M783" s="163"/>
      <c r="N783" s="292"/>
      <c r="O783" s="163"/>
      <c r="P783" s="292"/>
      <c r="Q783" s="491"/>
      <c r="R783" s="292"/>
      <c r="S783" s="163"/>
      <c r="T783" s="292"/>
      <c r="U783" s="495"/>
      <c r="V783" s="491"/>
      <c r="W783" s="503"/>
      <c r="X783" s="499"/>
      <c r="Y783" s="163"/>
      <c r="Z783" s="292"/>
      <c r="AA783" s="1306"/>
      <c r="AB783" s="499"/>
      <c r="AC783" s="163"/>
      <c r="AD783" s="292"/>
      <c r="AE783" s="292"/>
      <c r="AF783" s="292"/>
      <c r="AG783" s="1325"/>
      <c r="AH783" s="163"/>
    </row>
    <row r="784" spans="1:34" s="162" customFormat="1" ht="14.25" x14ac:dyDescent="0.2">
      <c r="A784" s="216"/>
      <c r="B784" s="216"/>
      <c r="C784" s="216"/>
      <c r="D784" s="216"/>
      <c r="E784" s="216"/>
      <c r="F784" s="223"/>
      <c r="G784" s="223"/>
      <c r="H784" s="303"/>
      <c r="I784" s="303"/>
      <c r="J784" s="292"/>
      <c r="K784" s="163"/>
      <c r="L784" s="292"/>
      <c r="M784" s="163"/>
      <c r="N784" s="292"/>
      <c r="O784" s="163"/>
      <c r="P784" s="292"/>
      <c r="Q784" s="491"/>
      <c r="R784" s="292"/>
      <c r="S784" s="163"/>
      <c r="T784" s="292"/>
      <c r="U784" s="495"/>
      <c r="V784" s="491"/>
      <c r="W784" s="503"/>
      <c r="X784" s="499"/>
      <c r="Y784" s="163"/>
      <c r="Z784" s="292"/>
      <c r="AA784" s="1306"/>
      <c r="AB784" s="499"/>
      <c r="AC784" s="163"/>
      <c r="AD784" s="292"/>
      <c r="AE784" s="292"/>
      <c r="AF784" s="292"/>
      <c r="AG784" s="1325"/>
      <c r="AH784" s="163"/>
    </row>
    <row r="785" spans="1:34" s="162" customFormat="1" ht="14.25" x14ac:dyDescent="0.2">
      <c r="A785" s="216"/>
      <c r="B785" s="216"/>
      <c r="C785" s="216"/>
      <c r="D785" s="216"/>
      <c r="E785" s="216"/>
      <c r="F785" s="223"/>
      <c r="G785" s="223"/>
      <c r="H785" s="303"/>
      <c r="I785" s="303"/>
      <c r="J785" s="292"/>
      <c r="K785" s="163"/>
      <c r="L785" s="292"/>
      <c r="M785" s="163"/>
      <c r="N785" s="292"/>
      <c r="O785" s="163"/>
      <c r="P785" s="292"/>
      <c r="Q785" s="491"/>
      <c r="R785" s="292"/>
      <c r="S785" s="163"/>
      <c r="T785" s="292"/>
      <c r="U785" s="495"/>
      <c r="V785" s="491"/>
      <c r="W785" s="503"/>
      <c r="X785" s="499"/>
      <c r="Y785" s="163"/>
      <c r="Z785" s="292"/>
      <c r="AA785" s="1306"/>
      <c r="AB785" s="499"/>
      <c r="AC785" s="163"/>
      <c r="AD785" s="292"/>
      <c r="AE785" s="292"/>
      <c r="AF785" s="292"/>
      <c r="AG785" s="1325"/>
      <c r="AH785" s="163"/>
    </row>
    <row r="786" spans="1:34" s="162" customFormat="1" ht="14.25" x14ac:dyDescent="0.2">
      <c r="A786" s="216"/>
      <c r="B786" s="216"/>
      <c r="C786" s="216"/>
      <c r="D786" s="216"/>
      <c r="E786" s="216"/>
      <c r="F786" s="223"/>
      <c r="G786" s="223"/>
      <c r="H786" s="303"/>
      <c r="I786" s="303"/>
      <c r="J786" s="292"/>
      <c r="K786" s="163"/>
      <c r="L786" s="292"/>
      <c r="M786" s="163"/>
      <c r="N786" s="292"/>
      <c r="O786" s="163"/>
      <c r="P786" s="292"/>
      <c r="Q786" s="491"/>
      <c r="R786" s="292"/>
      <c r="S786" s="163"/>
      <c r="T786" s="292"/>
      <c r="U786" s="495"/>
      <c r="V786" s="491"/>
      <c r="W786" s="503"/>
      <c r="X786" s="499"/>
      <c r="Y786" s="163"/>
      <c r="Z786" s="292"/>
      <c r="AA786" s="1306"/>
      <c r="AB786" s="499"/>
      <c r="AC786" s="163"/>
      <c r="AD786" s="292"/>
      <c r="AE786" s="292"/>
      <c r="AF786" s="292"/>
      <c r="AG786" s="1325"/>
      <c r="AH786" s="163"/>
    </row>
    <row r="787" spans="1:34" s="162" customFormat="1" ht="14.25" x14ac:dyDescent="0.2">
      <c r="A787" s="216"/>
      <c r="B787" s="216"/>
      <c r="C787" s="216"/>
      <c r="D787" s="216"/>
      <c r="E787" s="216"/>
      <c r="F787" s="223"/>
      <c r="G787" s="223"/>
      <c r="H787" s="303"/>
      <c r="I787" s="303"/>
      <c r="J787" s="292"/>
      <c r="K787" s="163"/>
      <c r="L787" s="292"/>
      <c r="M787" s="163"/>
      <c r="N787" s="292"/>
      <c r="O787" s="163"/>
      <c r="P787" s="292"/>
      <c r="Q787" s="491"/>
      <c r="R787" s="292"/>
      <c r="S787" s="163"/>
      <c r="T787" s="292"/>
      <c r="U787" s="495"/>
      <c r="V787" s="491"/>
      <c r="W787" s="503"/>
      <c r="X787" s="499"/>
      <c r="Y787" s="163"/>
      <c r="Z787" s="292"/>
      <c r="AA787" s="1306"/>
      <c r="AB787" s="499"/>
      <c r="AC787" s="163"/>
      <c r="AD787" s="292"/>
      <c r="AE787" s="292"/>
      <c r="AF787" s="292"/>
      <c r="AG787" s="1325"/>
      <c r="AH787" s="163"/>
    </row>
    <row r="788" spans="1:34" s="162" customFormat="1" ht="14.25" x14ac:dyDescent="0.2">
      <c r="A788" s="216"/>
      <c r="B788" s="216"/>
      <c r="C788" s="216"/>
      <c r="D788" s="216"/>
      <c r="E788" s="216"/>
      <c r="F788" s="223"/>
      <c r="G788" s="223"/>
      <c r="H788" s="303"/>
      <c r="I788" s="303"/>
      <c r="J788" s="292"/>
      <c r="K788" s="163"/>
      <c r="L788" s="292"/>
      <c r="M788" s="163"/>
      <c r="N788" s="292"/>
      <c r="O788" s="163"/>
      <c r="P788" s="292"/>
      <c r="Q788" s="491"/>
      <c r="R788" s="292"/>
      <c r="S788" s="163"/>
      <c r="T788" s="292"/>
      <c r="U788" s="495"/>
      <c r="V788" s="491"/>
      <c r="W788" s="503"/>
      <c r="X788" s="499"/>
      <c r="Y788" s="163"/>
      <c r="Z788" s="292"/>
      <c r="AA788" s="1306"/>
      <c r="AB788" s="499"/>
      <c r="AC788" s="163"/>
      <c r="AD788" s="292"/>
      <c r="AE788" s="292"/>
      <c r="AF788" s="292"/>
      <c r="AG788" s="1325"/>
      <c r="AH788" s="163"/>
    </row>
    <row r="789" spans="1:34" s="162" customFormat="1" ht="14.25" x14ac:dyDescent="0.2">
      <c r="A789" s="216"/>
      <c r="B789" s="216"/>
      <c r="C789" s="216"/>
      <c r="D789" s="216"/>
      <c r="E789" s="216"/>
      <c r="F789" s="223"/>
      <c r="G789" s="223"/>
      <c r="H789" s="303"/>
      <c r="I789" s="303"/>
      <c r="J789" s="292"/>
      <c r="K789" s="163"/>
      <c r="L789" s="292"/>
      <c r="M789" s="163"/>
      <c r="N789" s="292"/>
      <c r="O789" s="163"/>
      <c r="P789" s="292"/>
      <c r="Q789" s="491"/>
      <c r="R789" s="292"/>
      <c r="S789" s="163"/>
      <c r="T789" s="292"/>
      <c r="U789" s="495"/>
      <c r="V789" s="491"/>
      <c r="W789" s="503"/>
      <c r="X789" s="499"/>
      <c r="Y789" s="163"/>
      <c r="Z789" s="292"/>
      <c r="AA789" s="1306"/>
      <c r="AB789" s="499"/>
      <c r="AC789" s="163"/>
      <c r="AD789" s="292"/>
      <c r="AE789" s="292"/>
      <c r="AF789" s="292"/>
      <c r="AG789" s="1325"/>
      <c r="AH789" s="163"/>
    </row>
    <row r="790" spans="1:34" s="162" customFormat="1" ht="14.25" x14ac:dyDescent="0.2">
      <c r="A790" s="216"/>
      <c r="B790" s="216"/>
      <c r="C790" s="216"/>
      <c r="D790" s="216"/>
      <c r="E790" s="216"/>
      <c r="F790" s="223"/>
      <c r="G790" s="223"/>
      <c r="H790" s="303"/>
      <c r="I790" s="303"/>
      <c r="J790" s="292"/>
      <c r="K790" s="163"/>
      <c r="L790" s="292"/>
      <c r="M790" s="163"/>
      <c r="N790" s="292"/>
      <c r="O790" s="163"/>
      <c r="P790" s="292"/>
      <c r="Q790" s="491"/>
      <c r="R790" s="292"/>
      <c r="S790" s="163"/>
      <c r="T790" s="292"/>
      <c r="U790" s="495"/>
      <c r="V790" s="491"/>
      <c r="W790" s="503"/>
      <c r="X790" s="499"/>
      <c r="Y790" s="163"/>
      <c r="Z790" s="292"/>
      <c r="AA790" s="1306"/>
      <c r="AB790" s="499"/>
      <c r="AC790" s="163"/>
      <c r="AD790" s="292"/>
      <c r="AE790" s="292"/>
      <c r="AF790" s="292"/>
      <c r="AG790" s="1325"/>
      <c r="AH790" s="163"/>
    </row>
    <row r="791" spans="1:34" s="162" customFormat="1" ht="14.25" x14ac:dyDescent="0.2">
      <c r="A791" s="216"/>
      <c r="B791" s="216"/>
      <c r="C791" s="216"/>
      <c r="D791" s="216"/>
      <c r="E791" s="216"/>
      <c r="F791" s="223"/>
      <c r="G791" s="223"/>
      <c r="H791" s="303"/>
      <c r="I791" s="303"/>
      <c r="J791" s="292"/>
      <c r="K791" s="163"/>
      <c r="L791" s="292"/>
      <c r="M791" s="163"/>
      <c r="N791" s="292"/>
      <c r="O791" s="163"/>
      <c r="P791" s="292"/>
      <c r="Q791" s="491"/>
      <c r="R791" s="292"/>
      <c r="S791" s="163"/>
      <c r="T791" s="292"/>
      <c r="U791" s="495"/>
      <c r="V791" s="491"/>
      <c r="W791" s="503"/>
      <c r="X791" s="499"/>
      <c r="Y791" s="163"/>
      <c r="Z791" s="292"/>
      <c r="AA791" s="1306"/>
      <c r="AB791" s="499"/>
      <c r="AC791" s="163"/>
      <c r="AD791" s="292"/>
      <c r="AE791" s="292"/>
      <c r="AF791" s="292"/>
      <c r="AG791" s="1325"/>
      <c r="AH791" s="163"/>
    </row>
    <row r="792" spans="1:34" s="162" customFormat="1" ht="14.25" x14ac:dyDescent="0.2">
      <c r="A792" s="216"/>
      <c r="B792" s="216"/>
      <c r="C792" s="216"/>
      <c r="D792" s="216"/>
      <c r="E792" s="216"/>
      <c r="F792" s="223"/>
      <c r="G792" s="223"/>
      <c r="H792" s="303"/>
      <c r="I792" s="303"/>
      <c r="J792" s="292"/>
      <c r="K792" s="163"/>
      <c r="L792" s="292"/>
      <c r="M792" s="163"/>
      <c r="N792" s="292"/>
      <c r="O792" s="163"/>
      <c r="P792" s="292"/>
      <c r="Q792" s="491"/>
      <c r="R792" s="292"/>
      <c r="S792" s="163"/>
      <c r="T792" s="292"/>
      <c r="U792" s="495"/>
      <c r="V792" s="491"/>
      <c r="W792" s="503"/>
      <c r="X792" s="499"/>
      <c r="Y792" s="163"/>
      <c r="Z792" s="292"/>
      <c r="AA792" s="1306"/>
      <c r="AB792" s="499"/>
      <c r="AC792" s="163"/>
      <c r="AD792" s="292"/>
      <c r="AE792" s="292"/>
      <c r="AF792" s="292"/>
      <c r="AG792" s="1325"/>
      <c r="AH792" s="163"/>
    </row>
    <row r="793" spans="1:34" s="162" customFormat="1" ht="14.25" x14ac:dyDescent="0.2">
      <c r="A793" s="216"/>
      <c r="B793" s="216"/>
      <c r="C793" s="216"/>
      <c r="D793" s="216"/>
      <c r="E793" s="216"/>
      <c r="F793" s="223"/>
      <c r="G793" s="223"/>
      <c r="H793" s="303"/>
      <c r="I793" s="303"/>
      <c r="J793" s="292"/>
      <c r="K793" s="163"/>
      <c r="L793" s="292"/>
      <c r="M793" s="163"/>
      <c r="N793" s="292"/>
      <c r="O793" s="163"/>
      <c r="P793" s="292"/>
      <c r="Q793" s="491"/>
      <c r="R793" s="292"/>
      <c r="S793" s="163"/>
      <c r="T793" s="292"/>
      <c r="U793" s="495"/>
      <c r="V793" s="491"/>
      <c r="W793" s="503"/>
      <c r="X793" s="499"/>
      <c r="Y793" s="163"/>
      <c r="Z793" s="292"/>
      <c r="AA793" s="1306"/>
      <c r="AB793" s="499"/>
      <c r="AC793" s="163"/>
      <c r="AD793" s="292"/>
      <c r="AE793" s="292"/>
      <c r="AF793" s="292"/>
      <c r="AG793" s="1325"/>
      <c r="AH793" s="163"/>
    </row>
    <row r="794" spans="1:34" s="162" customFormat="1" ht="14.25" x14ac:dyDescent="0.2">
      <c r="A794" s="216"/>
      <c r="B794" s="216"/>
      <c r="C794" s="216"/>
      <c r="D794" s="216"/>
      <c r="E794" s="216"/>
      <c r="F794" s="223"/>
      <c r="G794" s="223"/>
      <c r="H794" s="303"/>
      <c r="I794" s="303"/>
      <c r="J794" s="292"/>
      <c r="K794" s="163"/>
      <c r="L794" s="292"/>
      <c r="M794" s="163"/>
      <c r="N794" s="292"/>
      <c r="O794" s="163"/>
      <c r="P794" s="292"/>
      <c r="Q794" s="491"/>
      <c r="R794" s="292"/>
      <c r="S794" s="163"/>
      <c r="T794" s="292"/>
      <c r="U794" s="495"/>
      <c r="V794" s="491"/>
      <c r="W794" s="503"/>
      <c r="X794" s="499"/>
      <c r="Y794" s="163"/>
      <c r="Z794" s="292"/>
      <c r="AA794" s="1306"/>
      <c r="AB794" s="499"/>
      <c r="AC794" s="163"/>
      <c r="AD794" s="292"/>
      <c r="AE794" s="292"/>
      <c r="AF794" s="292"/>
      <c r="AG794" s="1325"/>
      <c r="AH794" s="163"/>
    </row>
    <row r="795" spans="1:34" s="162" customFormat="1" ht="14.25" x14ac:dyDescent="0.2">
      <c r="A795" s="216"/>
      <c r="B795" s="216"/>
      <c r="C795" s="216"/>
      <c r="D795" s="216"/>
      <c r="E795" s="216"/>
      <c r="F795" s="223"/>
      <c r="G795" s="223"/>
      <c r="H795" s="303"/>
      <c r="I795" s="303"/>
      <c r="J795" s="292"/>
      <c r="K795" s="163"/>
      <c r="L795" s="292"/>
      <c r="M795" s="163"/>
      <c r="N795" s="292"/>
      <c r="O795" s="163"/>
      <c r="P795" s="292"/>
      <c r="Q795" s="491"/>
      <c r="R795" s="292"/>
      <c r="S795" s="163"/>
      <c r="T795" s="292"/>
      <c r="U795" s="495"/>
      <c r="V795" s="491"/>
      <c r="W795" s="503"/>
      <c r="X795" s="499"/>
      <c r="Y795" s="163"/>
      <c r="Z795" s="292"/>
      <c r="AA795" s="1306"/>
      <c r="AB795" s="499"/>
      <c r="AC795" s="163"/>
      <c r="AD795" s="292"/>
      <c r="AE795" s="292"/>
      <c r="AF795" s="292"/>
      <c r="AG795" s="1325"/>
      <c r="AH795" s="163"/>
    </row>
    <row r="796" spans="1:34" s="162" customFormat="1" ht="14.25" x14ac:dyDescent="0.2">
      <c r="A796" s="216"/>
      <c r="B796" s="216"/>
      <c r="C796" s="216"/>
      <c r="D796" s="216"/>
      <c r="E796" s="216"/>
      <c r="F796" s="223"/>
      <c r="G796" s="223"/>
      <c r="H796" s="303"/>
      <c r="I796" s="303"/>
      <c r="J796" s="292"/>
      <c r="K796" s="163"/>
      <c r="L796" s="292"/>
      <c r="M796" s="163"/>
      <c r="N796" s="292"/>
      <c r="O796" s="163"/>
      <c r="P796" s="292"/>
      <c r="Q796" s="491"/>
      <c r="R796" s="292"/>
      <c r="S796" s="163"/>
      <c r="T796" s="292"/>
      <c r="U796" s="495"/>
      <c r="V796" s="491"/>
      <c r="W796" s="503"/>
      <c r="X796" s="499"/>
      <c r="Y796" s="163"/>
      <c r="Z796" s="292"/>
      <c r="AA796" s="1306"/>
      <c r="AB796" s="499"/>
      <c r="AC796" s="163"/>
      <c r="AD796" s="292"/>
      <c r="AE796" s="292"/>
      <c r="AF796" s="292"/>
      <c r="AG796" s="1325"/>
      <c r="AH796" s="163"/>
    </row>
    <row r="797" spans="1:34" s="162" customFormat="1" ht="14.25" x14ac:dyDescent="0.2">
      <c r="A797" s="216"/>
      <c r="B797" s="216"/>
      <c r="C797" s="216"/>
      <c r="D797" s="216"/>
      <c r="E797" s="216"/>
      <c r="F797" s="223"/>
      <c r="G797" s="223"/>
      <c r="H797" s="303"/>
      <c r="I797" s="303"/>
      <c r="J797" s="292"/>
      <c r="K797" s="163"/>
      <c r="L797" s="292"/>
      <c r="M797" s="163"/>
      <c r="N797" s="292"/>
      <c r="O797" s="163"/>
      <c r="P797" s="292"/>
      <c r="Q797" s="491"/>
      <c r="R797" s="292"/>
      <c r="S797" s="163"/>
      <c r="T797" s="292"/>
      <c r="U797" s="495"/>
      <c r="V797" s="491"/>
      <c r="W797" s="503"/>
      <c r="X797" s="499"/>
      <c r="Y797" s="163"/>
      <c r="Z797" s="292"/>
      <c r="AA797" s="1306"/>
      <c r="AB797" s="499"/>
      <c r="AC797" s="163"/>
      <c r="AD797" s="292"/>
      <c r="AE797" s="292"/>
      <c r="AF797" s="292"/>
      <c r="AG797" s="1325"/>
      <c r="AH797" s="163"/>
    </row>
    <row r="798" spans="1:34" s="162" customFormat="1" ht="14.25" x14ac:dyDescent="0.2">
      <c r="A798" s="216"/>
      <c r="B798" s="216"/>
      <c r="C798" s="216"/>
      <c r="D798" s="216"/>
      <c r="E798" s="216"/>
      <c r="F798" s="223"/>
      <c r="G798" s="223"/>
      <c r="H798" s="303"/>
      <c r="I798" s="303"/>
      <c r="J798" s="292"/>
      <c r="K798" s="163"/>
      <c r="L798" s="292"/>
      <c r="M798" s="163"/>
      <c r="N798" s="292"/>
      <c r="O798" s="163"/>
      <c r="P798" s="292"/>
      <c r="Q798" s="491"/>
      <c r="R798" s="292"/>
      <c r="S798" s="163"/>
      <c r="T798" s="292"/>
      <c r="U798" s="495"/>
      <c r="V798" s="491"/>
      <c r="W798" s="503"/>
      <c r="X798" s="499"/>
      <c r="Y798" s="163"/>
      <c r="Z798" s="292"/>
      <c r="AA798" s="1306"/>
      <c r="AB798" s="499"/>
      <c r="AC798" s="163"/>
      <c r="AD798" s="292"/>
      <c r="AE798" s="292"/>
      <c r="AF798" s="292"/>
      <c r="AG798" s="1325"/>
      <c r="AH798" s="163"/>
    </row>
    <row r="799" spans="1:34" s="162" customFormat="1" ht="14.25" x14ac:dyDescent="0.2">
      <c r="A799" s="216"/>
      <c r="B799" s="216"/>
      <c r="C799" s="216"/>
      <c r="D799" s="216"/>
      <c r="E799" s="216"/>
      <c r="F799" s="223"/>
      <c r="G799" s="223"/>
      <c r="H799" s="303"/>
      <c r="I799" s="303"/>
      <c r="J799" s="292"/>
      <c r="K799" s="163"/>
      <c r="L799" s="292"/>
      <c r="M799" s="163"/>
      <c r="N799" s="292"/>
      <c r="O799" s="163"/>
      <c r="P799" s="292"/>
      <c r="Q799" s="491"/>
      <c r="R799" s="292"/>
      <c r="S799" s="163"/>
      <c r="T799" s="292"/>
      <c r="U799" s="495"/>
      <c r="V799" s="491"/>
      <c r="W799" s="503"/>
      <c r="X799" s="499"/>
      <c r="Y799" s="163"/>
      <c r="Z799" s="292"/>
      <c r="AA799" s="1306"/>
      <c r="AB799" s="499"/>
      <c r="AC799" s="163"/>
      <c r="AD799" s="292"/>
      <c r="AE799" s="292"/>
      <c r="AF799" s="292"/>
      <c r="AG799" s="1325"/>
      <c r="AH799" s="163"/>
    </row>
    <row r="800" spans="1:34" s="162" customFormat="1" ht="14.25" x14ac:dyDescent="0.2">
      <c r="A800" s="216"/>
      <c r="B800" s="216"/>
      <c r="C800" s="216"/>
      <c r="D800" s="216"/>
      <c r="E800" s="216"/>
      <c r="F800" s="223"/>
      <c r="G800" s="223"/>
      <c r="H800" s="303"/>
      <c r="I800" s="303"/>
      <c r="J800" s="292"/>
      <c r="K800" s="163"/>
      <c r="L800" s="292"/>
      <c r="M800" s="163"/>
      <c r="N800" s="292"/>
      <c r="O800" s="163"/>
      <c r="P800" s="292"/>
      <c r="Q800" s="491"/>
      <c r="R800" s="292"/>
      <c r="S800" s="163"/>
      <c r="T800" s="292"/>
      <c r="U800" s="495"/>
      <c r="V800" s="491"/>
      <c r="W800" s="503"/>
      <c r="X800" s="499"/>
      <c r="Y800" s="163"/>
      <c r="Z800" s="292"/>
      <c r="AA800" s="1306"/>
      <c r="AB800" s="499"/>
      <c r="AC800" s="163"/>
      <c r="AD800" s="292"/>
      <c r="AE800" s="292"/>
      <c r="AF800" s="292"/>
      <c r="AG800" s="1325"/>
      <c r="AH800" s="163"/>
    </row>
    <row r="801" spans="1:34" s="162" customFormat="1" ht="14.25" x14ac:dyDescent="0.2">
      <c r="A801" s="216"/>
      <c r="B801" s="216"/>
      <c r="C801" s="216"/>
      <c r="D801" s="216"/>
      <c r="E801" s="216"/>
      <c r="F801" s="223"/>
      <c r="G801" s="223"/>
      <c r="H801" s="303"/>
      <c r="I801" s="303"/>
      <c r="J801" s="292"/>
      <c r="K801" s="163"/>
      <c r="L801" s="292"/>
      <c r="M801" s="163"/>
      <c r="N801" s="292"/>
      <c r="O801" s="163"/>
      <c r="P801" s="292"/>
      <c r="Q801" s="491"/>
      <c r="R801" s="292"/>
      <c r="S801" s="163"/>
      <c r="T801" s="292"/>
      <c r="U801" s="495"/>
      <c r="V801" s="491"/>
      <c r="W801" s="503"/>
      <c r="X801" s="499"/>
      <c r="Y801" s="163"/>
      <c r="Z801" s="292"/>
      <c r="AA801" s="1306"/>
      <c r="AB801" s="499"/>
      <c r="AC801" s="163"/>
      <c r="AD801" s="292"/>
      <c r="AE801" s="292"/>
      <c r="AF801" s="292"/>
      <c r="AG801" s="1325"/>
      <c r="AH801" s="163"/>
    </row>
    <row r="802" spans="1:34" s="162" customFormat="1" ht="14.25" x14ac:dyDescent="0.2">
      <c r="A802" s="216"/>
      <c r="B802" s="216"/>
      <c r="C802" s="216"/>
      <c r="D802" s="216"/>
      <c r="E802" s="216"/>
      <c r="F802" s="223"/>
      <c r="G802" s="223"/>
      <c r="H802" s="303"/>
      <c r="I802" s="303"/>
      <c r="J802" s="292"/>
      <c r="K802" s="163"/>
      <c r="L802" s="292"/>
      <c r="M802" s="163"/>
      <c r="N802" s="292"/>
      <c r="O802" s="163"/>
      <c r="P802" s="292"/>
      <c r="Q802" s="491"/>
      <c r="R802" s="292"/>
      <c r="S802" s="163"/>
      <c r="T802" s="292"/>
      <c r="U802" s="495"/>
      <c r="V802" s="491"/>
      <c r="W802" s="503"/>
      <c r="X802" s="499"/>
      <c r="Y802" s="163"/>
      <c r="Z802" s="292"/>
      <c r="AA802" s="1306"/>
      <c r="AB802" s="499"/>
      <c r="AC802" s="163"/>
      <c r="AD802" s="292"/>
      <c r="AE802" s="292"/>
      <c r="AF802" s="292"/>
      <c r="AG802" s="1325"/>
      <c r="AH802" s="163"/>
    </row>
    <row r="803" spans="1:34" s="162" customFormat="1" ht="14.25" x14ac:dyDescent="0.2">
      <c r="A803" s="216"/>
      <c r="B803" s="216"/>
      <c r="C803" s="216"/>
      <c r="D803" s="216"/>
      <c r="E803" s="216"/>
      <c r="F803" s="223"/>
      <c r="G803" s="223"/>
      <c r="H803" s="303"/>
      <c r="I803" s="303"/>
      <c r="J803" s="292"/>
      <c r="K803" s="163"/>
      <c r="L803" s="292"/>
      <c r="M803" s="163"/>
      <c r="N803" s="292"/>
      <c r="O803" s="163"/>
      <c r="P803" s="292"/>
      <c r="Q803" s="491"/>
      <c r="R803" s="292"/>
      <c r="S803" s="163"/>
      <c r="T803" s="292"/>
      <c r="U803" s="495"/>
      <c r="V803" s="491"/>
      <c r="W803" s="503"/>
      <c r="X803" s="499"/>
      <c r="Y803" s="163"/>
      <c r="Z803" s="292"/>
      <c r="AA803" s="1306"/>
      <c r="AB803" s="499"/>
      <c r="AC803" s="163"/>
      <c r="AD803" s="292"/>
      <c r="AE803" s="292"/>
      <c r="AF803" s="292"/>
      <c r="AG803" s="1325"/>
      <c r="AH803" s="163"/>
    </row>
    <row r="804" spans="1:34" s="162" customFormat="1" ht="14.25" x14ac:dyDescent="0.2">
      <c r="A804" s="216"/>
      <c r="B804" s="216"/>
      <c r="C804" s="216"/>
      <c r="D804" s="216"/>
      <c r="E804" s="216"/>
      <c r="F804" s="223"/>
      <c r="G804" s="223"/>
      <c r="H804" s="303"/>
      <c r="I804" s="303"/>
      <c r="J804" s="292"/>
      <c r="K804" s="163"/>
      <c r="L804" s="292"/>
      <c r="M804" s="163"/>
      <c r="N804" s="292"/>
      <c r="O804" s="163"/>
      <c r="P804" s="292"/>
      <c r="Q804" s="491"/>
      <c r="R804" s="292"/>
      <c r="S804" s="163"/>
      <c r="T804" s="292"/>
      <c r="U804" s="495"/>
      <c r="V804" s="491"/>
      <c r="W804" s="503"/>
      <c r="X804" s="499"/>
      <c r="Y804" s="163"/>
      <c r="Z804" s="292"/>
      <c r="AA804" s="1306"/>
      <c r="AB804" s="499"/>
      <c r="AC804" s="163"/>
      <c r="AD804" s="292"/>
      <c r="AE804" s="292"/>
      <c r="AF804" s="292"/>
      <c r="AG804" s="1325"/>
      <c r="AH804" s="163"/>
    </row>
    <row r="805" spans="1:34" s="162" customFormat="1" ht="14.25" x14ac:dyDescent="0.2">
      <c r="A805" s="216"/>
      <c r="B805" s="216"/>
      <c r="C805" s="216"/>
      <c r="D805" s="216"/>
      <c r="E805" s="216"/>
      <c r="F805" s="223"/>
      <c r="G805" s="223"/>
      <c r="H805" s="303"/>
      <c r="I805" s="303"/>
      <c r="J805" s="292"/>
      <c r="K805" s="163"/>
      <c r="L805" s="292"/>
      <c r="M805" s="163"/>
      <c r="N805" s="292"/>
      <c r="O805" s="163"/>
      <c r="P805" s="292"/>
      <c r="Q805" s="491"/>
      <c r="R805" s="292"/>
      <c r="S805" s="163"/>
      <c r="T805" s="292"/>
      <c r="U805" s="495"/>
      <c r="V805" s="491"/>
      <c r="W805" s="503"/>
      <c r="X805" s="499"/>
      <c r="Y805" s="163"/>
      <c r="Z805" s="292"/>
      <c r="AA805" s="1306"/>
      <c r="AB805" s="499"/>
      <c r="AC805" s="163"/>
      <c r="AD805" s="292"/>
      <c r="AE805" s="292"/>
      <c r="AF805" s="292"/>
      <c r="AG805" s="1325"/>
      <c r="AH805" s="163"/>
    </row>
    <row r="806" spans="1:34" s="162" customFormat="1" ht="14.25" x14ac:dyDescent="0.2">
      <c r="A806" s="216"/>
      <c r="B806" s="216"/>
      <c r="C806" s="216"/>
      <c r="D806" s="216"/>
      <c r="E806" s="216"/>
      <c r="F806" s="223"/>
      <c r="G806" s="223"/>
      <c r="H806" s="303"/>
      <c r="I806" s="303"/>
      <c r="J806" s="292"/>
      <c r="K806" s="163"/>
      <c r="L806" s="292"/>
      <c r="M806" s="163"/>
      <c r="N806" s="292"/>
      <c r="O806" s="163"/>
      <c r="P806" s="292"/>
      <c r="Q806" s="491"/>
      <c r="R806" s="292"/>
      <c r="S806" s="163"/>
      <c r="T806" s="292"/>
      <c r="U806" s="495"/>
      <c r="V806" s="491"/>
      <c r="W806" s="503"/>
      <c r="X806" s="499"/>
      <c r="Y806" s="163"/>
      <c r="Z806" s="292"/>
      <c r="AA806" s="1306"/>
      <c r="AB806" s="499"/>
      <c r="AC806" s="163"/>
      <c r="AD806" s="292"/>
      <c r="AE806" s="292"/>
      <c r="AF806" s="292"/>
      <c r="AG806" s="1325"/>
      <c r="AH806" s="163"/>
    </row>
    <row r="807" spans="1:34" s="162" customFormat="1" ht="14.25" x14ac:dyDescent="0.2">
      <c r="A807" s="216"/>
      <c r="B807" s="216"/>
      <c r="C807" s="216"/>
      <c r="D807" s="216"/>
      <c r="E807" s="216"/>
      <c r="F807" s="223"/>
      <c r="G807" s="223"/>
      <c r="H807" s="303"/>
      <c r="I807" s="303"/>
      <c r="J807" s="292"/>
      <c r="K807" s="163"/>
      <c r="L807" s="292"/>
      <c r="M807" s="163"/>
      <c r="N807" s="292"/>
      <c r="O807" s="163"/>
      <c r="P807" s="292"/>
      <c r="Q807" s="491"/>
      <c r="R807" s="292"/>
      <c r="S807" s="163"/>
      <c r="T807" s="292"/>
      <c r="U807" s="495"/>
      <c r="V807" s="491"/>
      <c r="W807" s="503"/>
      <c r="X807" s="499"/>
      <c r="Y807" s="163"/>
      <c r="Z807" s="292"/>
      <c r="AA807" s="1306"/>
      <c r="AB807" s="499"/>
      <c r="AC807" s="163"/>
      <c r="AD807" s="292"/>
      <c r="AE807" s="292"/>
      <c r="AF807" s="292"/>
      <c r="AG807" s="1325"/>
      <c r="AH807" s="163"/>
    </row>
    <row r="808" spans="1:34" s="162" customFormat="1" ht="14.25" x14ac:dyDescent="0.2">
      <c r="A808" s="216"/>
      <c r="B808" s="216"/>
      <c r="C808" s="216"/>
      <c r="D808" s="216"/>
      <c r="E808" s="216"/>
      <c r="F808" s="223"/>
      <c r="G808" s="223"/>
      <c r="H808" s="303"/>
      <c r="I808" s="303"/>
      <c r="J808" s="292"/>
      <c r="K808" s="163"/>
      <c r="L808" s="292"/>
      <c r="M808" s="163"/>
      <c r="N808" s="292"/>
      <c r="O808" s="163"/>
      <c r="P808" s="292"/>
      <c r="Q808" s="491"/>
      <c r="R808" s="292"/>
      <c r="S808" s="163"/>
      <c r="T808" s="292"/>
      <c r="U808" s="495"/>
      <c r="V808" s="491"/>
      <c r="W808" s="503"/>
      <c r="X808" s="499"/>
      <c r="Y808" s="163"/>
      <c r="Z808" s="292"/>
      <c r="AA808" s="1306"/>
      <c r="AB808" s="499"/>
      <c r="AC808" s="163"/>
      <c r="AD808" s="292"/>
      <c r="AE808" s="292"/>
      <c r="AF808" s="292"/>
      <c r="AG808" s="1325"/>
      <c r="AH808" s="163"/>
    </row>
    <row r="809" spans="1:34" s="162" customFormat="1" ht="14.25" x14ac:dyDescent="0.2">
      <c r="A809" s="216"/>
      <c r="B809" s="216"/>
      <c r="C809" s="216"/>
      <c r="D809" s="216"/>
      <c r="E809" s="216"/>
      <c r="F809" s="223"/>
      <c r="G809" s="223"/>
      <c r="H809" s="303"/>
      <c r="I809" s="303"/>
      <c r="J809" s="292"/>
      <c r="K809" s="163"/>
      <c r="L809" s="292"/>
      <c r="M809" s="163"/>
      <c r="N809" s="292"/>
      <c r="O809" s="163"/>
      <c r="P809" s="292"/>
      <c r="Q809" s="491"/>
      <c r="R809" s="292"/>
      <c r="S809" s="163"/>
      <c r="T809" s="292"/>
      <c r="U809" s="495"/>
      <c r="V809" s="491"/>
      <c r="W809" s="503"/>
      <c r="X809" s="499"/>
      <c r="Y809" s="163"/>
      <c r="Z809" s="292"/>
      <c r="AA809" s="1306"/>
      <c r="AB809" s="499"/>
      <c r="AC809" s="163"/>
      <c r="AD809" s="292"/>
      <c r="AE809" s="292"/>
      <c r="AF809" s="292"/>
      <c r="AG809" s="1325"/>
      <c r="AH809" s="163"/>
    </row>
    <row r="810" spans="1:34" s="162" customFormat="1" ht="14.25" x14ac:dyDescent="0.2">
      <c r="A810" s="216"/>
      <c r="B810" s="216"/>
      <c r="C810" s="216"/>
      <c r="D810" s="216"/>
      <c r="E810" s="216"/>
      <c r="F810" s="223"/>
      <c r="G810" s="223"/>
      <c r="H810" s="303"/>
      <c r="I810" s="303"/>
      <c r="J810" s="292"/>
      <c r="K810" s="163"/>
      <c r="L810" s="292"/>
      <c r="M810" s="163"/>
      <c r="N810" s="292"/>
      <c r="O810" s="163"/>
      <c r="P810" s="292"/>
      <c r="Q810" s="491"/>
      <c r="R810" s="292"/>
      <c r="S810" s="163"/>
      <c r="T810" s="292"/>
      <c r="U810" s="495"/>
      <c r="V810" s="491"/>
      <c r="W810" s="503"/>
      <c r="X810" s="499"/>
      <c r="Y810" s="163"/>
      <c r="Z810" s="292"/>
      <c r="AA810" s="1306"/>
      <c r="AB810" s="499"/>
      <c r="AC810" s="163"/>
      <c r="AD810" s="292"/>
      <c r="AE810" s="292"/>
      <c r="AF810" s="292"/>
      <c r="AG810" s="1325"/>
      <c r="AH810" s="163"/>
    </row>
    <row r="811" spans="1:34" s="162" customFormat="1" ht="14.25" x14ac:dyDescent="0.2">
      <c r="A811" s="216"/>
      <c r="B811" s="216"/>
      <c r="C811" s="216"/>
      <c r="D811" s="216"/>
      <c r="E811" s="216"/>
      <c r="F811" s="223"/>
      <c r="G811" s="223"/>
      <c r="H811" s="303"/>
      <c r="I811" s="303"/>
      <c r="J811" s="292"/>
      <c r="K811" s="163"/>
      <c r="L811" s="292"/>
      <c r="M811" s="163"/>
      <c r="N811" s="292"/>
      <c r="O811" s="163"/>
      <c r="P811" s="292"/>
      <c r="Q811" s="491"/>
      <c r="R811" s="292"/>
      <c r="S811" s="163"/>
      <c r="T811" s="292"/>
      <c r="U811" s="495"/>
      <c r="V811" s="491"/>
      <c r="W811" s="503"/>
      <c r="X811" s="499"/>
      <c r="Y811" s="163"/>
      <c r="Z811" s="292"/>
      <c r="AA811" s="1306"/>
      <c r="AB811" s="499"/>
      <c r="AC811" s="163"/>
      <c r="AD811" s="292"/>
      <c r="AE811" s="292"/>
      <c r="AF811" s="292"/>
      <c r="AG811" s="1325"/>
      <c r="AH811" s="163"/>
    </row>
    <row r="812" spans="1:34" s="162" customFormat="1" ht="14.25" x14ac:dyDescent="0.2">
      <c r="A812" s="216"/>
      <c r="B812" s="216"/>
      <c r="C812" s="216"/>
      <c r="D812" s="216"/>
      <c r="E812" s="216"/>
      <c r="F812" s="223"/>
      <c r="G812" s="223"/>
      <c r="H812" s="303"/>
      <c r="I812" s="303"/>
      <c r="J812" s="292"/>
      <c r="K812" s="163"/>
      <c r="L812" s="292"/>
      <c r="M812" s="163"/>
      <c r="N812" s="292"/>
      <c r="O812" s="163"/>
      <c r="P812" s="292"/>
      <c r="Q812" s="491"/>
      <c r="R812" s="292"/>
      <c r="S812" s="163"/>
      <c r="T812" s="292"/>
      <c r="U812" s="495"/>
      <c r="V812" s="491"/>
      <c r="W812" s="503"/>
      <c r="X812" s="499"/>
      <c r="Y812" s="163"/>
      <c r="Z812" s="292"/>
      <c r="AA812" s="1306"/>
      <c r="AB812" s="499"/>
      <c r="AC812" s="163"/>
      <c r="AD812" s="292"/>
      <c r="AE812" s="292"/>
      <c r="AF812" s="292"/>
      <c r="AG812" s="1325"/>
      <c r="AH812" s="163"/>
    </row>
    <row r="813" spans="1:34" s="162" customFormat="1" ht="14.25" x14ac:dyDescent="0.2">
      <c r="A813" s="216"/>
      <c r="B813" s="216"/>
      <c r="C813" s="216"/>
      <c r="D813" s="216"/>
      <c r="E813" s="216"/>
      <c r="F813" s="223"/>
      <c r="G813" s="223"/>
      <c r="H813" s="303"/>
      <c r="I813" s="303"/>
      <c r="J813" s="292"/>
      <c r="K813" s="163"/>
      <c r="L813" s="292"/>
      <c r="M813" s="163"/>
      <c r="N813" s="292"/>
      <c r="O813" s="163"/>
      <c r="P813" s="292"/>
      <c r="Q813" s="491"/>
      <c r="R813" s="292"/>
      <c r="S813" s="163"/>
      <c r="T813" s="292"/>
      <c r="U813" s="495"/>
      <c r="V813" s="491"/>
      <c r="W813" s="503"/>
      <c r="X813" s="499"/>
      <c r="Y813" s="163"/>
      <c r="Z813" s="292"/>
      <c r="AA813" s="1306"/>
      <c r="AB813" s="499"/>
      <c r="AC813" s="163"/>
      <c r="AD813" s="292"/>
      <c r="AE813" s="292"/>
      <c r="AF813" s="292"/>
      <c r="AG813" s="1325"/>
      <c r="AH813" s="163"/>
    </row>
    <row r="814" spans="1:34" s="162" customFormat="1" ht="14.25" x14ac:dyDescent="0.2">
      <c r="A814" s="216"/>
      <c r="B814" s="216"/>
      <c r="C814" s="216"/>
      <c r="D814" s="216"/>
      <c r="E814" s="216"/>
      <c r="F814" s="223"/>
      <c r="G814" s="223"/>
      <c r="H814" s="303"/>
      <c r="I814" s="303"/>
      <c r="J814" s="292"/>
      <c r="K814" s="163"/>
      <c r="L814" s="292"/>
      <c r="M814" s="163"/>
      <c r="N814" s="292"/>
      <c r="O814" s="163"/>
      <c r="P814" s="292"/>
      <c r="Q814" s="491"/>
      <c r="R814" s="292"/>
      <c r="S814" s="163"/>
      <c r="T814" s="292"/>
      <c r="U814" s="495"/>
      <c r="V814" s="491"/>
      <c r="W814" s="503"/>
      <c r="X814" s="499"/>
      <c r="Y814" s="163"/>
      <c r="Z814" s="292"/>
      <c r="AA814" s="1306"/>
      <c r="AB814" s="499"/>
      <c r="AC814" s="163"/>
      <c r="AD814" s="292"/>
      <c r="AE814" s="292"/>
      <c r="AF814" s="292"/>
      <c r="AG814" s="1325"/>
      <c r="AH814" s="163"/>
    </row>
    <row r="815" spans="1:34" s="162" customFormat="1" ht="14.25" x14ac:dyDescent="0.2">
      <c r="A815" s="216"/>
      <c r="B815" s="216"/>
      <c r="C815" s="216"/>
      <c r="D815" s="216"/>
      <c r="E815" s="216"/>
      <c r="F815" s="223"/>
      <c r="G815" s="223"/>
      <c r="H815" s="303"/>
      <c r="I815" s="303"/>
      <c r="J815" s="292"/>
      <c r="K815" s="163"/>
      <c r="L815" s="292"/>
      <c r="M815" s="163"/>
      <c r="N815" s="292"/>
      <c r="O815" s="163"/>
      <c r="P815" s="292"/>
      <c r="Q815" s="491"/>
      <c r="R815" s="292"/>
      <c r="S815" s="163"/>
      <c r="T815" s="292"/>
      <c r="U815" s="495"/>
      <c r="V815" s="491"/>
      <c r="W815" s="503"/>
      <c r="X815" s="499"/>
      <c r="Y815" s="163"/>
      <c r="Z815" s="292"/>
      <c r="AA815" s="1306"/>
      <c r="AB815" s="499"/>
      <c r="AC815" s="163"/>
      <c r="AD815" s="292"/>
      <c r="AE815" s="292"/>
      <c r="AF815" s="292"/>
      <c r="AG815" s="1325"/>
      <c r="AH815" s="163"/>
    </row>
    <row r="816" spans="1:34" s="162" customFormat="1" ht="14.25" x14ac:dyDescent="0.2">
      <c r="A816" s="216"/>
      <c r="B816" s="216"/>
      <c r="C816" s="216"/>
      <c r="D816" s="216"/>
      <c r="E816" s="216"/>
      <c r="F816" s="223"/>
      <c r="G816" s="223"/>
      <c r="H816" s="303"/>
      <c r="I816" s="303"/>
      <c r="J816" s="292"/>
      <c r="K816" s="163"/>
      <c r="L816" s="292"/>
      <c r="M816" s="163"/>
      <c r="N816" s="292"/>
      <c r="O816" s="163"/>
      <c r="P816" s="292"/>
      <c r="Q816" s="491"/>
      <c r="R816" s="292"/>
      <c r="S816" s="163"/>
      <c r="T816" s="292"/>
      <c r="U816" s="495"/>
      <c r="V816" s="491"/>
      <c r="W816" s="503"/>
      <c r="X816" s="499"/>
      <c r="Y816" s="163"/>
      <c r="Z816" s="292"/>
      <c r="AA816" s="1306"/>
      <c r="AB816" s="499"/>
      <c r="AC816" s="163"/>
      <c r="AD816" s="292"/>
      <c r="AE816" s="292"/>
      <c r="AF816" s="292"/>
      <c r="AG816" s="1325"/>
      <c r="AH816" s="163"/>
    </row>
    <row r="817" spans="1:34" s="162" customFormat="1" ht="14.25" x14ac:dyDescent="0.2">
      <c r="A817" s="216"/>
      <c r="B817" s="216"/>
      <c r="C817" s="216"/>
      <c r="D817" s="216"/>
      <c r="E817" s="216"/>
      <c r="F817" s="223"/>
      <c r="G817" s="223"/>
      <c r="H817" s="303"/>
      <c r="I817" s="303"/>
      <c r="J817" s="292"/>
      <c r="K817" s="163"/>
      <c r="L817" s="292"/>
      <c r="M817" s="163"/>
      <c r="N817" s="292"/>
      <c r="O817" s="163"/>
      <c r="P817" s="292"/>
      <c r="Q817" s="491"/>
      <c r="R817" s="292"/>
      <c r="S817" s="163"/>
      <c r="T817" s="292"/>
      <c r="U817" s="495"/>
      <c r="V817" s="491"/>
      <c r="W817" s="503"/>
      <c r="X817" s="499"/>
      <c r="Y817" s="163"/>
      <c r="Z817" s="292"/>
      <c r="AA817" s="1306"/>
      <c r="AB817" s="499"/>
      <c r="AC817" s="163"/>
      <c r="AD817" s="292"/>
      <c r="AE817" s="292"/>
      <c r="AF817" s="292"/>
      <c r="AG817" s="1325"/>
      <c r="AH817" s="163"/>
    </row>
    <row r="818" spans="1:34" s="162" customFormat="1" ht="14.25" x14ac:dyDescent="0.2">
      <c r="A818" s="216"/>
      <c r="B818" s="216"/>
      <c r="C818" s="216"/>
      <c r="D818" s="216"/>
      <c r="E818" s="216"/>
      <c r="F818" s="223"/>
      <c r="G818" s="223"/>
      <c r="H818" s="303"/>
      <c r="I818" s="303"/>
      <c r="J818" s="292"/>
      <c r="K818" s="163"/>
      <c r="L818" s="292"/>
      <c r="M818" s="163"/>
      <c r="N818" s="292"/>
      <c r="O818" s="163"/>
      <c r="P818" s="292"/>
      <c r="Q818" s="491"/>
      <c r="R818" s="292"/>
      <c r="S818" s="163"/>
      <c r="T818" s="292"/>
      <c r="U818" s="495"/>
      <c r="V818" s="491"/>
      <c r="W818" s="503"/>
      <c r="X818" s="499"/>
      <c r="Y818" s="163"/>
      <c r="Z818" s="292"/>
      <c r="AA818" s="1306"/>
      <c r="AB818" s="499"/>
      <c r="AC818" s="163"/>
      <c r="AD818" s="292"/>
      <c r="AE818" s="292"/>
      <c r="AF818" s="292"/>
      <c r="AG818" s="1325"/>
      <c r="AH818" s="163"/>
    </row>
    <row r="819" spans="1:34" s="162" customFormat="1" ht="14.25" x14ac:dyDescent="0.2">
      <c r="A819" s="216"/>
      <c r="B819" s="216"/>
      <c r="C819" s="216"/>
      <c r="D819" s="216"/>
      <c r="E819" s="216"/>
      <c r="F819" s="223"/>
      <c r="G819" s="223"/>
      <c r="H819" s="303"/>
      <c r="I819" s="303"/>
      <c r="J819" s="292"/>
      <c r="K819" s="163"/>
      <c r="L819" s="292"/>
      <c r="M819" s="163"/>
      <c r="N819" s="292"/>
      <c r="O819" s="163"/>
      <c r="P819" s="292"/>
      <c r="Q819" s="491"/>
      <c r="R819" s="292"/>
      <c r="S819" s="163"/>
      <c r="T819" s="292"/>
      <c r="U819" s="495"/>
      <c r="V819" s="491"/>
      <c r="W819" s="503"/>
      <c r="X819" s="499"/>
      <c r="Y819" s="163"/>
      <c r="Z819" s="292"/>
      <c r="AA819" s="1306"/>
      <c r="AB819" s="499"/>
      <c r="AC819" s="163"/>
      <c r="AD819" s="292"/>
      <c r="AE819" s="292"/>
      <c r="AF819" s="292"/>
      <c r="AG819" s="1325"/>
      <c r="AH819" s="163"/>
    </row>
    <row r="820" spans="1:34" s="162" customFormat="1" ht="14.25" x14ac:dyDescent="0.2">
      <c r="A820" s="216"/>
      <c r="B820" s="216"/>
      <c r="C820" s="216"/>
      <c r="D820" s="216"/>
      <c r="E820" s="216"/>
      <c r="F820" s="223"/>
      <c r="G820" s="223"/>
      <c r="H820" s="303"/>
      <c r="I820" s="303"/>
      <c r="J820" s="292"/>
      <c r="K820" s="163"/>
      <c r="L820" s="292"/>
      <c r="M820" s="163"/>
      <c r="N820" s="292"/>
      <c r="O820" s="163"/>
      <c r="P820" s="292"/>
      <c r="Q820" s="491"/>
      <c r="R820" s="292"/>
      <c r="S820" s="163"/>
      <c r="T820" s="292"/>
      <c r="U820" s="495"/>
      <c r="V820" s="491"/>
      <c r="W820" s="503"/>
      <c r="X820" s="499"/>
      <c r="Y820" s="163"/>
      <c r="Z820" s="292"/>
      <c r="AA820" s="1306"/>
      <c r="AB820" s="499"/>
      <c r="AC820" s="163"/>
      <c r="AD820" s="292"/>
      <c r="AE820" s="292"/>
      <c r="AF820" s="292"/>
      <c r="AG820" s="1325"/>
      <c r="AH820" s="163"/>
    </row>
    <row r="821" spans="1:34" s="162" customFormat="1" ht="14.25" x14ac:dyDescent="0.2">
      <c r="A821" s="216"/>
      <c r="B821" s="216"/>
      <c r="C821" s="216"/>
      <c r="D821" s="216"/>
      <c r="E821" s="216"/>
      <c r="F821" s="223"/>
      <c r="G821" s="223"/>
      <c r="H821" s="303"/>
      <c r="I821" s="303"/>
      <c r="J821" s="292"/>
      <c r="K821" s="163"/>
      <c r="L821" s="292"/>
      <c r="M821" s="163"/>
      <c r="N821" s="292"/>
      <c r="O821" s="163"/>
      <c r="P821" s="292"/>
      <c r="Q821" s="491"/>
      <c r="R821" s="292"/>
      <c r="S821" s="163"/>
      <c r="T821" s="292"/>
      <c r="U821" s="495"/>
      <c r="V821" s="491"/>
      <c r="W821" s="503"/>
      <c r="X821" s="499"/>
      <c r="Y821" s="163"/>
      <c r="Z821" s="292"/>
      <c r="AA821" s="1306"/>
      <c r="AB821" s="499"/>
      <c r="AC821" s="163"/>
      <c r="AD821" s="292"/>
      <c r="AE821" s="292"/>
      <c r="AF821" s="292"/>
      <c r="AG821" s="1325"/>
      <c r="AH821" s="163"/>
    </row>
    <row r="822" spans="1:34" s="162" customFormat="1" ht="14.25" x14ac:dyDescent="0.2">
      <c r="A822" s="216"/>
      <c r="B822" s="216"/>
      <c r="C822" s="216"/>
      <c r="D822" s="216"/>
      <c r="E822" s="216"/>
      <c r="F822" s="223"/>
      <c r="G822" s="223"/>
      <c r="H822" s="303"/>
      <c r="I822" s="303"/>
      <c r="J822" s="292"/>
      <c r="K822" s="163"/>
      <c r="L822" s="292"/>
      <c r="M822" s="163"/>
      <c r="N822" s="292"/>
      <c r="O822" s="163"/>
      <c r="P822" s="292"/>
      <c r="Q822" s="491"/>
      <c r="R822" s="292"/>
      <c r="S822" s="163"/>
      <c r="T822" s="292"/>
      <c r="U822" s="495"/>
      <c r="V822" s="491"/>
      <c r="W822" s="503"/>
      <c r="X822" s="499"/>
      <c r="Y822" s="163"/>
      <c r="Z822" s="292"/>
      <c r="AA822" s="1306"/>
      <c r="AB822" s="499"/>
      <c r="AC822" s="163"/>
      <c r="AD822" s="292"/>
      <c r="AE822" s="292"/>
      <c r="AF822" s="292"/>
      <c r="AG822" s="1325"/>
      <c r="AH822" s="163"/>
    </row>
    <row r="823" spans="1:34" s="162" customFormat="1" ht="14.25" x14ac:dyDescent="0.2">
      <c r="A823" s="216"/>
      <c r="B823" s="216"/>
      <c r="C823" s="216"/>
      <c r="D823" s="216"/>
      <c r="E823" s="216"/>
      <c r="F823" s="223"/>
      <c r="G823" s="223"/>
      <c r="H823" s="303"/>
      <c r="I823" s="303"/>
      <c r="J823" s="292"/>
      <c r="K823" s="163"/>
      <c r="L823" s="292"/>
      <c r="M823" s="163"/>
      <c r="N823" s="292"/>
      <c r="O823" s="163"/>
      <c r="P823" s="292"/>
      <c r="Q823" s="491"/>
      <c r="R823" s="292"/>
      <c r="S823" s="163"/>
      <c r="T823" s="292"/>
      <c r="U823" s="495"/>
      <c r="V823" s="491"/>
      <c r="W823" s="503"/>
      <c r="X823" s="499"/>
      <c r="Y823" s="163"/>
      <c r="Z823" s="292"/>
      <c r="AA823" s="1306"/>
      <c r="AB823" s="499"/>
      <c r="AC823" s="163"/>
      <c r="AD823" s="292"/>
      <c r="AE823" s="292"/>
      <c r="AF823" s="292"/>
      <c r="AG823" s="1325"/>
      <c r="AH823" s="163"/>
    </row>
    <row r="824" spans="1:34" s="162" customFormat="1" ht="14.25" x14ac:dyDescent="0.2">
      <c r="A824" s="216"/>
      <c r="B824" s="216"/>
      <c r="C824" s="216"/>
      <c r="D824" s="216"/>
      <c r="E824" s="216"/>
      <c r="F824" s="223"/>
      <c r="G824" s="223"/>
      <c r="H824" s="303"/>
      <c r="I824" s="303"/>
      <c r="J824" s="292"/>
      <c r="K824" s="163"/>
      <c r="L824" s="292"/>
      <c r="M824" s="163"/>
      <c r="N824" s="292"/>
      <c r="O824" s="163"/>
      <c r="P824" s="292"/>
      <c r="Q824" s="491"/>
      <c r="R824" s="292"/>
      <c r="S824" s="163"/>
      <c r="T824" s="292"/>
      <c r="U824" s="495"/>
      <c r="V824" s="491"/>
      <c r="W824" s="503"/>
      <c r="X824" s="499"/>
      <c r="Y824" s="163"/>
      <c r="Z824" s="292"/>
      <c r="AA824" s="1306"/>
      <c r="AB824" s="499"/>
      <c r="AC824" s="163"/>
      <c r="AD824" s="292"/>
      <c r="AE824" s="292"/>
      <c r="AF824" s="292"/>
      <c r="AG824" s="1325"/>
      <c r="AH824" s="163"/>
    </row>
    <row r="825" spans="1:34" s="162" customFormat="1" ht="14.25" x14ac:dyDescent="0.2">
      <c r="A825" s="216"/>
      <c r="B825" s="216"/>
      <c r="C825" s="216"/>
      <c r="D825" s="216"/>
      <c r="E825" s="216"/>
      <c r="F825" s="223"/>
      <c r="G825" s="223"/>
      <c r="H825" s="303"/>
      <c r="I825" s="303"/>
      <c r="J825" s="292"/>
      <c r="K825" s="163"/>
      <c r="L825" s="292"/>
      <c r="M825" s="163"/>
      <c r="N825" s="292"/>
      <c r="O825" s="163"/>
      <c r="P825" s="292"/>
      <c r="Q825" s="491"/>
      <c r="R825" s="292"/>
      <c r="S825" s="163"/>
      <c r="T825" s="292"/>
      <c r="U825" s="495"/>
      <c r="V825" s="491"/>
      <c r="W825" s="503"/>
      <c r="X825" s="499"/>
      <c r="Y825" s="163"/>
      <c r="Z825" s="292"/>
      <c r="AA825" s="1306"/>
      <c r="AB825" s="499"/>
      <c r="AC825" s="163"/>
      <c r="AD825" s="292"/>
      <c r="AE825" s="292"/>
      <c r="AF825" s="292"/>
      <c r="AG825" s="1325"/>
      <c r="AH825" s="163"/>
    </row>
    <row r="826" spans="1:34" s="162" customFormat="1" ht="14.25" x14ac:dyDescent="0.2">
      <c r="A826" s="216"/>
      <c r="B826" s="216"/>
      <c r="C826" s="216"/>
      <c r="D826" s="216"/>
      <c r="E826" s="216"/>
      <c r="F826" s="164"/>
      <c r="G826" s="164"/>
      <c r="H826" s="293"/>
      <c r="I826" s="292"/>
      <c r="J826" s="292"/>
      <c r="K826" s="163"/>
      <c r="L826" s="292"/>
      <c r="M826" s="163"/>
      <c r="N826" s="292"/>
      <c r="O826" s="163"/>
      <c r="P826" s="292"/>
      <c r="Q826" s="491"/>
      <c r="R826" s="292"/>
      <c r="S826" s="163"/>
      <c r="T826" s="292"/>
      <c r="U826" s="495"/>
      <c r="V826" s="491"/>
      <c r="W826" s="503"/>
      <c r="X826" s="499"/>
      <c r="Y826" s="163"/>
      <c r="Z826" s="292"/>
      <c r="AA826" s="1306"/>
      <c r="AB826" s="499"/>
      <c r="AC826" s="163"/>
      <c r="AD826" s="292"/>
      <c r="AE826" s="292"/>
      <c r="AF826" s="292"/>
      <c r="AG826" s="1325"/>
      <c r="AH826" s="163"/>
    </row>
    <row r="827" spans="1:34" s="162" customFormat="1" ht="14.25" x14ac:dyDescent="0.2">
      <c r="A827" s="216"/>
      <c r="B827" s="216"/>
      <c r="C827" s="216"/>
      <c r="D827" s="216"/>
      <c r="E827" s="216"/>
      <c r="F827" s="164"/>
      <c r="G827" s="164"/>
      <c r="H827" s="293"/>
      <c r="I827" s="292"/>
      <c r="J827" s="292"/>
      <c r="K827" s="163"/>
      <c r="L827" s="292"/>
      <c r="M827" s="163"/>
      <c r="N827" s="292"/>
      <c r="O827" s="163"/>
      <c r="P827" s="292"/>
      <c r="Q827" s="491"/>
      <c r="R827" s="292"/>
      <c r="S827" s="163"/>
      <c r="T827" s="292"/>
      <c r="U827" s="495"/>
      <c r="V827" s="491"/>
      <c r="W827" s="503"/>
      <c r="X827" s="499"/>
      <c r="Y827" s="163"/>
      <c r="Z827" s="292"/>
      <c r="AA827" s="1306"/>
      <c r="AB827" s="499"/>
      <c r="AC827" s="163"/>
      <c r="AD827" s="292"/>
      <c r="AE827" s="292"/>
      <c r="AF827" s="292"/>
      <c r="AG827" s="1325"/>
      <c r="AH827" s="163"/>
    </row>
    <row r="828" spans="1:34" s="162" customFormat="1" ht="14.25" x14ac:dyDescent="0.2">
      <c r="A828" s="216"/>
      <c r="B828" s="216"/>
      <c r="C828" s="216"/>
      <c r="D828" s="216"/>
      <c r="E828" s="216"/>
      <c r="F828" s="164"/>
      <c r="G828" s="164"/>
      <c r="H828" s="293"/>
      <c r="I828" s="292"/>
      <c r="J828" s="292"/>
      <c r="K828" s="163"/>
      <c r="L828" s="292"/>
      <c r="M828" s="163"/>
      <c r="N828" s="292"/>
      <c r="O828" s="163"/>
      <c r="P828" s="292"/>
      <c r="Q828" s="491"/>
      <c r="R828" s="292"/>
      <c r="S828" s="163"/>
      <c r="T828" s="292"/>
      <c r="U828" s="495"/>
      <c r="V828" s="491"/>
      <c r="W828" s="503"/>
      <c r="X828" s="499"/>
      <c r="Y828" s="163"/>
      <c r="Z828" s="292"/>
      <c r="AA828" s="1306"/>
      <c r="AB828" s="499"/>
      <c r="AC828" s="163"/>
      <c r="AD828" s="292"/>
      <c r="AE828" s="292"/>
      <c r="AF828" s="292"/>
      <c r="AG828" s="1325"/>
      <c r="AH828" s="163"/>
    </row>
    <row r="829" spans="1:34" s="162" customFormat="1" ht="14.25" x14ac:dyDescent="0.2">
      <c r="A829" s="216"/>
      <c r="B829" s="216"/>
      <c r="C829" s="216"/>
      <c r="D829" s="216"/>
      <c r="E829" s="216"/>
      <c r="F829" s="164"/>
      <c r="G829" s="164"/>
      <c r="H829" s="293"/>
      <c r="I829" s="292"/>
      <c r="J829" s="292"/>
      <c r="K829" s="163"/>
      <c r="L829" s="292"/>
      <c r="M829" s="163"/>
      <c r="N829" s="292"/>
      <c r="O829" s="163"/>
      <c r="P829" s="292"/>
      <c r="Q829" s="491"/>
      <c r="R829" s="292"/>
      <c r="S829" s="163"/>
      <c r="T829" s="292"/>
      <c r="U829" s="495"/>
      <c r="V829" s="491"/>
      <c r="W829" s="503"/>
      <c r="X829" s="499"/>
      <c r="Y829" s="163"/>
      <c r="Z829" s="292"/>
      <c r="AA829" s="1306"/>
      <c r="AB829" s="499"/>
      <c r="AC829" s="163"/>
      <c r="AD829" s="292"/>
      <c r="AE829" s="292"/>
      <c r="AF829" s="292"/>
      <c r="AG829" s="1325"/>
      <c r="AH829" s="163"/>
    </row>
    <row r="830" spans="1:34" s="162" customFormat="1" ht="14.25" x14ac:dyDescent="0.25">
      <c r="A830" s="164"/>
      <c r="B830" s="164"/>
      <c r="C830" s="164"/>
      <c r="D830" s="164"/>
      <c r="E830" s="164"/>
      <c r="F830" s="164"/>
      <c r="G830" s="164"/>
      <c r="H830" s="293"/>
      <c r="I830" s="292"/>
      <c r="J830" s="292"/>
      <c r="K830" s="163"/>
      <c r="L830" s="292"/>
      <c r="M830" s="163"/>
      <c r="N830" s="292"/>
      <c r="O830" s="163"/>
      <c r="P830" s="292"/>
      <c r="Q830" s="491"/>
      <c r="R830" s="292"/>
      <c r="S830" s="163"/>
      <c r="T830" s="292"/>
      <c r="U830" s="495"/>
      <c r="V830" s="491"/>
      <c r="W830" s="503"/>
      <c r="X830" s="499"/>
      <c r="Y830" s="163"/>
      <c r="Z830" s="292"/>
      <c r="AA830" s="1306"/>
      <c r="AB830" s="499"/>
      <c r="AC830" s="163"/>
      <c r="AD830" s="292"/>
      <c r="AE830" s="292"/>
      <c r="AF830" s="292"/>
      <c r="AG830" s="1325"/>
      <c r="AH830" s="163"/>
    </row>
    <row r="831" spans="1:34" s="162" customFormat="1" ht="14.25" x14ac:dyDescent="0.25">
      <c r="A831" s="164"/>
      <c r="B831" s="164"/>
      <c r="C831" s="164"/>
      <c r="D831" s="164"/>
      <c r="E831" s="164"/>
      <c r="F831" s="164"/>
      <c r="G831" s="164"/>
      <c r="H831" s="293"/>
      <c r="I831" s="292"/>
      <c r="J831" s="292"/>
      <c r="K831" s="163"/>
      <c r="L831" s="292"/>
      <c r="M831" s="163"/>
      <c r="N831" s="292"/>
      <c r="O831" s="163"/>
      <c r="P831" s="292"/>
      <c r="Q831" s="491"/>
      <c r="R831" s="292"/>
      <c r="S831" s="163"/>
      <c r="T831" s="292"/>
      <c r="U831" s="495"/>
      <c r="V831" s="491"/>
      <c r="W831" s="503"/>
      <c r="X831" s="499"/>
      <c r="Y831" s="163"/>
      <c r="Z831" s="292"/>
      <c r="AA831" s="1306"/>
      <c r="AB831" s="499"/>
      <c r="AC831" s="163"/>
      <c r="AD831" s="292"/>
      <c r="AE831" s="292"/>
      <c r="AF831" s="292"/>
      <c r="AG831" s="1325"/>
      <c r="AH831" s="163"/>
    </row>
    <row r="832" spans="1:34" s="162" customFormat="1" ht="14.25" x14ac:dyDescent="0.25">
      <c r="A832" s="164"/>
      <c r="B832" s="164"/>
      <c r="C832" s="164"/>
      <c r="D832" s="164"/>
      <c r="E832" s="164"/>
      <c r="F832" s="164"/>
      <c r="G832" s="164"/>
      <c r="H832" s="293"/>
      <c r="I832" s="292"/>
      <c r="J832" s="292"/>
      <c r="K832" s="163"/>
      <c r="L832" s="292"/>
      <c r="M832" s="163"/>
      <c r="N832" s="292"/>
      <c r="O832" s="163"/>
      <c r="P832" s="292"/>
      <c r="Q832" s="491"/>
      <c r="R832" s="292"/>
      <c r="S832" s="163"/>
      <c r="T832" s="292"/>
      <c r="U832" s="495"/>
      <c r="V832" s="491"/>
      <c r="W832" s="503"/>
      <c r="X832" s="499"/>
      <c r="Y832" s="163"/>
      <c r="Z832" s="292"/>
      <c r="AA832" s="1306"/>
      <c r="AB832" s="499"/>
      <c r="AC832" s="163"/>
      <c r="AD832" s="292"/>
      <c r="AE832" s="292"/>
      <c r="AF832" s="292"/>
      <c r="AG832" s="1325"/>
      <c r="AH832" s="163"/>
    </row>
    <row r="833" spans="1:34" s="162" customFormat="1" ht="14.25" x14ac:dyDescent="0.25">
      <c r="A833" s="164"/>
      <c r="B833" s="164"/>
      <c r="C833" s="164"/>
      <c r="D833" s="164"/>
      <c r="E833" s="164"/>
      <c r="F833" s="164"/>
      <c r="G833" s="164"/>
      <c r="H833" s="293"/>
      <c r="I833" s="292"/>
      <c r="J833" s="292"/>
      <c r="K833" s="163"/>
      <c r="L833" s="292"/>
      <c r="M833" s="163"/>
      <c r="N833" s="292"/>
      <c r="O833" s="163"/>
      <c r="P833" s="292"/>
      <c r="Q833" s="491"/>
      <c r="R833" s="292"/>
      <c r="S833" s="163"/>
      <c r="T833" s="292"/>
      <c r="U833" s="495"/>
      <c r="V833" s="491"/>
      <c r="W833" s="503"/>
      <c r="X833" s="499"/>
      <c r="Y833" s="163"/>
      <c r="Z833" s="292"/>
      <c r="AA833" s="1306"/>
      <c r="AB833" s="499"/>
      <c r="AC833" s="163"/>
      <c r="AD833" s="292"/>
      <c r="AE833" s="292"/>
      <c r="AF833" s="292"/>
      <c r="AG833" s="1325"/>
      <c r="AH833" s="163"/>
    </row>
    <row r="834" spans="1:34" s="162" customFormat="1" ht="14.25" x14ac:dyDescent="0.25">
      <c r="A834" s="164"/>
      <c r="B834" s="164"/>
      <c r="C834" s="164"/>
      <c r="D834" s="164"/>
      <c r="E834" s="164"/>
      <c r="F834" s="164"/>
      <c r="G834" s="164"/>
      <c r="H834" s="293"/>
      <c r="I834" s="292"/>
      <c r="J834" s="292"/>
      <c r="K834" s="163"/>
      <c r="L834" s="292"/>
      <c r="M834" s="163"/>
      <c r="N834" s="292"/>
      <c r="O834" s="163"/>
      <c r="P834" s="292"/>
      <c r="Q834" s="491"/>
      <c r="R834" s="292"/>
      <c r="S834" s="163"/>
      <c r="T834" s="292"/>
      <c r="U834" s="495"/>
      <c r="V834" s="491"/>
      <c r="W834" s="503"/>
      <c r="X834" s="499"/>
      <c r="Y834" s="163"/>
      <c r="Z834" s="292"/>
      <c r="AA834" s="1306"/>
      <c r="AB834" s="499"/>
      <c r="AC834" s="163"/>
      <c r="AD834" s="292"/>
      <c r="AE834" s="292"/>
      <c r="AF834" s="292"/>
      <c r="AG834" s="1325"/>
      <c r="AH834" s="163"/>
    </row>
    <row r="835" spans="1:34" s="162" customFormat="1" ht="14.25" x14ac:dyDescent="0.25">
      <c r="A835" s="164"/>
      <c r="B835" s="164"/>
      <c r="C835" s="164"/>
      <c r="D835" s="164"/>
      <c r="E835" s="164"/>
      <c r="F835" s="164"/>
      <c r="G835" s="164"/>
      <c r="H835" s="293"/>
      <c r="I835" s="292"/>
      <c r="J835" s="292"/>
      <c r="K835" s="163"/>
      <c r="L835" s="292"/>
      <c r="M835" s="163"/>
      <c r="N835" s="292"/>
      <c r="O835" s="163"/>
      <c r="P835" s="292"/>
      <c r="Q835" s="491"/>
      <c r="R835" s="292"/>
      <c r="S835" s="163"/>
      <c r="T835" s="292"/>
      <c r="U835" s="495"/>
      <c r="V835" s="491"/>
      <c r="W835" s="503"/>
      <c r="X835" s="499"/>
      <c r="Y835" s="163"/>
      <c r="Z835" s="292"/>
      <c r="AA835" s="1306"/>
      <c r="AB835" s="499"/>
      <c r="AC835" s="163"/>
      <c r="AD835" s="292"/>
      <c r="AE835" s="292"/>
      <c r="AF835" s="292"/>
      <c r="AG835" s="1325"/>
      <c r="AH835" s="163"/>
    </row>
    <row r="836" spans="1:34" s="162" customFormat="1" ht="14.25" x14ac:dyDescent="0.25">
      <c r="A836" s="164"/>
      <c r="B836" s="164"/>
      <c r="C836" s="164"/>
      <c r="D836" s="164"/>
      <c r="E836" s="164"/>
      <c r="F836" s="164"/>
      <c r="G836" s="164"/>
      <c r="H836" s="293"/>
      <c r="I836" s="292"/>
      <c r="J836" s="292"/>
      <c r="K836" s="163"/>
      <c r="L836" s="292"/>
      <c r="M836" s="163"/>
      <c r="N836" s="292"/>
      <c r="O836" s="163"/>
      <c r="P836" s="292"/>
      <c r="Q836" s="491"/>
      <c r="R836" s="292"/>
      <c r="S836" s="163"/>
      <c r="T836" s="292"/>
      <c r="U836" s="495"/>
      <c r="V836" s="491"/>
      <c r="W836" s="503"/>
      <c r="X836" s="499"/>
      <c r="Y836" s="163"/>
      <c r="Z836" s="292"/>
      <c r="AA836" s="1306"/>
      <c r="AB836" s="499"/>
      <c r="AC836" s="163"/>
      <c r="AD836" s="292"/>
      <c r="AE836" s="292"/>
      <c r="AF836" s="292"/>
      <c r="AG836" s="1325"/>
      <c r="AH836" s="163"/>
    </row>
    <row r="837" spans="1:34" s="162" customFormat="1" ht="14.25" x14ac:dyDescent="0.25">
      <c r="A837" s="164"/>
      <c r="B837" s="164"/>
      <c r="C837" s="164"/>
      <c r="D837" s="164"/>
      <c r="E837" s="164"/>
      <c r="F837" s="164"/>
      <c r="G837" s="164"/>
      <c r="H837" s="293"/>
      <c r="I837" s="292"/>
      <c r="J837" s="292"/>
      <c r="K837" s="163"/>
      <c r="L837" s="292"/>
      <c r="M837" s="163"/>
      <c r="N837" s="292"/>
      <c r="O837" s="163"/>
      <c r="P837" s="292"/>
      <c r="Q837" s="491"/>
      <c r="R837" s="292"/>
      <c r="S837" s="163"/>
      <c r="T837" s="292"/>
      <c r="U837" s="495"/>
      <c r="V837" s="491"/>
      <c r="W837" s="503"/>
      <c r="X837" s="499"/>
      <c r="Y837" s="163"/>
      <c r="Z837" s="292"/>
      <c r="AA837" s="1306"/>
      <c r="AB837" s="499"/>
      <c r="AC837" s="163"/>
      <c r="AD837" s="292"/>
      <c r="AE837" s="292"/>
      <c r="AF837" s="292"/>
      <c r="AG837" s="1325"/>
      <c r="AH837" s="163"/>
    </row>
    <row r="838" spans="1:34" s="162" customFormat="1" ht="14.25" x14ac:dyDescent="0.25">
      <c r="A838" s="164"/>
      <c r="B838" s="164"/>
      <c r="C838" s="164"/>
      <c r="D838" s="164"/>
      <c r="E838" s="164"/>
      <c r="F838" s="164"/>
      <c r="G838" s="164"/>
      <c r="H838" s="293"/>
      <c r="I838" s="292"/>
      <c r="J838" s="292"/>
      <c r="K838" s="163"/>
      <c r="L838" s="292"/>
      <c r="M838" s="163"/>
      <c r="N838" s="292"/>
      <c r="O838" s="163"/>
      <c r="P838" s="292"/>
      <c r="Q838" s="491"/>
      <c r="R838" s="292"/>
      <c r="S838" s="163"/>
      <c r="T838" s="292"/>
      <c r="U838" s="495"/>
      <c r="V838" s="491"/>
      <c r="W838" s="503"/>
      <c r="X838" s="499"/>
      <c r="Y838" s="163"/>
      <c r="Z838" s="292"/>
      <c r="AA838" s="1306"/>
      <c r="AB838" s="499"/>
      <c r="AC838" s="163"/>
      <c r="AD838" s="292"/>
      <c r="AE838" s="292"/>
      <c r="AF838" s="292"/>
      <c r="AG838" s="1325"/>
      <c r="AH838" s="163"/>
    </row>
    <row r="839" spans="1:34" s="162" customFormat="1" ht="14.25" x14ac:dyDescent="0.25">
      <c r="A839" s="164"/>
      <c r="B839" s="164"/>
      <c r="C839" s="164"/>
      <c r="D839" s="164"/>
      <c r="E839" s="164"/>
      <c r="F839" s="164"/>
      <c r="G839" s="164"/>
      <c r="H839" s="293"/>
      <c r="I839" s="292"/>
      <c r="J839" s="292"/>
      <c r="K839" s="163"/>
      <c r="L839" s="292"/>
      <c r="M839" s="163"/>
      <c r="N839" s="292"/>
      <c r="O839" s="163"/>
      <c r="P839" s="292"/>
      <c r="Q839" s="491"/>
      <c r="R839" s="292"/>
      <c r="S839" s="163"/>
      <c r="T839" s="292"/>
      <c r="U839" s="495"/>
      <c r="V839" s="491"/>
      <c r="W839" s="503"/>
      <c r="X839" s="499"/>
      <c r="Y839" s="163"/>
      <c r="Z839" s="292"/>
      <c r="AA839" s="1306"/>
      <c r="AB839" s="499"/>
      <c r="AC839" s="163"/>
      <c r="AD839" s="292"/>
      <c r="AE839" s="292"/>
      <c r="AF839" s="292"/>
      <c r="AG839" s="1325"/>
      <c r="AH839" s="163"/>
    </row>
    <row r="840" spans="1:34" s="162" customFormat="1" ht="14.25" x14ac:dyDescent="0.25">
      <c r="A840" s="164"/>
      <c r="B840" s="164"/>
      <c r="C840" s="164"/>
      <c r="D840" s="164"/>
      <c r="E840" s="164"/>
      <c r="F840" s="164"/>
      <c r="G840" s="164"/>
      <c r="H840" s="293"/>
      <c r="I840" s="292"/>
      <c r="J840" s="292"/>
      <c r="K840" s="163"/>
      <c r="L840" s="292"/>
      <c r="M840" s="163"/>
      <c r="N840" s="292"/>
      <c r="O840" s="163"/>
      <c r="P840" s="292"/>
      <c r="Q840" s="491"/>
      <c r="R840" s="292"/>
      <c r="S840" s="163"/>
      <c r="T840" s="292"/>
      <c r="U840" s="495"/>
      <c r="V840" s="491"/>
      <c r="W840" s="503"/>
      <c r="X840" s="499"/>
      <c r="Y840" s="163"/>
      <c r="Z840" s="292"/>
      <c r="AA840" s="1306"/>
      <c r="AB840" s="499"/>
      <c r="AC840" s="163"/>
      <c r="AD840" s="292"/>
      <c r="AE840" s="292"/>
      <c r="AF840" s="292"/>
      <c r="AG840" s="1325"/>
      <c r="AH840" s="163"/>
    </row>
    <row r="841" spans="1:34" s="162" customFormat="1" ht="14.25" x14ac:dyDescent="0.25">
      <c r="A841" s="164"/>
      <c r="B841" s="164"/>
      <c r="C841" s="164"/>
      <c r="D841" s="164"/>
      <c r="E841" s="164"/>
      <c r="F841" s="164"/>
      <c r="G841" s="164"/>
      <c r="H841" s="293"/>
      <c r="I841" s="292"/>
      <c r="J841" s="292"/>
      <c r="K841" s="163"/>
      <c r="L841" s="292"/>
      <c r="M841" s="163"/>
      <c r="N841" s="292"/>
      <c r="O841" s="163"/>
      <c r="P841" s="292"/>
      <c r="Q841" s="491"/>
      <c r="R841" s="292"/>
      <c r="S841" s="163"/>
      <c r="T841" s="292"/>
      <c r="U841" s="495"/>
      <c r="V841" s="491"/>
      <c r="W841" s="503"/>
      <c r="X841" s="499"/>
      <c r="Y841" s="163"/>
      <c r="Z841" s="292"/>
      <c r="AA841" s="1306"/>
      <c r="AB841" s="499"/>
      <c r="AC841" s="163"/>
      <c r="AD841" s="292"/>
      <c r="AE841" s="292"/>
      <c r="AF841" s="292"/>
      <c r="AG841" s="1325"/>
      <c r="AH841" s="163"/>
    </row>
    <row r="842" spans="1:34" s="162" customFormat="1" ht="14.25" x14ac:dyDescent="0.25">
      <c r="A842" s="164"/>
      <c r="B842" s="164"/>
      <c r="C842" s="164"/>
      <c r="D842" s="164"/>
      <c r="E842" s="164"/>
      <c r="F842" s="164"/>
      <c r="G842" s="164"/>
      <c r="H842" s="293"/>
      <c r="I842" s="292"/>
      <c r="J842" s="292"/>
      <c r="K842" s="163"/>
      <c r="L842" s="292"/>
      <c r="M842" s="163"/>
      <c r="N842" s="292"/>
      <c r="O842" s="163"/>
      <c r="P842" s="292"/>
      <c r="Q842" s="491"/>
      <c r="R842" s="292"/>
      <c r="S842" s="163"/>
      <c r="T842" s="292"/>
      <c r="U842" s="495"/>
      <c r="V842" s="491"/>
      <c r="W842" s="503"/>
      <c r="X842" s="499"/>
      <c r="Y842" s="163"/>
      <c r="Z842" s="292"/>
      <c r="AA842" s="1306"/>
      <c r="AB842" s="499"/>
      <c r="AC842" s="163"/>
      <c r="AD842" s="292"/>
      <c r="AE842" s="292"/>
      <c r="AF842" s="292"/>
      <c r="AG842" s="1325"/>
      <c r="AH842" s="163"/>
    </row>
    <row r="843" spans="1:34" s="162" customFormat="1" ht="14.25" x14ac:dyDescent="0.25">
      <c r="A843" s="164"/>
      <c r="B843" s="164"/>
      <c r="C843" s="164"/>
      <c r="D843" s="164"/>
      <c r="E843" s="164"/>
      <c r="F843" s="164"/>
      <c r="G843" s="164"/>
      <c r="H843" s="293"/>
      <c r="I843" s="292"/>
      <c r="J843" s="292"/>
      <c r="K843" s="163"/>
      <c r="L843" s="292"/>
      <c r="M843" s="163"/>
      <c r="N843" s="292"/>
      <c r="O843" s="163"/>
      <c r="P843" s="292"/>
      <c r="Q843" s="491"/>
      <c r="R843" s="292"/>
      <c r="S843" s="163"/>
      <c r="T843" s="292"/>
      <c r="U843" s="495"/>
      <c r="V843" s="491"/>
      <c r="W843" s="503"/>
      <c r="X843" s="499"/>
      <c r="Y843" s="163"/>
      <c r="Z843" s="292"/>
      <c r="AA843" s="1306"/>
      <c r="AB843" s="499"/>
      <c r="AC843" s="163"/>
      <c r="AD843" s="292"/>
      <c r="AE843" s="292"/>
      <c r="AF843" s="292"/>
      <c r="AG843" s="1325"/>
      <c r="AH843" s="163"/>
    </row>
    <row r="844" spans="1:34" s="162" customFormat="1" ht="14.25" x14ac:dyDescent="0.25">
      <c r="A844" s="164"/>
      <c r="B844" s="164"/>
      <c r="C844" s="164"/>
      <c r="D844" s="164"/>
      <c r="E844" s="164"/>
      <c r="F844" s="164"/>
      <c r="G844" s="164"/>
      <c r="H844" s="293"/>
      <c r="I844" s="292"/>
      <c r="J844" s="292"/>
      <c r="K844" s="163"/>
      <c r="L844" s="292"/>
      <c r="M844" s="163"/>
      <c r="N844" s="292"/>
      <c r="O844" s="163"/>
      <c r="P844" s="292"/>
      <c r="Q844" s="491"/>
      <c r="R844" s="292"/>
      <c r="S844" s="163"/>
      <c r="T844" s="292"/>
      <c r="U844" s="495"/>
      <c r="V844" s="491"/>
      <c r="W844" s="503"/>
      <c r="X844" s="499"/>
      <c r="Y844" s="163"/>
      <c r="Z844" s="292"/>
      <c r="AA844" s="1306"/>
      <c r="AB844" s="499"/>
      <c r="AC844" s="163"/>
      <c r="AD844" s="292"/>
      <c r="AE844" s="292"/>
      <c r="AF844" s="292"/>
      <c r="AG844" s="1325"/>
      <c r="AH844" s="163"/>
    </row>
    <row r="845" spans="1:34" s="162" customFormat="1" ht="14.25" x14ac:dyDescent="0.25">
      <c r="A845" s="164"/>
      <c r="B845" s="164"/>
      <c r="C845" s="164"/>
      <c r="D845" s="164"/>
      <c r="E845" s="164"/>
      <c r="F845" s="164"/>
      <c r="G845" s="164"/>
      <c r="H845" s="293"/>
      <c r="I845" s="292"/>
      <c r="J845" s="292"/>
      <c r="K845" s="163"/>
      <c r="L845" s="292"/>
      <c r="M845" s="163"/>
      <c r="N845" s="292"/>
      <c r="O845" s="163"/>
      <c r="P845" s="292"/>
      <c r="Q845" s="491"/>
      <c r="R845" s="292"/>
      <c r="S845" s="163"/>
      <c r="T845" s="292"/>
      <c r="U845" s="495"/>
      <c r="V845" s="491"/>
      <c r="W845" s="503"/>
      <c r="X845" s="499"/>
      <c r="Y845" s="163"/>
      <c r="Z845" s="292"/>
      <c r="AA845" s="1306"/>
      <c r="AB845" s="499"/>
      <c r="AC845" s="163"/>
      <c r="AD845" s="292"/>
      <c r="AE845" s="292"/>
      <c r="AF845" s="292"/>
      <c r="AG845" s="1325"/>
      <c r="AH845" s="163"/>
    </row>
    <row r="846" spans="1:34" s="162" customFormat="1" ht="14.25" x14ac:dyDescent="0.25">
      <c r="A846" s="164"/>
      <c r="B846" s="164"/>
      <c r="C846" s="164"/>
      <c r="D846" s="164"/>
      <c r="E846" s="164"/>
      <c r="F846" s="164"/>
      <c r="G846" s="164"/>
      <c r="H846" s="293"/>
      <c r="I846" s="292"/>
      <c r="J846" s="292"/>
      <c r="K846" s="163"/>
      <c r="L846" s="292"/>
      <c r="M846" s="163"/>
      <c r="N846" s="292"/>
      <c r="O846" s="163"/>
      <c r="P846" s="292"/>
      <c r="Q846" s="491"/>
      <c r="R846" s="292"/>
      <c r="S846" s="163"/>
      <c r="T846" s="292"/>
      <c r="U846" s="495"/>
      <c r="V846" s="491"/>
      <c r="W846" s="503"/>
      <c r="X846" s="499"/>
      <c r="Y846" s="163"/>
      <c r="Z846" s="292"/>
      <c r="AA846" s="1306"/>
      <c r="AB846" s="499"/>
      <c r="AC846" s="163"/>
      <c r="AD846" s="292"/>
      <c r="AE846" s="292"/>
      <c r="AF846" s="292"/>
      <c r="AG846" s="1325"/>
      <c r="AH846" s="163"/>
    </row>
    <row r="847" spans="1:34" s="162" customFormat="1" ht="14.25" x14ac:dyDescent="0.25">
      <c r="A847" s="164"/>
      <c r="B847" s="164"/>
      <c r="C847" s="164"/>
      <c r="D847" s="164"/>
      <c r="E847" s="164"/>
      <c r="F847" s="164"/>
      <c r="G847" s="164"/>
      <c r="H847" s="293"/>
      <c r="I847" s="292"/>
      <c r="J847" s="292"/>
      <c r="K847" s="163"/>
      <c r="L847" s="292"/>
      <c r="M847" s="163"/>
      <c r="N847" s="292"/>
      <c r="O847" s="163"/>
      <c r="P847" s="292"/>
      <c r="Q847" s="491"/>
      <c r="R847" s="292"/>
      <c r="S847" s="163"/>
      <c r="T847" s="292"/>
      <c r="U847" s="495"/>
      <c r="V847" s="491"/>
      <c r="W847" s="503"/>
      <c r="X847" s="499"/>
      <c r="Y847" s="163"/>
      <c r="Z847" s="292"/>
      <c r="AA847" s="1306"/>
      <c r="AB847" s="499"/>
      <c r="AC847" s="163"/>
      <c r="AD847" s="292"/>
      <c r="AE847" s="292"/>
      <c r="AF847" s="292"/>
      <c r="AG847" s="1325"/>
      <c r="AH847" s="163"/>
    </row>
    <row r="848" spans="1:34" s="162" customFormat="1" ht="14.25" x14ac:dyDescent="0.25">
      <c r="A848" s="164"/>
      <c r="B848" s="164"/>
      <c r="C848" s="164"/>
      <c r="D848" s="164"/>
      <c r="E848" s="164"/>
      <c r="F848" s="164"/>
      <c r="G848" s="164"/>
      <c r="H848" s="293"/>
      <c r="I848" s="292"/>
      <c r="J848" s="292"/>
      <c r="K848" s="163"/>
      <c r="L848" s="292"/>
      <c r="M848" s="163"/>
      <c r="N848" s="292"/>
      <c r="O848" s="163"/>
      <c r="P848" s="292"/>
      <c r="Q848" s="491"/>
      <c r="R848" s="292"/>
      <c r="S848" s="163"/>
      <c r="T848" s="292"/>
      <c r="U848" s="495"/>
      <c r="V848" s="491"/>
      <c r="W848" s="503"/>
      <c r="X848" s="499"/>
      <c r="Y848" s="163"/>
      <c r="Z848" s="292"/>
      <c r="AA848" s="1306"/>
      <c r="AB848" s="499"/>
      <c r="AC848" s="163"/>
      <c r="AD848" s="292"/>
      <c r="AE848" s="292"/>
      <c r="AF848" s="292"/>
      <c r="AG848" s="1325"/>
      <c r="AH848" s="163"/>
    </row>
    <row r="849" spans="1:34" s="162" customFormat="1" ht="14.25" x14ac:dyDescent="0.25">
      <c r="A849" s="164"/>
      <c r="B849" s="164"/>
      <c r="C849" s="164"/>
      <c r="D849" s="164"/>
      <c r="E849" s="164"/>
      <c r="F849" s="164"/>
      <c r="G849" s="164"/>
      <c r="H849" s="293"/>
      <c r="I849" s="292"/>
      <c r="J849" s="292"/>
      <c r="K849" s="163"/>
      <c r="L849" s="292"/>
      <c r="M849" s="163"/>
      <c r="N849" s="292"/>
      <c r="O849" s="163"/>
      <c r="P849" s="292"/>
      <c r="Q849" s="491"/>
      <c r="R849" s="292"/>
      <c r="S849" s="163"/>
      <c r="T849" s="292"/>
      <c r="U849" s="495"/>
      <c r="V849" s="491"/>
      <c r="W849" s="503"/>
      <c r="X849" s="499"/>
      <c r="Y849" s="163"/>
      <c r="Z849" s="292"/>
      <c r="AA849" s="1306"/>
      <c r="AB849" s="499"/>
      <c r="AC849" s="163"/>
      <c r="AD849" s="292"/>
      <c r="AE849" s="292"/>
      <c r="AF849" s="292"/>
      <c r="AG849" s="1325"/>
      <c r="AH849" s="163"/>
    </row>
    <row r="850" spans="1:34" s="162" customFormat="1" ht="14.25" x14ac:dyDescent="0.25">
      <c r="A850" s="164"/>
      <c r="B850" s="164"/>
      <c r="C850" s="164"/>
      <c r="D850" s="164"/>
      <c r="E850" s="164"/>
      <c r="F850" s="164"/>
      <c r="G850" s="164"/>
      <c r="H850" s="293"/>
      <c r="I850" s="292"/>
      <c r="J850" s="292"/>
      <c r="K850" s="163"/>
      <c r="L850" s="292"/>
      <c r="M850" s="163"/>
      <c r="N850" s="292"/>
      <c r="O850" s="163"/>
      <c r="P850" s="292"/>
      <c r="Q850" s="491"/>
      <c r="R850" s="292"/>
      <c r="S850" s="163"/>
      <c r="T850" s="292"/>
      <c r="U850" s="495"/>
      <c r="V850" s="491"/>
      <c r="W850" s="503"/>
      <c r="X850" s="499"/>
      <c r="Y850" s="163"/>
      <c r="Z850" s="292"/>
      <c r="AA850" s="1306"/>
      <c r="AB850" s="499"/>
      <c r="AC850" s="163"/>
      <c r="AD850" s="292"/>
      <c r="AE850" s="292"/>
      <c r="AF850" s="292"/>
      <c r="AG850" s="1325"/>
      <c r="AH850" s="163"/>
    </row>
    <row r="851" spans="1:34" s="162" customFormat="1" ht="14.25" x14ac:dyDescent="0.25">
      <c r="A851" s="164"/>
      <c r="B851" s="164"/>
      <c r="C851" s="164"/>
      <c r="D851" s="164"/>
      <c r="E851" s="164"/>
      <c r="F851" s="164"/>
      <c r="G851" s="164"/>
      <c r="H851" s="293"/>
      <c r="I851" s="292"/>
      <c r="J851" s="292"/>
      <c r="K851" s="163"/>
      <c r="L851" s="292"/>
      <c r="M851" s="163"/>
      <c r="N851" s="292"/>
      <c r="O851" s="163"/>
      <c r="P851" s="292"/>
      <c r="Q851" s="491"/>
      <c r="R851" s="292"/>
      <c r="S851" s="163"/>
      <c r="T851" s="292"/>
      <c r="U851" s="495"/>
      <c r="V851" s="491"/>
      <c r="W851" s="503"/>
      <c r="X851" s="499"/>
      <c r="Y851" s="163"/>
      <c r="Z851" s="292"/>
      <c r="AA851" s="1306"/>
      <c r="AB851" s="499"/>
      <c r="AC851" s="163"/>
      <c r="AD851" s="292"/>
      <c r="AE851" s="292"/>
      <c r="AF851" s="292"/>
      <c r="AG851" s="1325"/>
      <c r="AH851" s="163"/>
    </row>
    <row r="852" spans="1:34" s="162" customFormat="1" ht="14.25" x14ac:dyDescent="0.25">
      <c r="A852" s="164"/>
      <c r="B852" s="164"/>
      <c r="C852" s="164"/>
      <c r="D852" s="164"/>
      <c r="E852" s="164"/>
      <c r="F852" s="164"/>
      <c r="G852" s="164"/>
      <c r="H852" s="293"/>
      <c r="I852" s="292"/>
      <c r="J852" s="292"/>
      <c r="K852" s="163"/>
      <c r="L852" s="292"/>
      <c r="M852" s="163"/>
      <c r="N852" s="292"/>
      <c r="O852" s="163"/>
      <c r="P852" s="292"/>
      <c r="Q852" s="491"/>
      <c r="R852" s="292"/>
      <c r="S852" s="163"/>
      <c r="T852" s="292"/>
      <c r="U852" s="495"/>
      <c r="V852" s="491"/>
      <c r="W852" s="503"/>
      <c r="X852" s="499"/>
      <c r="Y852" s="163"/>
      <c r="Z852" s="292"/>
      <c r="AA852" s="1306"/>
      <c r="AB852" s="499"/>
      <c r="AC852" s="163"/>
      <c r="AD852" s="292"/>
      <c r="AE852" s="292"/>
      <c r="AF852" s="292"/>
      <c r="AG852" s="1325"/>
      <c r="AH852" s="163"/>
    </row>
    <row r="853" spans="1:34" s="162" customFormat="1" ht="14.25" x14ac:dyDescent="0.25">
      <c r="A853" s="164"/>
      <c r="B853" s="164"/>
      <c r="C853" s="164"/>
      <c r="D853" s="164"/>
      <c r="E853" s="164"/>
      <c r="F853" s="164"/>
      <c r="G853" s="164"/>
      <c r="H853" s="293"/>
      <c r="I853" s="292"/>
      <c r="J853" s="292"/>
      <c r="K853" s="163"/>
      <c r="L853" s="292"/>
      <c r="M853" s="163"/>
      <c r="N853" s="292"/>
      <c r="O853" s="163"/>
      <c r="P853" s="292"/>
      <c r="Q853" s="491"/>
      <c r="R853" s="292"/>
      <c r="S853" s="163"/>
      <c r="T853" s="292"/>
      <c r="U853" s="495"/>
      <c r="V853" s="491"/>
      <c r="W853" s="503"/>
      <c r="X853" s="499"/>
      <c r="Y853" s="163"/>
      <c r="Z853" s="292"/>
      <c r="AA853" s="1306"/>
      <c r="AB853" s="499"/>
      <c r="AC853" s="163"/>
      <c r="AD853" s="292"/>
      <c r="AE853" s="292"/>
      <c r="AF853" s="292"/>
      <c r="AG853" s="1325"/>
      <c r="AH853" s="163"/>
    </row>
    <row r="854" spans="1:34" s="162" customFormat="1" ht="14.25" x14ac:dyDescent="0.25">
      <c r="A854" s="164"/>
      <c r="B854" s="164"/>
      <c r="C854" s="164"/>
      <c r="D854" s="164"/>
      <c r="E854" s="164"/>
      <c r="F854" s="164"/>
      <c r="G854" s="164"/>
      <c r="H854" s="293"/>
      <c r="I854" s="292"/>
      <c r="J854" s="292"/>
      <c r="K854" s="163"/>
      <c r="L854" s="292"/>
      <c r="M854" s="163"/>
      <c r="N854" s="292"/>
      <c r="O854" s="163"/>
      <c r="P854" s="292"/>
      <c r="Q854" s="491"/>
      <c r="R854" s="292"/>
      <c r="S854" s="163"/>
      <c r="T854" s="292"/>
      <c r="U854" s="495"/>
      <c r="V854" s="491"/>
      <c r="W854" s="503"/>
      <c r="X854" s="499"/>
      <c r="Y854" s="163"/>
      <c r="Z854" s="292"/>
      <c r="AA854" s="1306"/>
      <c r="AB854" s="499"/>
      <c r="AC854" s="163"/>
      <c r="AD854" s="292"/>
      <c r="AE854" s="292"/>
      <c r="AF854" s="292"/>
      <c r="AG854" s="1325"/>
      <c r="AH854" s="163"/>
    </row>
    <row r="855" spans="1:34" s="162" customFormat="1" ht="14.25" x14ac:dyDescent="0.25">
      <c r="A855" s="164"/>
      <c r="B855" s="164"/>
      <c r="C855" s="164"/>
      <c r="D855" s="164"/>
      <c r="E855" s="164"/>
      <c r="F855" s="164"/>
      <c r="G855" s="164"/>
      <c r="H855" s="293"/>
      <c r="I855" s="292"/>
      <c r="J855" s="292"/>
      <c r="K855" s="163"/>
      <c r="L855" s="292"/>
      <c r="M855" s="163"/>
      <c r="N855" s="292"/>
      <c r="O855" s="163"/>
      <c r="P855" s="292"/>
      <c r="Q855" s="491"/>
      <c r="R855" s="292"/>
      <c r="S855" s="163"/>
      <c r="T855" s="292"/>
      <c r="U855" s="495"/>
      <c r="V855" s="491"/>
      <c r="W855" s="503"/>
      <c r="X855" s="499"/>
      <c r="Y855" s="163"/>
      <c r="Z855" s="292"/>
      <c r="AA855" s="1306"/>
      <c r="AB855" s="499"/>
      <c r="AC855" s="163"/>
      <c r="AD855" s="292"/>
      <c r="AE855" s="292"/>
      <c r="AF855" s="292"/>
      <c r="AG855" s="1325"/>
      <c r="AH855" s="163"/>
    </row>
    <row r="856" spans="1:34" s="162" customFormat="1" ht="14.25" x14ac:dyDescent="0.25">
      <c r="A856" s="164"/>
      <c r="B856" s="164"/>
      <c r="C856" s="164"/>
      <c r="D856" s="164"/>
      <c r="E856" s="164"/>
      <c r="F856" s="164"/>
      <c r="G856" s="164"/>
      <c r="H856" s="293"/>
      <c r="I856" s="292"/>
      <c r="J856" s="292"/>
      <c r="K856" s="163"/>
      <c r="L856" s="292"/>
      <c r="M856" s="163"/>
      <c r="N856" s="292"/>
      <c r="O856" s="163"/>
      <c r="P856" s="292"/>
      <c r="Q856" s="491"/>
      <c r="R856" s="292"/>
      <c r="S856" s="163"/>
      <c r="T856" s="292"/>
      <c r="U856" s="495"/>
      <c r="V856" s="491"/>
      <c r="W856" s="503"/>
      <c r="X856" s="499"/>
      <c r="Y856" s="163"/>
      <c r="Z856" s="292"/>
      <c r="AA856" s="1306"/>
      <c r="AB856" s="499"/>
      <c r="AC856" s="163"/>
      <c r="AD856" s="292"/>
      <c r="AE856" s="292"/>
      <c r="AF856" s="292"/>
      <c r="AG856" s="1325"/>
      <c r="AH856" s="163"/>
    </row>
    <row r="857" spans="1:34" s="162" customFormat="1" ht="14.25" x14ac:dyDescent="0.25">
      <c r="A857" s="164"/>
      <c r="B857" s="164"/>
      <c r="C857" s="164"/>
      <c r="D857" s="164"/>
      <c r="E857" s="164"/>
      <c r="F857" s="164"/>
      <c r="G857" s="164"/>
      <c r="H857" s="293"/>
      <c r="I857" s="292"/>
      <c r="J857" s="292"/>
      <c r="K857" s="163"/>
      <c r="L857" s="292"/>
      <c r="M857" s="163"/>
      <c r="N857" s="292"/>
      <c r="O857" s="163"/>
      <c r="P857" s="292"/>
      <c r="Q857" s="491"/>
      <c r="R857" s="292"/>
      <c r="S857" s="163"/>
      <c r="T857" s="292"/>
      <c r="U857" s="495"/>
      <c r="V857" s="491"/>
      <c r="W857" s="503"/>
      <c r="X857" s="499"/>
      <c r="Y857" s="163"/>
      <c r="Z857" s="292"/>
      <c r="AA857" s="1306"/>
      <c r="AB857" s="499"/>
      <c r="AC857" s="163"/>
      <c r="AD857" s="292"/>
      <c r="AE857" s="292"/>
      <c r="AF857" s="292"/>
      <c r="AG857" s="1325"/>
      <c r="AH857" s="163"/>
    </row>
    <row r="858" spans="1:34" s="162" customFormat="1" ht="14.25" x14ac:dyDescent="0.25">
      <c r="A858" s="164"/>
      <c r="B858" s="164"/>
      <c r="C858" s="164"/>
      <c r="D858" s="164"/>
      <c r="E858" s="164"/>
      <c r="F858" s="164"/>
      <c r="G858" s="164"/>
      <c r="H858" s="293"/>
      <c r="I858" s="292"/>
      <c r="J858" s="292"/>
      <c r="K858" s="163"/>
      <c r="L858" s="292"/>
      <c r="M858" s="163"/>
      <c r="N858" s="292"/>
      <c r="O858" s="163"/>
      <c r="P858" s="292"/>
      <c r="Q858" s="491"/>
      <c r="R858" s="292"/>
      <c r="S858" s="163"/>
      <c r="T858" s="292"/>
      <c r="U858" s="495"/>
      <c r="V858" s="491"/>
      <c r="W858" s="503"/>
      <c r="X858" s="499"/>
      <c r="Y858" s="163"/>
      <c r="Z858" s="292"/>
      <c r="AA858" s="1306"/>
      <c r="AB858" s="499"/>
      <c r="AC858" s="163"/>
      <c r="AD858" s="292"/>
      <c r="AE858" s="292"/>
      <c r="AF858" s="292"/>
      <c r="AG858" s="1325"/>
      <c r="AH858" s="163"/>
    </row>
    <row r="859" spans="1:34" s="162" customFormat="1" ht="14.25" x14ac:dyDescent="0.25">
      <c r="A859" s="164"/>
      <c r="B859" s="164"/>
      <c r="C859" s="164"/>
      <c r="D859" s="164"/>
      <c r="E859" s="164"/>
      <c r="F859" s="164"/>
      <c r="G859" s="164"/>
      <c r="H859" s="293"/>
      <c r="I859" s="292"/>
      <c r="J859" s="292"/>
      <c r="K859" s="163"/>
      <c r="L859" s="292"/>
      <c r="M859" s="163"/>
      <c r="N859" s="292"/>
      <c r="O859" s="163"/>
      <c r="P859" s="292"/>
      <c r="Q859" s="491"/>
      <c r="R859" s="292"/>
      <c r="S859" s="163"/>
      <c r="T859" s="292"/>
      <c r="U859" s="495"/>
      <c r="V859" s="491"/>
      <c r="W859" s="503"/>
      <c r="X859" s="499"/>
      <c r="Y859" s="163"/>
      <c r="Z859" s="292"/>
      <c r="AA859" s="1306"/>
      <c r="AB859" s="499"/>
      <c r="AC859" s="163"/>
      <c r="AD859" s="292"/>
      <c r="AE859" s="292"/>
      <c r="AF859" s="292"/>
      <c r="AG859" s="1325"/>
      <c r="AH859" s="163"/>
    </row>
    <row r="860" spans="1:34" s="162" customFormat="1" ht="14.25" x14ac:dyDescent="0.25">
      <c r="A860" s="164"/>
      <c r="B860" s="164"/>
      <c r="C860" s="164"/>
      <c r="D860" s="164"/>
      <c r="E860" s="164"/>
      <c r="F860" s="164"/>
      <c r="G860" s="164"/>
      <c r="H860" s="293"/>
      <c r="I860" s="292"/>
      <c r="J860" s="292"/>
      <c r="K860" s="163"/>
      <c r="L860" s="292"/>
      <c r="M860" s="163"/>
      <c r="N860" s="292"/>
      <c r="O860" s="163"/>
      <c r="P860" s="292"/>
      <c r="Q860" s="491"/>
      <c r="R860" s="292"/>
      <c r="S860" s="163"/>
      <c r="T860" s="292"/>
      <c r="U860" s="495"/>
      <c r="V860" s="491"/>
      <c r="W860" s="503"/>
      <c r="X860" s="499"/>
      <c r="Y860" s="163"/>
      <c r="Z860" s="292"/>
      <c r="AA860" s="1306"/>
      <c r="AB860" s="499"/>
      <c r="AC860" s="163"/>
      <c r="AD860" s="292"/>
      <c r="AE860" s="292"/>
      <c r="AF860" s="292"/>
      <c r="AG860" s="1325"/>
      <c r="AH860" s="163"/>
    </row>
    <row r="861" spans="1:34" s="162" customFormat="1" ht="14.25" x14ac:dyDescent="0.25">
      <c r="A861" s="164"/>
      <c r="B861" s="164"/>
      <c r="C861" s="164"/>
      <c r="D861" s="164"/>
      <c r="E861" s="164"/>
      <c r="F861" s="164"/>
      <c r="G861" s="164"/>
      <c r="H861" s="293"/>
      <c r="I861" s="292"/>
      <c r="J861" s="292"/>
      <c r="K861" s="163"/>
      <c r="L861" s="292"/>
      <c r="M861" s="163"/>
      <c r="N861" s="292"/>
      <c r="O861" s="163"/>
      <c r="P861" s="292"/>
      <c r="Q861" s="491"/>
      <c r="R861" s="292"/>
      <c r="S861" s="163"/>
      <c r="T861" s="292"/>
      <c r="U861" s="495"/>
      <c r="V861" s="491"/>
      <c r="W861" s="503"/>
      <c r="X861" s="499"/>
      <c r="Y861" s="163"/>
      <c r="Z861" s="292"/>
      <c r="AA861" s="1306"/>
      <c r="AB861" s="499"/>
      <c r="AC861" s="163"/>
      <c r="AD861" s="292"/>
      <c r="AE861" s="292"/>
      <c r="AF861" s="292"/>
      <c r="AG861" s="1325"/>
      <c r="AH861" s="163"/>
    </row>
    <row r="862" spans="1:34" s="162" customFormat="1" ht="14.25" x14ac:dyDescent="0.25">
      <c r="A862" s="164"/>
      <c r="B862" s="164"/>
      <c r="C862" s="164"/>
      <c r="D862" s="164"/>
      <c r="E862" s="164"/>
      <c r="F862" s="164"/>
      <c r="G862" s="164"/>
      <c r="H862" s="293"/>
      <c r="I862" s="292"/>
      <c r="J862" s="292"/>
      <c r="K862" s="163"/>
      <c r="L862" s="292"/>
      <c r="M862" s="163"/>
      <c r="N862" s="292"/>
      <c r="O862" s="163"/>
      <c r="P862" s="292"/>
      <c r="Q862" s="491"/>
      <c r="R862" s="292"/>
      <c r="S862" s="163"/>
      <c r="T862" s="292"/>
      <c r="U862" s="495"/>
      <c r="V862" s="491"/>
      <c r="W862" s="503"/>
      <c r="X862" s="499"/>
      <c r="Y862" s="163"/>
      <c r="Z862" s="292"/>
      <c r="AA862" s="1306"/>
      <c r="AB862" s="499"/>
      <c r="AC862" s="163"/>
      <c r="AD862" s="292"/>
      <c r="AE862" s="292"/>
      <c r="AF862" s="292"/>
      <c r="AG862" s="1325"/>
      <c r="AH862" s="163"/>
    </row>
    <row r="863" spans="1:34" s="162" customFormat="1" ht="14.25" x14ac:dyDescent="0.25">
      <c r="A863" s="164"/>
      <c r="B863" s="164"/>
      <c r="C863" s="164"/>
      <c r="D863" s="164"/>
      <c r="E863" s="164"/>
      <c r="F863" s="164"/>
      <c r="G863" s="164"/>
      <c r="H863" s="293"/>
      <c r="I863" s="292"/>
      <c r="J863" s="292"/>
      <c r="K863" s="163"/>
      <c r="L863" s="292"/>
      <c r="M863" s="163"/>
      <c r="N863" s="292"/>
      <c r="O863" s="163"/>
      <c r="P863" s="292"/>
      <c r="Q863" s="491"/>
      <c r="R863" s="292"/>
      <c r="S863" s="163"/>
      <c r="T863" s="292"/>
      <c r="U863" s="495"/>
      <c r="V863" s="491"/>
      <c r="W863" s="503"/>
      <c r="X863" s="499"/>
      <c r="Y863" s="163"/>
      <c r="Z863" s="292"/>
      <c r="AA863" s="1306"/>
      <c r="AB863" s="499"/>
      <c r="AC863" s="163"/>
      <c r="AD863" s="292"/>
      <c r="AE863" s="292"/>
      <c r="AF863" s="292"/>
      <c r="AG863" s="1325"/>
      <c r="AH863" s="163"/>
    </row>
    <row r="864" spans="1:34" s="162" customFormat="1" ht="14.25" x14ac:dyDescent="0.25">
      <c r="A864" s="164"/>
      <c r="B864" s="164"/>
      <c r="C864" s="164"/>
      <c r="D864" s="164"/>
      <c r="E864" s="164"/>
      <c r="F864" s="164"/>
      <c r="G864" s="164"/>
      <c r="H864" s="293"/>
      <c r="I864" s="292"/>
      <c r="J864" s="292"/>
      <c r="K864" s="163"/>
      <c r="L864" s="292"/>
      <c r="M864" s="163"/>
      <c r="N864" s="292"/>
      <c r="O864" s="163"/>
      <c r="P864" s="292"/>
      <c r="Q864" s="491"/>
      <c r="R864" s="292"/>
      <c r="S864" s="163"/>
      <c r="T864" s="292"/>
      <c r="U864" s="495"/>
      <c r="V864" s="491"/>
      <c r="W864" s="503"/>
      <c r="X864" s="499"/>
      <c r="Y864" s="163"/>
      <c r="Z864" s="292"/>
      <c r="AA864" s="1306"/>
      <c r="AB864" s="499"/>
      <c r="AC864" s="163"/>
      <c r="AD864" s="292"/>
      <c r="AE864" s="292"/>
      <c r="AF864" s="292"/>
      <c r="AG864" s="1325"/>
      <c r="AH864" s="163"/>
    </row>
    <row r="865" spans="1:34" s="162" customFormat="1" ht="14.25" x14ac:dyDescent="0.25">
      <c r="A865" s="164"/>
      <c r="B865" s="164"/>
      <c r="C865" s="164"/>
      <c r="D865" s="164"/>
      <c r="E865" s="164"/>
      <c r="F865" s="164"/>
      <c r="G865" s="164"/>
      <c r="H865" s="293"/>
      <c r="I865" s="292"/>
      <c r="J865" s="292"/>
      <c r="K865" s="163"/>
      <c r="L865" s="292"/>
      <c r="M865" s="163"/>
      <c r="N865" s="292"/>
      <c r="O865" s="163"/>
      <c r="P865" s="292"/>
      <c r="Q865" s="491"/>
      <c r="R865" s="292"/>
      <c r="S865" s="163"/>
      <c r="T865" s="292"/>
      <c r="U865" s="495"/>
      <c r="V865" s="491"/>
      <c r="W865" s="503"/>
      <c r="X865" s="499"/>
      <c r="Y865" s="163"/>
      <c r="Z865" s="292"/>
      <c r="AA865" s="1306"/>
      <c r="AB865" s="499"/>
      <c r="AC865" s="163"/>
      <c r="AD865" s="292"/>
      <c r="AE865" s="292"/>
      <c r="AF865" s="292"/>
      <c r="AG865" s="1325"/>
      <c r="AH865" s="163"/>
    </row>
    <row r="866" spans="1:34" s="162" customFormat="1" ht="14.25" x14ac:dyDescent="0.25">
      <c r="A866" s="164"/>
      <c r="B866" s="164"/>
      <c r="C866" s="164"/>
      <c r="D866" s="164"/>
      <c r="E866" s="164"/>
      <c r="F866" s="164"/>
      <c r="G866" s="164"/>
      <c r="H866" s="293"/>
      <c r="I866" s="292"/>
      <c r="J866" s="292"/>
      <c r="K866" s="163"/>
      <c r="L866" s="292"/>
      <c r="M866" s="163"/>
      <c r="N866" s="292"/>
      <c r="O866" s="163"/>
      <c r="P866" s="292"/>
      <c r="Q866" s="491"/>
      <c r="R866" s="292"/>
      <c r="S866" s="163"/>
      <c r="T866" s="292"/>
      <c r="U866" s="495"/>
      <c r="V866" s="491"/>
      <c r="W866" s="503"/>
      <c r="X866" s="499"/>
      <c r="Y866" s="163"/>
      <c r="Z866" s="292"/>
      <c r="AA866" s="1306"/>
      <c r="AB866" s="499"/>
      <c r="AC866" s="163"/>
      <c r="AD866" s="292"/>
      <c r="AE866" s="292"/>
      <c r="AF866" s="292"/>
      <c r="AG866" s="1325"/>
      <c r="AH866" s="163"/>
    </row>
    <row r="867" spans="1:34" s="162" customFormat="1" ht="14.25" x14ac:dyDescent="0.25">
      <c r="A867" s="164"/>
      <c r="B867" s="164"/>
      <c r="C867" s="164"/>
      <c r="D867" s="164"/>
      <c r="E867" s="164"/>
      <c r="F867" s="164"/>
      <c r="G867" s="164"/>
      <c r="H867" s="293"/>
      <c r="I867" s="292"/>
      <c r="J867" s="292"/>
      <c r="K867" s="163"/>
      <c r="L867" s="292"/>
      <c r="M867" s="163"/>
      <c r="N867" s="292"/>
      <c r="O867" s="163"/>
      <c r="P867" s="292"/>
      <c r="Q867" s="491"/>
      <c r="R867" s="292"/>
      <c r="S867" s="163"/>
      <c r="T867" s="292"/>
      <c r="U867" s="495"/>
      <c r="V867" s="491"/>
      <c r="W867" s="503"/>
      <c r="X867" s="499"/>
      <c r="Y867" s="163"/>
      <c r="Z867" s="292"/>
      <c r="AA867" s="1306"/>
      <c r="AB867" s="499"/>
      <c r="AC867" s="163"/>
      <c r="AD867" s="292"/>
      <c r="AE867" s="292"/>
      <c r="AF867" s="292"/>
      <c r="AG867" s="1325"/>
      <c r="AH867" s="163"/>
    </row>
    <row r="868" spans="1:34" s="162" customFormat="1" ht="14.25" x14ac:dyDescent="0.25">
      <c r="A868" s="164"/>
      <c r="B868" s="164"/>
      <c r="C868" s="164"/>
      <c r="D868" s="164"/>
      <c r="E868" s="164"/>
      <c r="F868" s="164"/>
      <c r="G868" s="164"/>
      <c r="H868" s="293"/>
      <c r="I868" s="292"/>
      <c r="J868" s="292"/>
      <c r="K868" s="163"/>
      <c r="L868" s="292"/>
      <c r="M868" s="163"/>
      <c r="N868" s="292"/>
      <c r="O868" s="163"/>
      <c r="P868" s="292"/>
      <c r="Q868" s="491"/>
      <c r="R868" s="292"/>
      <c r="S868" s="163"/>
      <c r="T868" s="292"/>
      <c r="U868" s="495"/>
      <c r="V868" s="491"/>
      <c r="W868" s="503"/>
      <c r="X868" s="499"/>
      <c r="Y868" s="163"/>
      <c r="Z868" s="292"/>
      <c r="AA868" s="1306"/>
      <c r="AB868" s="499"/>
      <c r="AC868" s="163"/>
      <c r="AD868" s="292"/>
      <c r="AE868" s="292"/>
      <c r="AF868" s="292"/>
      <c r="AG868" s="1325"/>
      <c r="AH868" s="163"/>
    </row>
    <row r="869" spans="1:34" s="162" customFormat="1" ht="14.25" x14ac:dyDescent="0.25">
      <c r="A869" s="164"/>
      <c r="B869" s="164"/>
      <c r="C869" s="164"/>
      <c r="D869" s="164"/>
      <c r="E869" s="164"/>
      <c r="F869" s="164"/>
      <c r="G869" s="164"/>
      <c r="H869" s="293"/>
      <c r="I869" s="292"/>
      <c r="J869" s="292"/>
      <c r="K869" s="163"/>
      <c r="L869" s="292"/>
      <c r="M869" s="163"/>
      <c r="N869" s="292"/>
      <c r="O869" s="163"/>
      <c r="P869" s="292"/>
      <c r="Q869" s="491"/>
      <c r="R869" s="292"/>
      <c r="S869" s="163"/>
      <c r="T869" s="292"/>
      <c r="U869" s="495"/>
      <c r="V869" s="491"/>
      <c r="W869" s="503"/>
      <c r="X869" s="499"/>
      <c r="Y869" s="163"/>
      <c r="Z869" s="292"/>
      <c r="AA869" s="1306"/>
      <c r="AB869" s="499"/>
      <c r="AC869" s="163"/>
      <c r="AD869" s="292"/>
      <c r="AE869" s="292"/>
      <c r="AF869" s="292"/>
      <c r="AG869" s="1325"/>
      <c r="AH869" s="163"/>
    </row>
    <row r="870" spans="1:34" s="162" customFormat="1" ht="14.25" x14ac:dyDescent="0.25">
      <c r="A870" s="164"/>
      <c r="B870" s="164"/>
      <c r="C870" s="164"/>
      <c r="D870" s="164"/>
      <c r="E870" s="164"/>
      <c r="F870" s="164"/>
      <c r="G870" s="164"/>
      <c r="H870" s="293"/>
      <c r="I870" s="292"/>
      <c r="J870" s="292"/>
      <c r="K870" s="163"/>
      <c r="L870" s="292"/>
      <c r="M870" s="163"/>
      <c r="N870" s="292"/>
      <c r="O870" s="163"/>
      <c r="P870" s="292"/>
      <c r="Q870" s="491"/>
      <c r="R870" s="292"/>
      <c r="S870" s="163"/>
      <c r="T870" s="292"/>
      <c r="U870" s="495"/>
      <c r="V870" s="491"/>
      <c r="W870" s="503"/>
      <c r="X870" s="499"/>
      <c r="Y870" s="163"/>
      <c r="Z870" s="292"/>
      <c r="AA870" s="1306"/>
      <c r="AB870" s="499"/>
      <c r="AC870" s="163"/>
      <c r="AD870" s="292"/>
      <c r="AE870" s="292"/>
      <c r="AF870" s="292"/>
      <c r="AG870" s="1325"/>
      <c r="AH870" s="163"/>
    </row>
    <row r="871" spans="1:34" s="162" customFormat="1" ht="14.25" x14ac:dyDescent="0.25">
      <c r="A871" s="164"/>
      <c r="B871" s="164"/>
      <c r="C871" s="164"/>
      <c r="D871" s="164"/>
      <c r="E871" s="164"/>
      <c r="F871" s="164"/>
      <c r="G871" s="164"/>
      <c r="H871" s="293"/>
      <c r="I871" s="292"/>
      <c r="J871" s="292"/>
      <c r="K871" s="163"/>
      <c r="L871" s="292"/>
      <c r="M871" s="163"/>
      <c r="N871" s="292"/>
      <c r="O871" s="163"/>
      <c r="P871" s="292"/>
      <c r="Q871" s="491"/>
      <c r="R871" s="292"/>
      <c r="S871" s="163"/>
      <c r="T871" s="292"/>
      <c r="U871" s="495"/>
      <c r="V871" s="491"/>
      <c r="W871" s="503"/>
      <c r="X871" s="499"/>
      <c r="Y871" s="163"/>
      <c r="Z871" s="292"/>
      <c r="AA871" s="1306"/>
      <c r="AB871" s="499"/>
      <c r="AC871" s="163"/>
      <c r="AD871" s="292"/>
      <c r="AE871" s="292"/>
      <c r="AF871" s="292"/>
      <c r="AG871" s="1325"/>
      <c r="AH871" s="163"/>
    </row>
    <row r="872" spans="1:34" s="162" customFormat="1" ht="14.25" x14ac:dyDescent="0.25">
      <c r="A872" s="164"/>
      <c r="B872" s="164"/>
      <c r="C872" s="164"/>
      <c r="D872" s="164"/>
      <c r="E872" s="164"/>
      <c r="F872" s="164"/>
      <c r="G872" s="164"/>
      <c r="H872" s="293"/>
      <c r="I872" s="292"/>
      <c r="J872" s="292"/>
      <c r="K872" s="163"/>
      <c r="L872" s="292"/>
      <c r="M872" s="163"/>
      <c r="N872" s="292"/>
      <c r="O872" s="163"/>
      <c r="P872" s="292"/>
      <c r="Q872" s="491"/>
      <c r="R872" s="292"/>
      <c r="S872" s="163"/>
      <c r="T872" s="292"/>
      <c r="U872" s="495"/>
      <c r="V872" s="491"/>
      <c r="W872" s="503"/>
      <c r="X872" s="499"/>
      <c r="Y872" s="163"/>
      <c r="Z872" s="292"/>
      <c r="AA872" s="1306"/>
      <c r="AB872" s="499"/>
      <c r="AC872" s="163"/>
      <c r="AD872" s="292"/>
      <c r="AE872" s="292"/>
      <c r="AF872" s="292"/>
      <c r="AG872" s="1325"/>
      <c r="AH872" s="163"/>
    </row>
    <row r="873" spans="1:34" s="162" customFormat="1" ht="14.25" x14ac:dyDescent="0.25">
      <c r="A873" s="164"/>
      <c r="B873" s="164"/>
      <c r="C873" s="164"/>
      <c r="D873" s="164"/>
      <c r="E873" s="164"/>
      <c r="F873" s="164"/>
      <c r="G873" s="164"/>
      <c r="H873" s="293"/>
      <c r="I873" s="292"/>
      <c r="J873" s="292"/>
      <c r="K873" s="163"/>
      <c r="L873" s="292"/>
      <c r="M873" s="163"/>
      <c r="N873" s="292"/>
      <c r="O873" s="163"/>
      <c r="P873" s="292"/>
      <c r="Q873" s="491"/>
      <c r="R873" s="292"/>
      <c r="S873" s="163"/>
      <c r="T873" s="292"/>
      <c r="U873" s="495"/>
      <c r="V873" s="491"/>
      <c r="W873" s="503"/>
      <c r="X873" s="499"/>
      <c r="Y873" s="163"/>
      <c r="Z873" s="292"/>
      <c r="AA873" s="1306"/>
      <c r="AB873" s="499"/>
      <c r="AC873" s="163"/>
      <c r="AD873" s="292"/>
      <c r="AE873" s="292"/>
      <c r="AF873" s="292"/>
      <c r="AG873" s="1325"/>
      <c r="AH873" s="163"/>
    </row>
    <row r="874" spans="1:34" s="162" customFormat="1" ht="14.25" x14ac:dyDescent="0.25">
      <c r="A874" s="164"/>
      <c r="B874" s="164"/>
      <c r="C874" s="164"/>
      <c r="D874" s="164"/>
      <c r="E874" s="164"/>
      <c r="F874" s="164"/>
      <c r="G874" s="164"/>
      <c r="H874" s="293"/>
      <c r="I874" s="292"/>
      <c r="J874" s="292"/>
      <c r="K874" s="163"/>
      <c r="L874" s="292"/>
      <c r="M874" s="163"/>
      <c r="N874" s="292"/>
      <c r="O874" s="163"/>
      <c r="P874" s="292"/>
      <c r="Q874" s="491"/>
      <c r="R874" s="292"/>
      <c r="S874" s="163"/>
      <c r="T874" s="292"/>
      <c r="U874" s="495"/>
      <c r="V874" s="491"/>
      <c r="W874" s="503"/>
      <c r="X874" s="499"/>
      <c r="Y874" s="163"/>
      <c r="Z874" s="292"/>
      <c r="AA874" s="1306"/>
      <c r="AB874" s="499"/>
      <c r="AC874" s="163"/>
      <c r="AD874" s="292"/>
      <c r="AE874" s="292"/>
      <c r="AF874" s="292"/>
      <c r="AG874" s="1325"/>
      <c r="AH874" s="163"/>
    </row>
    <row r="875" spans="1:34" s="162" customFormat="1" ht="14.25" x14ac:dyDescent="0.25">
      <c r="A875" s="164"/>
      <c r="B875" s="164"/>
      <c r="C875" s="164"/>
      <c r="D875" s="164"/>
      <c r="E875" s="164"/>
      <c r="F875" s="164"/>
      <c r="G875" s="164"/>
      <c r="H875" s="293"/>
      <c r="I875" s="292"/>
      <c r="J875" s="292"/>
      <c r="K875" s="163"/>
      <c r="L875" s="292"/>
      <c r="M875" s="163"/>
      <c r="N875" s="292"/>
      <c r="O875" s="163"/>
      <c r="P875" s="292"/>
      <c r="Q875" s="491"/>
      <c r="R875" s="292"/>
      <c r="S875" s="163"/>
      <c r="T875" s="292"/>
      <c r="U875" s="495"/>
      <c r="V875" s="491"/>
      <c r="W875" s="503"/>
      <c r="X875" s="499"/>
      <c r="Y875" s="163"/>
      <c r="Z875" s="292"/>
      <c r="AA875" s="1306"/>
      <c r="AB875" s="499"/>
      <c r="AC875" s="163"/>
      <c r="AD875" s="292"/>
      <c r="AE875" s="292"/>
      <c r="AF875" s="292"/>
      <c r="AG875" s="1325"/>
      <c r="AH875" s="163"/>
    </row>
    <row r="876" spans="1:34" s="162" customFormat="1" ht="14.25" x14ac:dyDescent="0.25">
      <c r="A876" s="164"/>
      <c r="B876" s="164"/>
      <c r="C876" s="164"/>
      <c r="D876" s="164"/>
      <c r="E876" s="164"/>
      <c r="F876" s="164"/>
      <c r="G876" s="164"/>
      <c r="H876" s="293"/>
      <c r="I876" s="292"/>
      <c r="J876" s="292"/>
      <c r="K876" s="163"/>
      <c r="L876" s="292"/>
      <c r="M876" s="163"/>
      <c r="N876" s="292"/>
      <c r="O876" s="163"/>
      <c r="P876" s="292"/>
      <c r="Q876" s="491"/>
      <c r="R876" s="292"/>
      <c r="S876" s="163"/>
      <c r="T876" s="292"/>
      <c r="U876" s="495"/>
      <c r="V876" s="491"/>
      <c r="W876" s="503"/>
      <c r="X876" s="499"/>
      <c r="Y876" s="163"/>
      <c r="Z876" s="292"/>
      <c r="AA876" s="1306"/>
      <c r="AB876" s="499"/>
      <c r="AC876" s="163"/>
      <c r="AD876" s="292"/>
      <c r="AE876" s="292"/>
      <c r="AF876" s="292"/>
      <c r="AG876" s="1325"/>
      <c r="AH876" s="163"/>
    </row>
    <row r="877" spans="1:34" s="162" customFormat="1" ht="14.25" x14ac:dyDescent="0.25">
      <c r="A877" s="164"/>
      <c r="B877" s="164"/>
      <c r="C877" s="164"/>
      <c r="D877" s="164"/>
      <c r="E877" s="164"/>
      <c r="F877" s="164"/>
      <c r="G877" s="164"/>
      <c r="H877" s="293"/>
      <c r="I877" s="292"/>
      <c r="J877" s="292"/>
      <c r="K877" s="163"/>
      <c r="L877" s="292"/>
      <c r="M877" s="163"/>
      <c r="N877" s="292"/>
      <c r="O877" s="163"/>
      <c r="P877" s="292"/>
      <c r="Q877" s="491"/>
      <c r="R877" s="292"/>
      <c r="S877" s="163"/>
      <c r="T877" s="292"/>
      <c r="U877" s="495"/>
      <c r="V877" s="491"/>
      <c r="W877" s="503"/>
      <c r="X877" s="499"/>
      <c r="Y877" s="163"/>
      <c r="Z877" s="292"/>
      <c r="AA877" s="1306"/>
      <c r="AB877" s="499"/>
      <c r="AC877" s="163"/>
      <c r="AD877" s="292"/>
      <c r="AE877" s="292"/>
      <c r="AF877" s="292"/>
      <c r="AG877" s="1325"/>
      <c r="AH877" s="163"/>
    </row>
    <row r="878" spans="1:34" s="162" customFormat="1" ht="14.25" x14ac:dyDescent="0.25">
      <c r="A878" s="164"/>
      <c r="B878" s="164"/>
      <c r="C878" s="164"/>
      <c r="D878" s="164"/>
      <c r="E878" s="164"/>
      <c r="F878" s="164"/>
      <c r="G878" s="164"/>
      <c r="H878" s="293"/>
      <c r="I878" s="292"/>
      <c r="J878" s="292"/>
      <c r="K878" s="163"/>
      <c r="L878" s="292"/>
      <c r="M878" s="163"/>
      <c r="N878" s="292"/>
      <c r="O878" s="163"/>
      <c r="P878" s="292"/>
      <c r="Q878" s="491"/>
      <c r="R878" s="292"/>
      <c r="S878" s="163"/>
      <c r="T878" s="292"/>
      <c r="U878" s="495"/>
      <c r="V878" s="491"/>
      <c r="W878" s="503"/>
      <c r="X878" s="499"/>
      <c r="Y878" s="163"/>
      <c r="Z878" s="292"/>
      <c r="AA878" s="1306"/>
      <c r="AB878" s="499"/>
      <c r="AC878" s="163"/>
      <c r="AD878" s="292"/>
      <c r="AE878" s="292"/>
      <c r="AF878" s="292"/>
      <c r="AG878" s="1325"/>
      <c r="AH878" s="163"/>
    </row>
    <row r="879" spans="1:34" s="162" customFormat="1" ht="14.25" x14ac:dyDescent="0.25">
      <c r="A879" s="164"/>
      <c r="B879" s="164"/>
      <c r="C879" s="164"/>
      <c r="D879" s="164"/>
      <c r="E879" s="164"/>
      <c r="F879" s="164"/>
      <c r="G879" s="164"/>
      <c r="H879" s="293"/>
      <c r="I879" s="292"/>
      <c r="J879" s="292"/>
      <c r="K879" s="163"/>
      <c r="L879" s="292"/>
      <c r="M879" s="163"/>
      <c r="N879" s="292"/>
      <c r="O879" s="163"/>
      <c r="P879" s="292"/>
      <c r="Q879" s="491"/>
      <c r="R879" s="292"/>
      <c r="S879" s="163"/>
      <c r="T879" s="292"/>
      <c r="U879" s="495"/>
      <c r="V879" s="491"/>
      <c r="W879" s="503"/>
      <c r="X879" s="499"/>
      <c r="Y879" s="163"/>
      <c r="Z879" s="292"/>
      <c r="AA879" s="1306"/>
      <c r="AB879" s="499"/>
      <c r="AC879" s="163"/>
      <c r="AD879" s="292"/>
      <c r="AE879" s="292"/>
      <c r="AF879" s="292"/>
      <c r="AG879" s="1325"/>
      <c r="AH879" s="163"/>
    </row>
    <row r="880" spans="1:34" s="162" customFormat="1" ht="14.25" x14ac:dyDescent="0.25">
      <c r="A880" s="164"/>
      <c r="B880" s="164"/>
      <c r="C880" s="164"/>
      <c r="D880" s="164"/>
      <c r="E880" s="164"/>
      <c r="F880" s="164"/>
      <c r="G880" s="164"/>
      <c r="H880" s="293"/>
      <c r="I880" s="292"/>
      <c r="J880" s="292"/>
      <c r="K880" s="163"/>
      <c r="L880" s="292"/>
      <c r="M880" s="163"/>
      <c r="N880" s="292"/>
      <c r="O880" s="163"/>
      <c r="P880" s="292"/>
      <c r="Q880" s="491"/>
      <c r="R880" s="292"/>
      <c r="S880" s="163"/>
      <c r="T880" s="292"/>
      <c r="U880" s="495"/>
      <c r="V880" s="491"/>
      <c r="W880" s="503"/>
      <c r="X880" s="499"/>
      <c r="Y880" s="163"/>
      <c r="Z880" s="292"/>
      <c r="AA880" s="1306"/>
      <c r="AB880" s="499"/>
      <c r="AC880" s="163"/>
      <c r="AD880" s="292"/>
      <c r="AE880" s="292"/>
      <c r="AF880" s="292"/>
      <c r="AG880" s="1325"/>
      <c r="AH880" s="163"/>
    </row>
    <row r="881" spans="1:34" s="162" customFormat="1" ht="14.25" x14ac:dyDescent="0.25">
      <c r="A881" s="164"/>
      <c r="B881" s="164"/>
      <c r="C881" s="164"/>
      <c r="D881" s="164"/>
      <c r="E881" s="164"/>
      <c r="F881" s="164"/>
      <c r="G881" s="164"/>
      <c r="H881" s="293"/>
      <c r="I881" s="292"/>
      <c r="J881" s="292"/>
      <c r="K881" s="163"/>
      <c r="L881" s="292"/>
      <c r="M881" s="163"/>
      <c r="N881" s="292"/>
      <c r="O881" s="163"/>
      <c r="P881" s="292"/>
      <c r="Q881" s="491"/>
      <c r="R881" s="292"/>
      <c r="S881" s="163"/>
      <c r="T881" s="292"/>
      <c r="U881" s="495"/>
      <c r="V881" s="491"/>
      <c r="W881" s="503"/>
      <c r="X881" s="499"/>
      <c r="Y881" s="163"/>
      <c r="Z881" s="292"/>
      <c r="AA881" s="1306"/>
      <c r="AB881" s="499"/>
      <c r="AC881" s="163"/>
      <c r="AD881" s="292"/>
      <c r="AE881" s="292"/>
      <c r="AF881" s="292"/>
      <c r="AG881" s="1325"/>
      <c r="AH881" s="163"/>
    </row>
    <row r="882" spans="1:34" s="162" customFormat="1" ht="14.25" x14ac:dyDescent="0.25">
      <c r="A882" s="164"/>
      <c r="B882" s="164"/>
      <c r="C882" s="164"/>
      <c r="D882" s="164"/>
      <c r="E882" s="164"/>
      <c r="F882" s="164"/>
      <c r="G882" s="164"/>
      <c r="H882" s="293"/>
      <c r="I882" s="292"/>
      <c r="J882" s="292"/>
      <c r="K882" s="163"/>
      <c r="L882" s="292"/>
      <c r="M882" s="163"/>
      <c r="N882" s="292"/>
      <c r="O882" s="163"/>
      <c r="P882" s="292"/>
      <c r="Q882" s="491"/>
      <c r="R882" s="292"/>
      <c r="S882" s="163"/>
      <c r="T882" s="292"/>
      <c r="U882" s="495"/>
      <c r="V882" s="491"/>
      <c r="W882" s="503"/>
      <c r="X882" s="499"/>
      <c r="Y882" s="163"/>
      <c r="Z882" s="292"/>
      <c r="AA882" s="1306"/>
      <c r="AB882" s="499"/>
      <c r="AC882" s="163"/>
      <c r="AD882" s="292"/>
      <c r="AE882" s="292"/>
      <c r="AF882" s="292"/>
      <c r="AG882" s="1325"/>
      <c r="AH882" s="163"/>
    </row>
    <row r="883" spans="1:34" s="162" customFormat="1" ht="14.25" x14ac:dyDescent="0.25">
      <c r="A883" s="164"/>
      <c r="B883" s="164"/>
      <c r="C883" s="164"/>
      <c r="D883" s="164"/>
      <c r="E883" s="164"/>
      <c r="F883" s="164"/>
      <c r="G883" s="164"/>
      <c r="H883" s="293"/>
      <c r="I883" s="292"/>
      <c r="J883" s="292"/>
      <c r="K883" s="163"/>
      <c r="L883" s="292"/>
      <c r="M883" s="163"/>
      <c r="N883" s="292"/>
      <c r="O883" s="163"/>
      <c r="P883" s="292"/>
      <c r="Q883" s="491"/>
      <c r="R883" s="292"/>
      <c r="S883" s="163"/>
      <c r="T883" s="292"/>
      <c r="U883" s="495"/>
      <c r="V883" s="491"/>
      <c r="W883" s="503"/>
      <c r="X883" s="499"/>
      <c r="Y883" s="163"/>
      <c r="Z883" s="292"/>
      <c r="AA883" s="1306"/>
      <c r="AB883" s="499"/>
      <c r="AC883" s="163"/>
      <c r="AD883" s="292"/>
      <c r="AE883" s="292"/>
      <c r="AF883" s="292"/>
      <c r="AG883" s="1325"/>
      <c r="AH883" s="163"/>
    </row>
    <row r="884" spans="1:34" s="162" customFormat="1" ht="14.25" x14ac:dyDescent="0.25">
      <c r="A884" s="164"/>
      <c r="B884" s="164"/>
      <c r="C884" s="164"/>
      <c r="D884" s="164"/>
      <c r="E884" s="164"/>
      <c r="F884" s="164"/>
      <c r="G884" s="164"/>
      <c r="H884" s="293"/>
      <c r="I884" s="292"/>
      <c r="J884" s="292"/>
      <c r="K884" s="163"/>
      <c r="L884" s="292"/>
      <c r="M884" s="163"/>
      <c r="N884" s="292"/>
      <c r="O884" s="163"/>
      <c r="P884" s="292"/>
      <c r="Q884" s="491"/>
      <c r="R884" s="292"/>
      <c r="S884" s="163"/>
      <c r="T884" s="292"/>
      <c r="U884" s="495"/>
      <c r="V884" s="491"/>
      <c r="W884" s="503"/>
      <c r="X884" s="499"/>
      <c r="Y884" s="163"/>
      <c r="Z884" s="292"/>
      <c r="AA884" s="1306"/>
      <c r="AB884" s="499"/>
      <c r="AC884" s="163"/>
      <c r="AD884" s="292"/>
      <c r="AE884" s="292"/>
      <c r="AF884" s="292"/>
      <c r="AG884" s="1325"/>
      <c r="AH884" s="163"/>
    </row>
    <row r="885" spans="1:34" s="162" customFormat="1" ht="14.25" x14ac:dyDescent="0.25">
      <c r="A885" s="164"/>
      <c r="B885" s="164"/>
      <c r="C885" s="164"/>
      <c r="D885" s="164"/>
      <c r="E885" s="164"/>
      <c r="F885" s="164"/>
      <c r="G885" s="164"/>
      <c r="H885" s="293"/>
      <c r="I885" s="292"/>
      <c r="J885" s="292"/>
      <c r="K885" s="163"/>
      <c r="L885" s="292"/>
      <c r="M885" s="163"/>
      <c r="N885" s="292"/>
      <c r="O885" s="163"/>
      <c r="P885" s="292"/>
      <c r="Q885" s="491"/>
      <c r="R885" s="292"/>
      <c r="S885" s="163"/>
      <c r="T885" s="292"/>
      <c r="U885" s="495"/>
      <c r="V885" s="491"/>
      <c r="W885" s="503"/>
      <c r="X885" s="499"/>
      <c r="Y885" s="163"/>
      <c r="Z885" s="292"/>
      <c r="AA885" s="1306"/>
      <c r="AB885" s="499"/>
      <c r="AC885" s="163"/>
      <c r="AD885" s="292"/>
      <c r="AE885" s="292"/>
      <c r="AF885" s="292"/>
      <c r="AG885" s="1325"/>
      <c r="AH885" s="163"/>
    </row>
    <row r="886" spans="1:34" s="162" customFormat="1" ht="14.25" x14ac:dyDescent="0.25">
      <c r="A886" s="164"/>
      <c r="B886" s="164"/>
      <c r="C886" s="164"/>
      <c r="D886" s="164"/>
      <c r="E886" s="164"/>
      <c r="F886" s="164"/>
      <c r="G886" s="164"/>
      <c r="H886" s="293"/>
      <c r="I886" s="292"/>
      <c r="J886" s="292"/>
      <c r="K886" s="163"/>
      <c r="L886" s="292"/>
      <c r="M886" s="163"/>
      <c r="N886" s="292"/>
      <c r="O886" s="163"/>
      <c r="P886" s="292"/>
      <c r="Q886" s="491"/>
      <c r="R886" s="292"/>
      <c r="S886" s="163"/>
      <c r="T886" s="292"/>
      <c r="U886" s="495"/>
      <c r="V886" s="491"/>
      <c r="W886" s="503"/>
      <c r="X886" s="499"/>
      <c r="Y886" s="163"/>
      <c r="Z886" s="292"/>
      <c r="AA886" s="1306"/>
      <c r="AB886" s="499"/>
      <c r="AC886" s="163"/>
      <c r="AD886" s="292"/>
      <c r="AE886" s="292"/>
      <c r="AF886" s="292"/>
      <c r="AG886" s="1325"/>
      <c r="AH886" s="163"/>
    </row>
    <row r="887" spans="1:34" s="162" customFormat="1" ht="14.25" x14ac:dyDescent="0.25">
      <c r="A887" s="164"/>
      <c r="B887" s="164"/>
      <c r="C887" s="164"/>
      <c r="D887" s="164"/>
      <c r="E887" s="164"/>
      <c r="F887" s="164"/>
      <c r="G887" s="164"/>
      <c r="H887" s="293"/>
      <c r="I887" s="292"/>
      <c r="J887" s="292"/>
      <c r="K887" s="163"/>
      <c r="L887" s="292"/>
      <c r="M887" s="163"/>
      <c r="N887" s="292"/>
      <c r="O887" s="163"/>
      <c r="P887" s="292"/>
      <c r="Q887" s="491"/>
      <c r="R887" s="292"/>
      <c r="S887" s="163"/>
      <c r="T887" s="292"/>
      <c r="U887" s="495"/>
      <c r="V887" s="491"/>
      <c r="W887" s="503"/>
      <c r="X887" s="499"/>
      <c r="Y887" s="163"/>
      <c r="Z887" s="292"/>
      <c r="AA887" s="1306"/>
      <c r="AB887" s="499"/>
      <c r="AC887" s="163"/>
      <c r="AD887" s="292"/>
      <c r="AE887" s="292"/>
      <c r="AF887" s="292"/>
      <c r="AG887" s="1325"/>
      <c r="AH887" s="163"/>
    </row>
    <row r="888" spans="1:34" s="162" customFormat="1" ht="14.25" x14ac:dyDescent="0.25">
      <c r="A888" s="164"/>
      <c r="B888" s="164"/>
      <c r="C888" s="164"/>
      <c r="D888" s="164"/>
      <c r="E888" s="164"/>
      <c r="F888" s="164"/>
      <c r="G888" s="164"/>
      <c r="H888" s="293"/>
      <c r="I888" s="292"/>
      <c r="J888" s="292"/>
      <c r="K888" s="163"/>
      <c r="L888" s="292"/>
      <c r="M888" s="163"/>
      <c r="N888" s="292"/>
      <c r="O888" s="163"/>
      <c r="P888" s="292"/>
      <c r="Q888" s="491"/>
      <c r="R888" s="292"/>
      <c r="S888" s="163"/>
      <c r="T888" s="292"/>
      <c r="U888" s="495"/>
      <c r="V888" s="491"/>
      <c r="W888" s="503"/>
      <c r="X888" s="499"/>
      <c r="Y888" s="163"/>
      <c r="Z888" s="292"/>
      <c r="AA888" s="1306"/>
      <c r="AB888" s="499"/>
      <c r="AC888" s="163"/>
      <c r="AD888" s="292"/>
      <c r="AE888" s="292"/>
      <c r="AF888" s="292"/>
      <c r="AG888" s="1325"/>
      <c r="AH888" s="163"/>
    </row>
    <row r="889" spans="1:34" s="162" customFormat="1" ht="14.25" x14ac:dyDescent="0.25">
      <c r="A889" s="164"/>
      <c r="B889" s="164"/>
      <c r="C889" s="164"/>
      <c r="D889" s="164"/>
      <c r="E889" s="164"/>
      <c r="F889" s="164"/>
      <c r="G889" s="164"/>
      <c r="H889" s="293"/>
      <c r="I889" s="292"/>
      <c r="J889" s="292"/>
      <c r="K889" s="163"/>
      <c r="L889" s="292"/>
      <c r="M889" s="163"/>
      <c r="N889" s="292"/>
      <c r="O889" s="163"/>
      <c r="P889" s="292"/>
      <c r="Q889" s="491"/>
      <c r="R889" s="292"/>
      <c r="S889" s="163"/>
      <c r="T889" s="292"/>
      <c r="U889" s="495"/>
      <c r="V889" s="491"/>
      <c r="W889" s="503"/>
      <c r="X889" s="499"/>
      <c r="Y889" s="163"/>
      <c r="Z889" s="292"/>
      <c r="AA889" s="1306"/>
      <c r="AB889" s="499"/>
      <c r="AC889" s="163"/>
      <c r="AD889" s="292"/>
      <c r="AE889" s="292"/>
      <c r="AF889" s="292"/>
      <c r="AG889" s="1325"/>
      <c r="AH889" s="163"/>
    </row>
    <row r="890" spans="1:34" s="162" customFormat="1" ht="14.25" x14ac:dyDescent="0.25">
      <c r="A890" s="164"/>
      <c r="B890" s="164"/>
      <c r="C890" s="164"/>
      <c r="D890" s="164"/>
      <c r="E890" s="164"/>
      <c r="F890" s="164"/>
      <c r="G890" s="164"/>
      <c r="H890" s="293"/>
      <c r="I890" s="292"/>
      <c r="J890" s="292"/>
      <c r="K890" s="163"/>
      <c r="L890" s="292"/>
      <c r="M890" s="163"/>
      <c r="N890" s="292"/>
      <c r="O890" s="163"/>
      <c r="P890" s="292"/>
      <c r="Q890" s="491"/>
      <c r="R890" s="292"/>
      <c r="S890" s="163"/>
      <c r="T890" s="292"/>
      <c r="U890" s="495"/>
      <c r="V890" s="491"/>
      <c r="W890" s="503"/>
      <c r="X890" s="499"/>
      <c r="Y890" s="163"/>
      <c r="Z890" s="292"/>
      <c r="AA890" s="1306"/>
      <c r="AB890" s="499"/>
      <c r="AC890" s="163"/>
      <c r="AD890" s="292"/>
      <c r="AE890" s="292"/>
      <c r="AF890" s="292"/>
      <c r="AG890" s="1325"/>
      <c r="AH890" s="163"/>
    </row>
    <row r="891" spans="1:34" s="162" customFormat="1" ht="14.25" x14ac:dyDescent="0.25">
      <c r="A891" s="164"/>
      <c r="B891" s="164"/>
      <c r="C891" s="164"/>
      <c r="D891" s="164"/>
      <c r="E891" s="164"/>
      <c r="F891" s="164"/>
      <c r="G891" s="164"/>
      <c r="H891" s="293"/>
      <c r="I891" s="292"/>
      <c r="J891" s="292"/>
      <c r="K891" s="163"/>
      <c r="L891" s="292"/>
      <c r="M891" s="163"/>
      <c r="N891" s="292"/>
      <c r="O891" s="163"/>
      <c r="P891" s="292"/>
      <c r="Q891" s="491"/>
      <c r="R891" s="292"/>
      <c r="S891" s="163"/>
      <c r="T891" s="292"/>
      <c r="U891" s="495"/>
      <c r="V891" s="491"/>
      <c r="W891" s="503"/>
      <c r="X891" s="499"/>
      <c r="Y891" s="163"/>
      <c r="Z891" s="292"/>
      <c r="AA891" s="1306"/>
      <c r="AB891" s="499"/>
      <c r="AC891" s="163"/>
      <c r="AD891" s="292"/>
      <c r="AE891" s="292"/>
      <c r="AF891" s="292"/>
      <c r="AG891" s="1325"/>
      <c r="AH891" s="163"/>
    </row>
    <row r="892" spans="1:34" s="162" customFormat="1" ht="14.25" x14ac:dyDescent="0.25">
      <c r="A892" s="164"/>
      <c r="B892" s="164"/>
      <c r="C892" s="164"/>
      <c r="D892" s="164"/>
      <c r="E892" s="164"/>
      <c r="F892" s="164"/>
      <c r="G892" s="164"/>
      <c r="H892" s="293"/>
      <c r="I892" s="292"/>
      <c r="J892" s="292"/>
      <c r="K892" s="163"/>
      <c r="L892" s="292"/>
      <c r="M892" s="163"/>
      <c r="N892" s="292"/>
      <c r="O892" s="163"/>
      <c r="P892" s="292"/>
      <c r="Q892" s="491"/>
      <c r="R892" s="292"/>
      <c r="S892" s="163"/>
      <c r="T892" s="292"/>
      <c r="U892" s="495"/>
      <c r="V892" s="491"/>
      <c r="W892" s="503"/>
      <c r="X892" s="499"/>
      <c r="Y892" s="163"/>
      <c r="Z892" s="292"/>
      <c r="AA892" s="1306"/>
      <c r="AB892" s="499"/>
      <c r="AC892" s="163"/>
      <c r="AD892" s="292"/>
      <c r="AE892" s="292"/>
      <c r="AF892" s="292"/>
      <c r="AG892" s="1325"/>
      <c r="AH892" s="163"/>
    </row>
    <row r="893" spans="1:34" s="162" customFormat="1" ht="14.25" x14ac:dyDescent="0.25">
      <c r="A893" s="164"/>
      <c r="B893" s="164"/>
      <c r="C893" s="164"/>
      <c r="D893" s="164"/>
      <c r="E893" s="164"/>
      <c r="F893" s="164"/>
      <c r="G893" s="164"/>
      <c r="H893" s="293"/>
      <c r="I893" s="292"/>
      <c r="J893" s="292"/>
      <c r="K893" s="163"/>
      <c r="L893" s="292"/>
      <c r="M893" s="163"/>
      <c r="N893" s="292"/>
      <c r="O893" s="163"/>
      <c r="P893" s="292"/>
      <c r="Q893" s="491"/>
      <c r="R893" s="292"/>
      <c r="S893" s="163"/>
      <c r="T893" s="292"/>
      <c r="U893" s="495"/>
      <c r="V893" s="491"/>
      <c r="W893" s="503"/>
      <c r="X893" s="499"/>
      <c r="Y893" s="163"/>
      <c r="Z893" s="292"/>
      <c r="AA893" s="1306"/>
      <c r="AB893" s="499"/>
      <c r="AC893" s="163"/>
      <c r="AD893" s="292"/>
      <c r="AE893" s="292"/>
      <c r="AF893" s="292"/>
      <c r="AG893" s="1325"/>
      <c r="AH893" s="163"/>
    </row>
    <row r="894" spans="1:34" s="162" customFormat="1" ht="14.25" x14ac:dyDescent="0.25">
      <c r="A894" s="164"/>
      <c r="B894" s="164"/>
      <c r="C894" s="164"/>
      <c r="D894" s="164"/>
      <c r="E894" s="164"/>
      <c r="F894" s="164"/>
      <c r="G894" s="164"/>
      <c r="H894" s="293"/>
      <c r="I894" s="292"/>
      <c r="J894" s="292"/>
      <c r="K894" s="163"/>
      <c r="L894" s="292"/>
      <c r="M894" s="163"/>
      <c r="N894" s="292"/>
      <c r="O894" s="163"/>
      <c r="P894" s="292"/>
      <c r="Q894" s="491"/>
      <c r="R894" s="292"/>
      <c r="S894" s="163"/>
      <c r="T894" s="292"/>
      <c r="U894" s="495"/>
      <c r="V894" s="491"/>
      <c r="W894" s="503"/>
      <c r="X894" s="499"/>
      <c r="Y894" s="163"/>
      <c r="Z894" s="292"/>
      <c r="AA894" s="1306"/>
      <c r="AB894" s="499"/>
      <c r="AC894" s="163"/>
      <c r="AD894" s="292"/>
      <c r="AE894" s="292"/>
      <c r="AF894" s="292"/>
      <c r="AG894" s="1325"/>
      <c r="AH894" s="163"/>
    </row>
    <row r="895" spans="1:34" s="162" customFormat="1" ht="14.25" x14ac:dyDescent="0.25">
      <c r="A895" s="164"/>
      <c r="B895" s="164"/>
      <c r="C895" s="164"/>
      <c r="D895" s="164"/>
      <c r="E895" s="164"/>
      <c r="F895" s="164"/>
      <c r="G895" s="164"/>
      <c r="H895" s="293"/>
      <c r="I895" s="292"/>
      <c r="J895" s="292"/>
      <c r="K895" s="163"/>
      <c r="L895" s="292"/>
      <c r="M895" s="163"/>
      <c r="N895" s="292"/>
      <c r="O895" s="163"/>
      <c r="P895" s="292"/>
      <c r="Q895" s="491"/>
      <c r="R895" s="292"/>
      <c r="S895" s="163"/>
      <c r="T895" s="292"/>
      <c r="U895" s="495"/>
      <c r="V895" s="491"/>
      <c r="W895" s="503"/>
      <c r="X895" s="499"/>
      <c r="Y895" s="163"/>
      <c r="Z895" s="292"/>
      <c r="AA895" s="1306"/>
      <c r="AB895" s="499"/>
      <c r="AC895" s="163"/>
      <c r="AD895" s="292"/>
      <c r="AE895" s="292"/>
      <c r="AF895" s="292"/>
      <c r="AG895" s="1325"/>
      <c r="AH895" s="163"/>
    </row>
    <row r="896" spans="1:34" s="162" customFormat="1" ht="14.25" x14ac:dyDescent="0.25">
      <c r="A896" s="164"/>
      <c r="B896" s="164"/>
      <c r="C896" s="164"/>
      <c r="D896" s="164"/>
      <c r="E896" s="164"/>
      <c r="F896" s="164"/>
      <c r="G896" s="164"/>
      <c r="H896" s="293"/>
      <c r="I896" s="292"/>
      <c r="J896" s="292"/>
      <c r="K896" s="163"/>
      <c r="L896" s="292"/>
      <c r="M896" s="163"/>
      <c r="N896" s="292"/>
      <c r="O896" s="163"/>
      <c r="P896" s="292"/>
      <c r="Q896" s="491"/>
      <c r="R896" s="292"/>
      <c r="S896" s="163"/>
      <c r="T896" s="292"/>
      <c r="U896" s="495"/>
      <c r="V896" s="491"/>
      <c r="W896" s="503"/>
      <c r="X896" s="499"/>
      <c r="Y896" s="163"/>
      <c r="Z896" s="292"/>
      <c r="AA896" s="1306"/>
      <c r="AB896" s="499"/>
      <c r="AC896" s="163"/>
      <c r="AD896" s="292"/>
      <c r="AE896" s="292"/>
      <c r="AF896" s="292"/>
      <c r="AG896" s="1325"/>
      <c r="AH896" s="163"/>
    </row>
    <row r="897" spans="1:34" s="162" customFormat="1" ht="14.25" x14ac:dyDescent="0.25">
      <c r="A897" s="164"/>
      <c r="B897" s="164"/>
      <c r="C897" s="164"/>
      <c r="D897" s="164"/>
      <c r="E897" s="164"/>
      <c r="F897" s="164"/>
      <c r="G897" s="164"/>
      <c r="H897" s="293"/>
      <c r="I897" s="292"/>
      <c r="J897" s="292"/>
      <c r="K897" s="163"/>
      <c r="L897" s="292"/>
      <c r="M897" s="163"/>
      <c r="N897" s="292"/>
      <c r="O897" s="163"/>
      <c r="P897" s="292"/>
      <c r="Q897" s="491"/>
      <c r="R897" s="292"/>
      <c r="S897" s="163"/>
      <c r="T897" s="292"/>
      <c r="U897" s="495"/>
      <c r="V897" s="491"/>
      <c r="W897" s="503"/>
      <c r="X897" s="499"/>
      <c r="Y897" s="163"/>
      <c r="Z897" s="292"/>
      <c r="AA897" s="1306"/>
      <c r="AB897" s="499"/>
      <c r="AC897" s="163"/>
      <c r="AD897" s="292"/>
      <c r="AE897" s="292"/>
      <c r="AF897" s="292"/>
      <c r="AG897" s="1325"/>
      <c r="AH897" s="163"/>
    </row>
    <row r="898" spans="1:34" s="162" customFormat="1" ht="14.25" x14ac:dyDescent="0.25">
      <c r="A898" s="164"/>
      <c r="B898" s="164"/>
      <c r="C898" s="164"/>
      <c r="D898" s="164"/>
      <c r="E898" s="164"/>
      <c r="F898" s="164"/>
      <c r="G898" s="164"/>
      <c r="H898" s="293"/>
      <c r="I898" s="292"/>
      <c r="J898" s="292"/>
      <c r="K898" s="163"/>
      <c r="L898" s="292"/>
      <c r="M898" s="163"/>
      <c r="N898" s="292"/>
      <c r="O898" s="163"/>
      <c r="P898" s="292"/>
      <c r="Q898" s="491"/>
      <c r="R898" s="292"/>
      <c r="S898" s="163"/>
      <c r="T898" s="292"/>
      <c r="U898" s="495"/>
      <c r="V898" s="491"/>
      <c r="W898" s="503"/>
      <c r="X898" s="499"/>
      <c r="Y898" s="163"/>
      <c r="Z898" s="292"/>
      <c r="AA898" s="1306"/>
      <c r="AB898" s="499"/>
      <c r="AC898" s="163"/>
      <c r="AD898" s="292"/>
      <c r="AE898" s="292"/>
      <c r="AF898" s="292"/>
      <c r="AG898" s="1325"/>
      <c r="AH898" s="163"/>
    </row>
    <row r="899" spans="1:34" s="162" customFormat="1" ht="14.25" x14ac:dyDescent="0.25">
      <c r="A899" s="164"/>
      <c r="B899" s="164"/>
      <c r="C899" s="164"/>
      <c r="D899" s="164"/>
      <c r="E899" s="164"/>
      <c r="F899" s="164"/>
      <c r="G899" s="164"/>
      <c r="H899" s="293"/>
      <c r="I899" s="292"/>
      <c r="J899" s="292"/>
      <c r="K899" s="163"/>
      <c r="L899" s="292"/>
      <c r="M899" s="163"/>
      <c r="N899" s="292"/>
      <c r="O899" s="163"/>
      <c r="P899" s="292"/>
      <c r="Q899" s="491"/>
      <c r="R899" s="292"/>
      <c r="S899" s="163"/>
      <c r="T899" s="292"/>
      <c r="U899" s="495"/>
      <c r="V899" s="491"/>
      <c r="W899" s="503"/>
      <c r="X899" s="499"/>
      <c r="Y899" s="163"/>
      <c r="Z899" s="292"/>
      <c r="AA899" s="1306"/>
      <c r="AB899" s="499"/>
      <c r="AC899" s="163"/>
      <c r="AD899" s="292"/>
      <c r="AE899" s="292"/>
      <c r="AF899" s="292"/>
      <c r="AG899" s="1325"/>
      <c r="AH899" s="163"/>
    </row>
    <row r="900" spans="1:34" s="162" customFormat="1" ht="14.25" x14ac:dyDescent="0.25">
      <c r="A900" s="164"/>
      <c r="B900" s="164"/>
      <c r="C900" s="164"/>
      <c r="D900" s="164"/>
      <c r="E900" s="164"/>
      <c r="F900" s="164"/>
      <c r="G900" s="164"/>
      <c r="H900" s="293"/>
      <c r="I900" s="292"/>
      <c r="J900" s="292"/>
      <c r="K900" s="163"/>
      <c r="L900" s="292"/>
      <c r="M900" s="163"/>
      <c r="N900" s="292"/>
      <c r="O900" s="163"/>
      <c r="P900" s="292"/>
      <c r="Q900" s="491"/>
      <c r="R900" s="292"/>
      <c r="S900" s="163"/>
      <c r="T900" s="292"/>
      <c r="U900" s="495"/>
      <c r="V900" s="491"/>
      <c r="W900" s="503"/>
      <c r="X900" s="499"/>
      <c r="Y900" s="163"/>
      <c r="Z900" s="292"/>
      <c r="AA900" s="1306"/>
      <c r="AB900" s="499"/>
      <c r="AC900" s="163"/>
      <c r="AD900" s="292"/>
      <c r="AE900" s="292"/>
      <c r="AF900" s="292"/>
      <c r="AG900" s="1325"/>
      <c r="AH900" s="163"/>
    </row>
    <row r="901" spans="1:34" s="162" customFormat="1" ht="14.25" x14ac:dyDescent="0.25">
      <c r="A901" s="164"/>
      <c r="B901" s="164"/>
      <c r="C901" s="164"/>
      <c r="D901" s="164"/>
      <c r="E901" s="164"/>
      <c r="F901" s="164"/>
      <c r="G901" s="164"/>
      <c r="H901" s="293"/>
      <c r="I901" s="292"/>
      <c r="J901" s="292"/>
      <c r="K901" s="163"/>
      <c r="L901" s="292"/>
      <c r="M901" s="163"/>
      <c r="N901" s="292"/>
      <c r="O901" s="163"/>
      <c r="P901" s="292"/>
      <c r="Q901" s="491"/>
      <c r="R901" s="292"/>
      <c r="S901" s="163"/>
      <c r="T901" s="292"/>
      <c r="U901" s="495"/>
      <c r="V901" s="491"/>
      <c r="W901" s="503"/>
      <c r="X901" s="499"/>
      <c r="Y901" s="163"/>
      <c r="Z901" s="292"/>
      <c r="AA901" s="1306"/>
      <c r="AB901" s="499"/>
      <c r="AC901" s="163"/>
      <c r="AD901" s="292"/>
      <c r="AE901" s="292"/>
      <c r="AF901" s="292"/>
      <c r="AG901" s="1325"/>
      <c r="AH901" s="163"/>
    </row>
    <row r="902" spans="1:34" s="162" customFormat="1" ht="14.25" x14ac:dyDescent="0.25">
      <c r="A902" s="164"/>
      <c r="B902" s="164"/>
      <c r="C902" s="164"/>
      <c r="D902" s="164"/>
      <c r="E902" s="164"/>
      <c r="F902" s="164"/>
      <c r="G902" s="164"/>
      <c r="H902" s="293"/>
      <c r="I902" s="292"/>
      <c r="J902" s="292"/>
      <c r="K902" s="163"/>
      <c r="L902" s="292"/>
      <c r="M902" s="163"/>
      <c r="N902" s="292"/>
      <c r="O902" s="163"/>
      <c r="P902" s="292"/>
      <c r="Q902" s="491"/>
      <c r="R902" s="292"/>
      <c r="S902" s="163"/>
      <c r="T902" s="292"/>
      <c r="U902" s="495"/>
      <c r="V902" s="491"/>
      <c r="W902" s="503"/>
      <c r="X902" s="499"/>
      <c r="Y902" s="163"/>
      <c r="Z902" s="292"/>
      <c r="AA902" s="1306"/>
      <c r="AB902" s="499"/>
      <c r="AC902" s="163"/>
      <c r="AD902" s="292"/>
      <c r="AE902" s="292"/>
      <c r="AF902" s="292"/>
      <c r="AG902" s="1325"/>
      <c r="AH902" s="163"/>
    </row>
    <row r="903" spans="1:34" s="162" customFormat="1" ht="14.25" x14ac:dyDescent="0.25">
      <c r="A903" s="164"/>
      <c r="B903" s="164"/>
      <c r="C903" s="164"/>
      <c r="D903" s="164"/>
      <c r="E903" s="164"/>
      <c r="F903" s="164"/>
      <c r="G903" s="164"/>
      <c r="H903" s="293"/>
      <c r="I903" s="292"/>
      <c r="J903" s="292"/>
      <c r="K903" s="163"/>
      <c r="L903" s="292"/>
      <c r="M903" s="163"/>
      <c r="N903" s="292"/>
      <c r="O903" s="163"/>
      <c r="P903" s="292"/>
      <c r="Q903" s="491"/>
      <c r="R903" s="292"/>
      <c r="S903" s="163"/>
      <c r="T903" s="292"/>
      <c r="U903" s="495"/>
      <c r="V903" s="491"/>
      <c r="W903" s="503"/>
      <c r="X903" s="499"/>
      <c r="Y903" s="163"/>
      <c r="Z903" s="292"/>
      <c r="AA903" s="1306"/>
      <c r="AB903" s="499"/>
      <c r="AC903" s="163"/>
      <c r="AD903" s="292"/>
      <c r="AE903" s="292"/>
      <c r="AF903" s="292"/>
      <c r="AG903" s="1325"/>
      <c r="AH903" s="163"/>
    </row>
    <row r="904" spans="1:34" s="162" customFormat="1" ht="14.25" x14ac:dyDescent="0.25">
      <c r="A904" s="164"/>
      <c r="B904" s="164"/>
      <c r="C904" s="164"/>
      <c r="D904" s="164"/>
      <c r="E904" s="164"/>
      <c r="F904" s="164"/>
      <c r="G904" s="164"/>
      <c r="H904" s="293"/>
      <c r="I904" s="292"/>
      <c r="J904" s="292"/>
      <c r="K904" s="163"/>
      <c r="L904" s="292"/>
      <c r="M904" s="163"/>
      <c r="N904" s="292"/>
      <c r="O904" s="163"/>
      <c r="P904" s="292"/>
      <c r="Q904" s="491"/>
      <c r="R904" s="292"/>
      <c r="S904" s="163"/>
      <c r="T904" s="292"/>
      <c r="U904" s="495"/>
      <c r="V904" s="491"/>
      <c r="W904" s="503"/>
      <c r="X904" s="499"/>
      <c r="Y904" s="163"/>
      <c r="Z904" s="292"/>
      <c r="AA904" s="1306"/>
      <c r="AB904" s="499"/>
      <c r="AC904" s="163"/>
      <c r="AD904" s="292"/>
      <c r="AE904" s="292"/>
      <c r="AF904" s="292"/>
      <c r="AG904" s="1325"/>
      <c r="AH904" s="163"/>
    </row>
    <row r="905" spans="1:34" s="162" customFormat="1" ht="14.25" x14ac:dyDescent="0.25">
      <c r="A905" s="164"/>
      <c r="B905" s="164"/>
      <c r="C905" s="164"/>
      <c r="D905" s="164"/>
      <c r="E905" s="164"/>
      <c r="F905" s="164"/>
      <c r="G905" s="164"/>
      <c r="H905" s="293"/>
      <c r="I905" s="292"/>
      <c r="J905" s="292"/>
      <c r="K905" s="163"/>
      <c r="L905" s="292"/>
      <c r="M905" s="163"/>
      <c r="N905" s="292"/>
      <c r="O905" s="163"/>
      <c r="P905" s="292"/>
      <c r="Q905" s="491"/>
      <c r="R905" s="292"/>
      <c r="S905" s="163"/>
      <c r="T905" s="292"/>
      <c r="U905" s="495"/>
      <c r="V905" s="491"/>
      <c r="W905" s="503"/>
      <c r="X905" s="499"/>
      <c r="Y905" s="163"/>
      <c r="Z905" s="292"/>
      <c r="AA905" s="1306"/>
      <c r="AB905" s="499"/>
      <c r="AC905" s="163"/>
      <c r="AD905" s="292"/>
      <c r="AE905" s="292"/>
      <c r="AF905" s="292"/>
      <c r="AG905" s="1325"/>
      <c r="AH905" s="163"/>
    </row>
    <row r="906" spans="1:34" s="162" customFormat="1" ht="14.25" x14ac:dyDescent="0.25">
      <c r="A906" s="164"/>
      <c r="B906" s="164"/>
      <c r="C906" s="164"/>
      <c r="D906" s="164"/>
      <c r="E906" s="164"/>
      <c r="F906" s="164"/>
      <c r="G906" s="164"/>
      <c r="H906" s="293"/>
      <c r="I906" s="292"/>
      <c r="J906" s="292"/>
      <c r="K906" s="163"/>
      <c r="L906" s="292"/>
      <c r="M906" s="163"/>
      <c r="N906" s="292"/>
      <c r="O906" s="163"/>
      <c r="P906" s="292"/>
      <c r="Q906" s="491"/>
      <c r="R906" s="292"/>
      <c r="S906" s="163"/>
      <c r="T906" s="292"/>
      <c r="U906" s="495"/>
      <c r="V906" s="491"/>
      <c r="W906" s="503"/>
      <c r="X906" s="499"/>
      <c r="Y906" s="163"/>
      <c r="Z906" s="292"/>
      <c r="AA906" s="1306"/>
      <c r="AB906" s="499"/>
      <c r="AC906" s="163"/>
      <c r="AD906" s="292"/>
      <c r="AE906" s="292"/>
      <c r="AF906" s="292"/>
      <c r="AG906" s="1325"/>
      <c r="AH906" s="163"/>
    </row>
    <row r="907" spans="1:34" s="162" customFormat="1" ht="14.25" x14ac:dyDescent="0.25">
      <c r="A907" s="164"/>
      <c r="B907" s="164"/>
      <c r="C907" s="164"/>
      <c r="D907" s="164"/>
      <c r="E907" s="164"/>
      <c r="F907" s="164"/>
      <c r="G907" s="164"/>
      <c r="H907" s="293"/>
      <c r="I907" s="292"/>
      <c r="J907" s="292"/>
      <c r="K907" s="163"/>
      <c r="L907" s="292"/>
      <c r="M907" s="163"/>
      <c r="N907" s="292"/>
      <c r="O907" s="163"/>
      <c r="P907" s="292"/>
      <c r="Q907" s="491"/>
      <c r="R907" s="292"/>
      <c r="S907" s="163"/>
      <c r="T907" s="292"/>
      <c r="U907" s="495"/>
      <c r="V907" s="491"/>
      <c r="W907" s="503"/>
      <c r="X907" s="499"/>
      <c r="Y907" s="163"/>
      <c r="Z907" s="292"/>
      <c r="AA907" s="1306"/>
      <c r="AB907" s="499"/>
      <c r="AC907" s="163"/>
      <c r="AD907" s="292"/>
      <c r="AE907" s="292"/>
      <c r="AF907" s="292"/>
      <c r="AG907" s="1325"/>
      <c r="AH907" s="163"/>
    </row>
    <row r="908" spans="1:34" s="162" customFormat="1" ht="14.25" x14ac:dyDescent="0.25">
      <c r="A908" s="164"/>
      <c r="B908" s="164"/>
      <c r="C908" s="164"/>
      <c r="D908" s="164"/>
      <c r="E908" s="164"/>
      <c r="F908" s="164"/>
      <c r="G908" s="164"/>
      <c r="H908" s="293"/>
      <c r="I908" s="292"/>
      <c r="J908" s="292"/>
      <c r="K908" s="163"/>
      <c r="L908" s="292"/>
      <c r="M908" s="163"/>
      <c r="N908" s="292"/>
      <c r="O908" s="163"/>
      <c r="P908" s="292"/>
      <c r="Q908" s="491"/>
      <c r="R908" s="292"/>
      <c r="S908" s="163"/>
      <c r="T908" s="292"/>
      <c r="U908" s="495"/>
      <c r="V908" s="491"/>
      <c r="W908" s="503"/>
      <c r="X908" s="499"/>
      <c r="Y908" s="163"/>
      <c r="Z908" s="292"/>
      <c r="AA908" s="1306"/>
      <c r="AB908" s="499"/>
      <c r="AC908" s="163"/>
      <c r="AD908" s="292"/>
      <c r="AE908" s="292"/>
      <c r="AF908" s="292"/>
      <c r="AG908" s="1325"/>
      <c r="AH908" s="163"/>
    </row>
    <row r="909" spans="1:34" s="162" customFormat="1" ht="14.25" x14ac:dyDescent="0.25">
      <c r="A909" s="164"/>
      <c r="B909" s="164"/>
      <c r="C909" s="164"/>
      <c r="D909" s="164"/>
      <c r="E909" s="164"/>
      <c r="F909" s="164"/>
      <c r="G909" s="164"/>
      <c r="H909" s="293"/>
      <c r="I909" s="292"/>
      <c r="J909" s="292"/>
      <c r="K909" s="163"/>
      <c r="L909" s="292"/>
      <c r="M909" s="163"/>
      <c r="N909" s="292"/>
      <c r="O909" s="163"/>
      <c r="P909" s="292"/>
      <c r="Q909" s="491"/>
      <c r="R909" s="292"/>
      <c r="S909" s="163"/>
      <c r="T909" s="292"/>
      <c r="U909" s="495"/>
      <c r="V909" s="491"/>
      <c r="W909" s="503"/>
      <c r="X909" s="499"/>
      <c r="Y909" s="163"/>
      <c r="Z909" s="292"/>
      <c r="AA909" s="1306"/>
      <c r="AB909" s="499"/>
      <c r="AC909" s="163"/>
      <c r="AD909" s="292"/>
      <c r="AE909" s="292"/>
      <c r="AF909" s="292"/>
      <c r="AG909" s="1325"/>
      <c r="AH909" s="163"/>
    </row>
    <row r="910" spans="1:34" s="162" customFormat="1" ht="14.25" x14ac:dyDescent="0.25">
      <c r="A910" s="164"/>
      <c r="B910" s="164"/>
      <c r="C910" s="164"/>
      <c r="D910" s="164"/>
      <c r="E910" s="164"/>
      <c r="F910" s="164"/>
      <c r="G910" s="164"/>
      <c r="H910" s="293"/>
      <c r="I910" s="292"/>
      <c r="J910" s="292"/>
      <c r="K910" s="163"/>
      <c r="L910" s="292"/>
      <c r="M910" s="163"/>
      <c r="N910" s="292"/>
      <c r="O910" s="163"/>
      <c r="P910" s="292"/>
      <c r="Q910" s="491"/>
      <c r="R910" s="292"/>
      <c r="S910" s="163"/>
      <c r="T910" s="292"/>
      <c r="U910" s="495"/>
      <c r="V910" s="491"/>
      <c r="W910" s="503"/>
      <c r="X910" s="499"/>
      <c r="Y910" s="163"/>
      <c r="Z910" s="292"/>
      <c r="AA910" s="1306"/>
      <c r="AB910" s="499"/>
      <c r="AC910" s="163"/>
      <c r="AD910" s="292"/>
      <c r="AE910" s="292"/>
      <c r="AF910" s="292"/>
      <c r="AG910" s="1325"/>
      <c r="AH910" s="163"/>
    </row>
    <row r="911" spans="1:34" s="162" customFormat="1" ht="14.25" x14ac:dyDescent="0.25">
      <c r="A911" s="164"/>
      <c r="B911" s="164"/>
      <c r="C911" s="164"/>
      <c r="D911" s="164"/>
      <c r="E911" s="164"/>
      <c r="F911" s="164"/>
      <c r="G911" s="164"/>
      <c r="H911" s="293"/>
      <c r="I911" s="292"/>
      <c r="J911" s="292"/>
      <c r="K911" s="163"/>
      <c r="L911" s="292"/>
      <c r="M911" s="163"/>
      <c r="N911" s="292"/>
      <c r="O911" s="163"/>
      <c r="P911" s="292"/>
      <c r="Q911" s="491"/>
      <c r="R911" s="292"/>
      <c r="S911" s="163"/>
      <c r="T911" s="292"/>
      <c r="U911" s="495"/>
      <c r="V911" s="491"/>
      <c r="W911" s="503"/>
      <c r="X911" s="499"/>
      <c r="Y911" s="163"/>
      <c r="Z911" s="292"/>
      <c r="AA911" s="1306"/>
      <c r="AB911" s="499"/>
      <c r="AC911" s="163"/>
      <c r="AD911" s="292"/>
      <c r="AE911" s="292"/>
      <c r="AF911" s="292"/>
      <c r="AG911" s="1325"/>
      <c r="AH911" s="163"/>
    </row>
    <row r="912" spans="1:34" s="162" customFormat="1" ht="14.25" x14ac:dyDescent="0.25">
      <c r="A912" s="164"/>
      <c r="B912" s="164"/>
      <c r="C912" s="164"/>
      <c r="D912" s="164"/>
      <c r="E912" s="164"/>
      <c r="F912" s="164"/>
      <c r="G912" s="164"/>
      <c r="H912" s="293"/>
      <c r="I912" s="292"/>
      <c r="J912" s="292"/>
      <c r="K912" s="163"/>
      <c r="L912" s="292"/>
      <c r="M912" s="163"/>
      <c r="N912" s="292"/>
      <c r="O912" s="163"/>
      <c r="P912" s="292"/>
      <c r="Q912" s="491"/>
      <c r="R912" s="292"/>
      <c r="S912" s="163"/>
      <c r="T912" s="292"/>
      <c r="U912" s="495"/>
      <c r="V912" s="491"/>
      <c r="W912" s="503"/>
      <c r="X912" s="499"/>
      <c r="Y912" s="163"/>
      <c r="Z912" s="292"/>
      <c r="AA912" s="1306"/>
      <c r="AB912" s="499"/>
      <c r="AC912" s="163"/>
      <c r="AD912" s="292"/>
      <c r="AE912" s="292"/>
      <c r="AF912" s="292"/>
      <c r="AG912" s="1325"/>
      <c r="AH912" s="163"/>
    </row>
    <row r="913" spans="1:34" s="162" customFormat="1" ht="14.25" x14ac:dyDescent="0.25">
      <c r="A913" s="164"/>
      <c r="B913" s="164"/>
      <c r="C913" s="164"/>
      <c r="D913" s="164"/>
      <c r="E913" s="164"/>
      <c r="F913" s="164"/>
      <c r="G913" s="164"/>
      <c r="H913" s="293"/>
      <c r="I913" s="292"/>
      <c r="J913" s="292"/>
      <c r="K913" s="163"/>
      <c r="L913" s="292"/>
      <c r="M913" s="163"/>
      <c r="N913" s="292"/>
      <c r="O913" s="163"/>
      <c r="P913" s="292"/>
      <c r="Q913" s="491"/>
      <c r="R913" s="292"/>
      <c r="S913" s="163"/>
      <c r="T913" s="292"/>
      <c r="U913" s="495"/>
      <c r="V913" s="491"/>
      <c r="W913" s="503"/>
      <c r="X913" s="499"/>
      <c r="Y913" s="163"/>
      <c r="Z913" s="292"/>
      <c r="AA913" s="1306"/>
      <c r="AB913" s="499"/>
      <c r="AC913" s="163"/>
      <c r="AD913" s="292"/>
      <c r="AE913" s="292"/>
      <c r="AF913" s="292"/>
      <c r="AG913" s="1325"/>
      <c r="AH913" s="163"/>
    </row>
    <row r="914" spans="1:34" s="162" customFormat="1" ht="14.25" x14ac:dyDescent="0.25">
      <c r="A914" s="164"/>
      <c r="B914" s="164"/>
      <c r="C914" s="164"/>
      <c r="D914" s="164"/>
      <c r="E914" s="164"/>
      <c r="F914" s="164"/>
      <c r="G914" s="164"/>
      <c r="H914" s="293"/>
      <c r="I914" s="292"/>
      <c r="J914" s="292"/>
      <c r="K914" s="163"/>
      <c r="L914" s="292"/>
      <c r="M914" s="163"/>
      <c r="N914" s="292"/>
      <c r="O914" s="163"/>
      <c r="P914" s="292"/>
      <c r="Q914" s="491"/>
      <c r="R914" s="292"/>
      <c r="S914" s="163"/>
      <c r="T914" s="292"/>
      <c r="U914" s="495"/>
      <c r="V914" s="491"/>
      <c r="W914" s="503"/>
      <c r="X914" s="499"/>
      <c r="Y914" s="163"/>
      <c r="Z914" s="292"/>
      <c r="AA914" s="1306"/>
      <c r="AB914" s="499"/>
      <c r="AC914" s="163"/>
      <c r="AD914" s="292"/>
      <c r="AE914" s="292"/>
      <c r="AF914" s="292"/>
      <c r="AG914" s="1325"/>
      <c r="AH914" s="163"/>
    </row>
    <row r="915" spans="1:34" s="162" customFormat="1" ht="14.25" x14ac:dyDescent="0.25">
      <c r="A915" s="164"/>
      <c r="B915" s="164"/>
      <c r="C915" s="164"/>
      <c r="D915" s="164"/>
      <c r="E915" s="164"/>
      <c r="F915" s="164"/>
      <c r="G915" s="164"/>
      <c r="H915" s="293"/>
      <c r="I915" s="292"/>
      <c r="J915" s="292"/>
      <c r="K915" s="163"/>
      <c r="L915" s="292"/>
      <c r="M915" s="163"/>
      <c r="N915" s="292"/>
      <c r="O915" s="163"/>
      <c r="P915" s="292"/>
      <c r="Q915" s="491"/>
      <c r="R915" s="292"/>
      <c r="S915" s="163"/>
      <c r="T915" s="292"/>
      <c r="U915" s="495"/>
      <c r="V915" s="491"/>
      <c r="W915" s="503"/>
      <c r="X915" s="499"/>
      <c r="Y915" s="163"/>
      <c r="Z915" s="292"/>
      <c r="AA915" s="1306"/>
      <c r="AB915" s="499"/>
      <c r="AC915" s="163"/>
      <c r="AD915" s="292"/>
      <c r="AE915" s="292"/>
      <c r="AF915" s="292"/>
      <c r="AG915" s="1325"/>
      <c r="AH915" s="163"/>
    </row>
    <row r="916" spans="1:34" s="162" customFormat="1" ht="14.25" x14ac:dyDescent="0.25">
      <c r="A916" s="164"/>
      <c r="B916" s="164"/>
      <c r="C916" s="164"/>
      <c r="D916" s="164"/>
      <c r="E916" s="164"/>
      <c r="F916" s="164"/>
      <c r="G916" s="164"/>
      <c r="H916" s="293"/>
      <c r="I916" s="292"/>
      <c r="J916" s="292"/>
      <c r="K916" s="163"/>
      <c r="L916" s="292"/>
      <c r="M916" s="163"/>
      <c r="N916" s="292"/>
      <c r="O916" s="163"/>
      <c r="P916" s="292"/>
      <c r="Q916" s="491"/>
      <c r="R916" s="292"/>
      <c r="S916" s="163"/>
      <c r="T916" s="292"/>
      <c r="U916" s="495"/>
      <c r="V916" s="491"/>
      <c r="W916" s="503"/>
      <c r="X916" s="499"/>
      <c r="Y916" s="163"/>
      <c r="Z916" s="292"/>
      <c r="AA916" s="1306"/>
      <c r="AB916" s="499"/>
      <c r="AC916" s="163"/>
      <c r="AD916" s="292"/>
      <c r="AE916" s="292"/>
      <c r="AF916" s="292"/>
      <c r="AG916" s="1325"/>
      <c r="AH916" s="163"/>
    </row>
    <row r="917" spans="1:34" s="162" customFormat="1" ht="14.25" x14ac:dyDescent="0.25">
      <c r="A917" s="164"/>
      <c r="B917" s="164"/>
      <c r="C917" s="164"/>
      <c r="D917" s="164"/>
      <c r="E917" s="164"/>
      <c r="F917" s="164"/>
      <c r="G917" s="164"/>
      <c r="H917" s="293"/>
      <c r="I917" s="292"/>
      <c r="J917" s="292"/>
      <c r="K917" s="163"/>
      <c r="L917" s="292"/>
      <c r="M917" s="163"/>
      <c r="N917" s="292"/>
      <c r="O917" s="163"/>
      <c r="P917" s="292"/>
      <c r="Q917" s="491"/>
      <c r="R917" s="292"/>
      <c r="S917" s="163"/>
      <c r="T917" s="292"/>
      <c r="U917" s="495"/>
      <c r="V917" s="491"/>
      <c r="W917" s="503"/>
      <c r="X917" s="499"/>
      <c r="Y917" s="163"/>
      <c r="Z917" s="292"/>
      <c r="AA917" s="1306"/>
      <c r="AB917" s="499"/>
      <c r="AC917" s="163"/>
      <c r="AD917" s="292"/>
      <c r="AE917" s="292"/>
      <c r="AF917" s="292"/>
      <c r="AG917" s="1325"/>
      <c r="AH917" s="163"/>
    </row>
    <row r="918" spans="1:34" s="162" customFormat="1" ht="14.25" x14ac:dyDescent="0.25">
      <c r="A918" s="164"/>
      <c r="B918" s="164"/>
      <c r="C918" s="164"/>
      <c r="D918" s="164"/>
      <c r="E918" s="164"/>
      <c r="F918" s="164"/>
      <c r="G918" s="164"/>
      <c r="H918" s="293"/>
      <c r="I918" s="292"/>
      <c r="J918" s="292"/>
      <c r="K918" s="163"/>
      <c r="L918" s="292"/>
      <c r="M918" s="163"/>
      <c r="N918" s="292"/>
      <c r="O918" s="163"/>
      <c r="P918" s="292"/>
      <c r="Q918" s="491"/>
      <c r="R918" s="292"/>
      <c r="S918" s="163"/>
      <c r="T918" s="292"/>
      <c r="U918" s="495"/>
      <c r="V918" s="491"/>
      <c r="W918" s="503"/>
      <c r="X918" s="499"/>
      <c r="Y918" s="163"/>
      <c r="Z918" s="292"/>
      <c r="AA918" s="1306"/>
      <c r="AB918" s="499"/>
      <c r="AC918" s="163"/>
      <c r="AD918" s="292"/>
      <c r="AE918" s="292"/>
      <c r="AF918" s="292"/>
      <c r="AG918" s="1325"/>
      <c r="AH918" s="163"/>
    </row>
    <row r="919" spans="1:34" s="162" customFormat="1" ht="14.25" x14ac:dyDescent="0.25">
      <c r="A919" s="164"/>
      <c r="B919" s="164"/>
      <c r="C919" s="164"/>
      <c r="D919" s="164"/>
      <c r="E919" s="164"/>
      <c r="F919" s="164"/>
      <c r="G919" s="164"/>
      <c r="H919" s="293"/>
      <c r="I919" s="292"/>
      <c r="J919" s="292"/>
      <c r="K919" s="163"/>
      <c r="L919" s="292"/>
      <c r="M919" s="163"/>
      <c r="N919" s="292"/>
      <c r="O919" s="163"/>
      <c r="P919" s="292"/>
      <c r="Q919" s="491"/>
      <c r="R919" s="292"/>
      <c r="S919" s="163"/>
      <c r="T919" s="292"/>
      <c r="U919" s="495"/>
      <c r="V919" s="491"/>
      <c r="W919" s="503"/>
      <c r="X919" s="499"/>
      <c r="Y919" s="163"/>
      <c r="Z919" s="292"/>
      <c r="AA919" s="1306"/>
      <c r="AB919" s="499"/>
      <c r="AC919" s="163"/>
      <c r="AD919" s="292"/>
      <c r="AE919" s="292"/>
      <c r="AF919" s="292"/>
      <c r="AG919" s="1325"/>
      <c r="AH919" s="163"/>
    </row>
    <row r="920" spans="1:34" s="162" customFormat="1" ht="14.25" x14ac:dyDescent="0.25">
      <c r="A920" s="164"/>
      <c r="B920" s="164"/>
      <c r="C920" s="164"/>
      <c r="D920" s="164"/>
      <c r="E920" s="164"/>
      <c r="F920" s="164"/>
      <c r="G920" s="164"/>
      <c r="H920" s="293"/>
      <c r="I920" s="292"/>
      <c r="J920" s="292"/>
      <c r="K920" s="163"/>
      <c r="L920" s="292"/>
      <c r="M920" s="163"/>
      <c r="N920" s="292"/>
      <c r="O920" s="163"/>
      <c r="P920" s="292"/>
      <c r="Q920" s="491"/>
      <c r="R920" s="292"/>
      <c r="S920" s="163"/>
      <c r="T920" s="292"/>
      <c r="U920" s="495"/>
      <c r="V920" s="491"/>
      <c r="W920" s="503"/>
      <c r="X920" s="499"/>
      <c r="Y920" s="163"/>
      <c r="Z920" s="292"/>
      <c r="AA920" s="1306"/>
      <c r="AB920" s="499"/>
      <c r="AC920" s="163"/>
      <c r="AD920" s="292"/>
      <c r="AE920" s="292"/>
      <c r="AF920" s="292"/>
      <c r="AG920" s="1325"/>
      <c r="AH920" s="163"/>
    </row>
    <row r="921" spans="1:34" s="162" customFormat="1" ht="14.25" x14ac:dyDescent="0.25">
      <c r="A921" s="164"/>
      <c r="B921" s="164"/>
      <c r="C921" s="164"/>
      <c r="D921" s="164"/>
      <c r="E921" s="164"/>
      <c r="F921" s="164"/>
      <c r="G921" s="164"/>
      <c r="H921" s="293"/>
      <c r="I921" s="292"/>
      <c r="J921" s="292"/>
      <c r="K921" s="163"/>
      <c r="L921" s="292"/>
      <c r="M921" s="163"/>
      <c r="N921" s="292"/>
      <c r="O921" s="163"/>
      <c r="P921" s="292"/>
      <c r="Q921" s="491"/>
      <c r="R921" s="292"/>
      <c r="S921" s="163"/>
      <c r="T921" s="292"/>
      <c r="U921" s="495"/>
      <c r="V921" s="491"/>
      <c r="W921" s="503"/>
      <c r="X921" s="499"/>
      <c r="Y921" s="163"/>
      <c r="Z921" s="292"/>
      <c r="AA921" s="1306"/>
      <c r="AB921" s="499"/>
      <c r="AC921" s="163"/>
      <c r="AD921" s="292"/>
      <c r="AE921" s="292"/>
      <c r="AF921" s="292"/>
      <c r="AG921" s="1325"/>
      <c r="AH921" s="163"/>
    </row>
    <row r="922" spans="1:34" s="162" customFormat="1" ht="14.25" x14ac:dyDescent="0.25">
      <c r="A922" s="164"/>
      <c r="B922" s="164"/>
      <c r="C922" s="164"/>
      <c r="D922" s="164"/>
      <c r="E922" s="164"/>
      <c r="F922" s="164"/>
      <c r="G922" s="164"/>
      <c r="H922" s="293"/>
      <c r="I922" s="292"/>
      <c r="J922" s="292"/>
      <c r="K922" s="163"/>
      <c r="L922" s="292"/>
      <c r="M922" s="163"/>
      <c r="N922" s="292"/>
      <c r="O922" s="163"/>
      <c r="P922" s="292"/>
      <c r="Q922" s="491"/>
      <c r="R922" s="292"/>
      <c r="S922" s="163"/>
      <c r="T922" s="292"/>
      <c r="U922" s="495"/>
      <c r="V922" s="491"/>
      <c r="W922" s="503"/>
      <c r="X922" s="499"/>
      <c r="Y922" s="163"/>
      <c r="Z922" s="292"/>
      <c r="AA922" s="1306"/>
      <c r="AB922" s="499"/>
      <c r="AC922" s="163"/>
      <c r="AD922" s="292"/>
      <c r="AE922" s="292"/>
      <c r="AF922" s="292"/>
      <c r="AG922" s="1325"/>
      <c r="AH922" s="163"/>
    </row>
    <row r="923" spans="1:34" s="162" customFormat="1" ht="14.25" x14ac:dyDescent="0.25">
      <c r="A923" s="164"/>
      <c r="B923" s="164"/>
      <c r="C923" s="164"/>
      <c r="D923" s="164"/>
      <c r="E923" s="164"/>
      <c r="F923" s="164"/>
      <c r="G923" s="164"/>
      <c r="H923" s="293"/>
      <c r="I923" s="292"/>
      <c r="J923" s="292"/>
      <c r="K923" s="163"/>
      <c r="L923" s="292"/>
      <c r="M923" s="163"/>
      <c r="N923" s="292"/>
      <c r="O923" s="163"/>
      <c r="P923" s="292"/>
      <c r="Q923" s="491"/>
      <c r="R923" s="292"/>
      <c r="S923" s="163"/>
      <c r="T923" s="292"/>
      <c r="U923" s="495"/>
      <c r="V923" s="491"/>
      <c r="W923" s="503"/>
      <c r="X923" s="499"/>
      <c r="Y923" s="163"/>
      <c r="Z923" s="292"/>
      <c r="AA923" s="1306"/>
      <c r="AB923" s="499"/>
      <c r="AC923" s="163"/>
      <c r="AD923" s="292"/>
      <c r="AE923" s="292"/>
      <c r="AF923" s="292"/>
      <c r="AG923" s="1325"/>
      <c r="AH923" s="163"/>
    </row>
    <row r="924" spans="1:34" s="162" customFormat="1" ht="14.25" x14ac:dyDescent="0.25">
      <c r="A924" s="164"/>
      <c r="B924" s="164"/>
      <c r="C924" s="164"/>
      <c r="D924" s="164"/>
      <c r="E924" s="164"/>
      <c r="F924" s="164"/>
      <c r="G924" s="164"/>
      <c r="H924" s="293"/>
      <c r="I924" s="292"/>
      <c r="J924" s="292"/>
      <c r="K924" s="163"/>
      <c r="L924" s="292"/>
      <c r="M924" s="163"/>
      <c r="N924" s="292"/>
      <c r="O924" s="163"/>
      <c r="P924" s="292"/>
      <c r="Q924" s="491"/>
      <c r="R924" s="292"/>
      <c r="S924" s="163"/>
      <c r="T924" s="292"/>
      <c r="U924" s="495"/>
      <c r="V924" s="491"/>
      <c r="W924" s="503"/>
      <c r="X924" s="499"/>
      <c r="Y924" s="163"/>
      <c r="Z924" s="292"/>
      <c r="AA924" s="1306"/>
      <c r="AB924" s="499"/>
      <c r="AC924" s="163"/>
      <c r="AD924" s="292"/>
      <c r="AE924" s="292"/>
      <c r="AF924" s="292"/>
      <c r="AG924" s="1325"/>
      <c r="AH924" s="163"/>
    </row>
    <row r="925" spans="1:34" s="162" customFormat="1" ht="14.25" x14ac:dyDescent="0.25">
      <c r="A925" s="164"/>
      <c r="B925" s="164"/>
      <c r="C925" s="164"/>
      <c r="D925" s="164"/>
      <c r="E925" s="164"/>
      <c r="F925" s="164"/>
      <c r="G925" s="164"/>
      <c r="H925" s="293"/>
      <c r="I925" s="292"/>
      <c r="J925" s="292"/>
      <c r="K925" s="163"/>
      <c r="L925" s="292"/>
      <c r="M925" s="163"/>
      <c r="N925" s="292"/>
      <c r="O925" s="163"/>
      <c r="P925" s="292"/>
      <c r="Q925" s="491"/>
      <c r="R925" s="292"/>
      <c r="S925" s="163"/>
      <c r="T925" s="292"/>
      <c r="U925" s="495"/>
      <c r="V925" s="491"/>
      <c r="W925" s="503"/>
      <c r="X925" s="499"/>
      <c r="Y925" s="163"/>
      <c r="Z925" s="292"/>
      <c r="AA925" s="1306"/>
      <c r="AB925" s="499"/>
      <c r="AC925" s="163"/>
      <c r="AD925" s="292"/>
      <c r="AE925" s="292"/>
      <c r="AF925" s="292"/>
      <c r="AG925" s="1325"/>
      <c r="AH925" s="163"/>
    </row>
    <row r="926" spans="1:34" s="162" customFormat="1" ht="14.25" x14ac:dyDescent="0.25">
      <c r="A926" s="164"/>
      <c r="B926" s="164"/>
      <c r="C926" s="164"/>
      <c r="D926" s="164"/>
      <c r="E926" s="164"/>
      <c r="F926" s="164"/>
      <c r="G926" s="164"/>
      <c r="H926" s="293"/>
      <c r="I926" s="292"/>
      <c r="J926" s="292"/>
      <c r="K926" s="163"/>
      <c r="L926" s="292"/>
      <c r="M926" s="163"/>
      <c r="N926" s="292"/>
      <c r="O926" s="163"/>
      <c r="P926" s="292"/>
      <c r="Q926" s="491"/>
      <c r="R926" s="292"/>
      <c r="S926" s="163"/>
      <c r="T926" s="292"/>
      <c r="U926" s="495"/>
      <c r="V926" s="491"/>
      <c r="W926" s="503"/>
      <c r="X926" s="499"/>
      <c r="Y926" s="163"/>
      <c r="Z926" s="292"/>
      <c r="AA926" s="1306"/>
      <c r="AB926" s="499"/>
      <c r="AC926" s="163"/>
      <c r="AD926" s="292"/>
      <c r="AE926" s="292"/>
      <c r="AF926" s="292"/>
      <c r="AG926" s="1325"/>
      <c r="AH926" s="163"/>
    </row>
    <row r="927" spans="1:34" s="162" customFormat="1" ht="14.25" x14ac:dyDescent="0.25">
      <c r="A927" s="164"/>
      <c r="B927" s="164"/>
      <c r="C927" s="164"/>
      <c r="D927" s="164"/>
      <c r="E927" s="164"/>
      <c r="F927" s="164"/>
      <c r="G927" s="164"/>
      <c r="H927" s="293"/>
      <c r="I927" s="292"/>
      <c r="J927" s="292"/>
      <c r="K927" s="163"/>
      <c r="L927" s="292"/>
      <c r="M927" s="163"/>
      <c r="N927" s="292"/>
      <c r="O927" s="163"/>
      <c r="P927" s="292"/>
      <c r="Q927" s="491"/>
      <c r="R927" s="292"/>
      <c r="S927" s="163"/>
      <c r="T927" s="292"/>
      <c r="U927" s="495"/>
      <c r="V927" s="491"/>
      <c r="W927" s="503"/>
      <c r="X927" s="499"/>
      <c r="Y927" s="163"/>
      <c r="Z927" s="292"/>
      <c r="AA927" s="1306"/>
      <c r="AB927" s="499"/>
      <c r="AC927" s="163"/>
      <c r="AD927" s="292"/>
      <c r="AE927" s="292"/>
      <c r="AF927" s="292"/>
      <c r="AG927" s="1325"/>
      <c r="AH927" s="163"/>
    </row>
    <row r="928" spans="1:34" s="162" customFormat="1" ht="14.25" x14ac:dyDescent="0.25">
      <c r="A928" s="164"/>
      <c r="B928" s="164"/>
      <c r="C928" s="164"/>
      <c r="D928" s="164"/>
      <c r="E928" s="164"/>
      <c r="F928" s="164"/>
      <c r="G928" s="164"/>
      <c r="H928" s="293"/>
      <c r="I928" s="292"/>
      <c r="J928" s="292"/>
      <c r="K928" s="163"/>
      <c r="L928" s="292"/>
      <c r="M928" s="163"/>
      <c r="N928" s="292"/>
      <c r="O928" s="163"/>
      <c r="P928" s="292"/>
      <c r="Q928" s="491"/>
      <c r="R928" s="292"/>
      <c r="S928" s="163"/>
      <c r="T928" s="292"/>
      <c r="U928" s="495"/>
      <c r="V928" s="491"/>
      <c r="W928" s="503"/>
      <c r="X928" s="499"/>
      <c r="Y928" s="163"/>
      <c r="Z928" s="292"/>
      <c r="AA928" s="1306"/>
      <c r="AB928" s="499"/>
      <c r="AC928" s="163"/>
      <c r="AD928" s="292"/>
      <c r="AE928" s="292"/>
      <c r="AF928" s="292"/>
      <c r="AG928" s="1325"/>
      <c r="AH928" s="163"/>
    </row>
    <row r="929" spans="1:34" s="162" customFormat="1" ht="14.25" x14ac:dyDescent="0.25">
      <c r="A929" s="164"/>
      <c r="B929" s="164"/>
      <c r="C929" s="164"/>
      <c r="D929" s="164"/>
      <c r="E929" s="164"/>
      <c r="F929" s="164"/>
      <c r="G929" s="164"/>
      <c r="H929" s="293"/>
      <c r="I929" s="292"/>
      <c r="J929" s="292"/>
      <c r="K929" s="163"/>
      <c r="L929" s="292"/>
      <c r="M929" s="163"/>
      <c r="N929" s="292"/>
      <c r="O929" s="163"/>
      <c r="P929" s="292"/>
      <c r="Q929" s="491"/>
      <c r="R929" s="292"/>
      <c r="S929" s="163"/>
      <c r="T929" s="292"/>
      <c r="U929" s="495"/>
      <c r="V929" s="491"/>
      <c r="W929" s="503"/>
      <c r="X929" s="499"/>
      <c r="Y929" s="163"/>
      <c r="Z929" s="292"/>
      <c r="AA929" s="1306"/>
      <c r="AB929" s="499"/>
      <c r="AC929" s="163"/>
      <c r="AD929" s="292"/>
      <c r="AE929" s="292"/>
      <c r="AF929" s="292"/>
      <c r="AG929" s="1325"/>
      <c r="AH929" s="163"/>
    </row>
    <row r="930" spans="1:34" s="162" customFormat="1" ht="14.25" x14ac:dyDescent="0.25">
      <c r="A930" s="164"/>
      <c r="B930" s="164"/>
      <c r="C930" s="164"/>
      <c r="D930" s="164"/>
      <c r="E930" s="164"/>
      <c r="F930" s="164"/>
      <c r="G930" s="164"/>
      <c r="H930" s="293"/>
      <c r="I930" s="292"/>
      <c r="J930" s="292"/>
      <c r="K930" s="163"/>
      <c r="L930" s="292"/>
      <c r="M930" s="163"/>
      <c r="N930" s="292"/>
      <c r="O930" s="163"/>
      <c r="P930" s="292"/>
      <c r="Q930" s="491"/>
      <c r="R930" s="292"/>
      <c r="S930" s="163"/>
      <c r="T930" s="292"/>
      <c r="U930" s="495"/>
      <c r="V930" s="491"/>
      <c r="W930" s="503"/>
      <c r="X930" s="499"/>
      <c r="Y930" s="163"/>
      <c r="Z930" s="292"/>
      <c r="AA930" s="1306"/>
      <c r="AB930" s="499"/>
      <c r="AC930" s="163"/>
      <c r="AD930" s="292"/>
      <c r="AE930" s="292"/>
      <c r="AF930" s="292"/>
      <c r="AG930" s="1325"/>
      <c r="AH930" s="163"/>
    </row>
    <row r="931" spans="1:34" s="162" customFormat="1" ht="14.25" x14ac:dyDescent="0.25">
      <c r="A931" s="164"/>
      <c r="B931" s="164"/>
      <c r="C931" s="164"/>
      <c r="D931" s="164"/>
      <c r="E931" s="164"/>
      <c r="F931" s="164"/>
      <c r="G931" s="164"/>
      <c r="H931" s="293"/>
      <c r="I931" s="292"/>
      <c r="J931" s="292"/>
      <c r="K931" s="163"/>
      <c r="L931" s="292"/>
      <c r="M931" s="163"/>
      <c r="N931" s="292"/>
      <c r="O931" s="163"/>
      <c r="P931" s="292"/>
      <c r="Q931" s="491"/>
      <c r="R931" s="292"/>
      <c r="S931" s="163"/>
      <c r="T931" s="292"/>
      <c r="U931" s="495"/>
      <c r="V931" s="491"/>
      <c r="W931" s="503"/>
      <c r="X931" s="499"/>
      <c r="Y931" s="163"/>
      <c r="Z931" s="292"/>
      <c r="AA931" s="1306"/>
      <c r="AB931" s="499"/>
      <c r="AC931" s="163"/>
      <c r="AD931" s="292"/>
      <c r="AE931" s="292"/>
      <c r="AF931" s="292"/>
      <c r="AG931" s="1325"/>
      <c r="AH931" s="163"/>
    </row>
    <row r="932" spans="1:34" s="162" customFormat="1" ht="14.25" x14ac:dyDescent="0.25">
      <c r="A932" s="164"/>
      <c r="B932" s="164"/>
      <c r="C932" s="164"/>
      <c r="D932" s="164"/>
      <c r="E932" s="164"/>
      <c r="F932" s="164"/>
      <c r="G932" s="164"/>
      <c r="H932" s="293"/>
      <c r="I932" s="292"/>
      <c r="J932" s="292"/>
      <c r="K932" s="163"/>
      <c r="L932" s="292"/>
      <c r="M932" s="163"/>
      <c r="N932" s="292"/>
      <c r="O932" s="163"/>
      <c r="P932" s="292"/>
      <c r="Q932" s="491"/>
      <c r="R932" s="292"/>
      <c r="S932" s="163"/>
      <c r="T932" s="292"/>
      <c r="U932" s="495"/>
      <c r="V932" s="491"/>
      <c r="W932" s="503"/>
      <c r="X932" s="499"/>
      <c r="Y932" s="163"/>
      <c r="Z932" s="292"/>
      <c r="AA932" s="1306"/>
      <c r="AB932" s="499"/>
      <c r="AC932" s="163"/>
      <c r="AD932" s="292"/>
      <c r="AE932" s="292"/>
      <c r="AF932" s="292"/>
      <c r="AG932" s="1325"/>
      <c r="AH932" s="163"/>
    </row>
    <row r="933" spans="1:34" s="162" customFormat="1" ht="14.25" x14ac:dyDescent="0.25">
      <c r="A933" s="164"/>
      <c r="B933" s="164"/>
      <c r="C933" s="164"/>
      <c r="D933" s="164"/>
      <c r="E933" s="164"/>
      <c r="F933" s="164"/>
      <c r="G933" s="164"/>
      <c r="H933" s="293"/>
      <c r="I933" s="292"/>
      <c r="J933" s="292"/>
      <c r="K933" s="163"/>
      <c r="L933" s="292"/>
      <c r="M933" s="163"/>
      <c r="N933" s="292"/>
      <c r="O933" s="163"/>
      <c r="P933" s="292"/>
      <c r="Q933" s="491"/>
      <c r="R933" s="292"/>
      <c r="S933" s="163"/>
      <c r="T933" s="292"/>
      <c r="U933" s="495"/>
      <c r="V933" s="491"/>
      <c r="W933" s="503"/>
      <c r="X933" s="499"/>
      <c r="Y933" s="163"/>
      <c r="Z933" s="292"/>
      <c r="AA933" s="1306"/>
      <c r="AB933" s="499"/>
      <c r="AC933" s="163"/>
      <c r="AD933" s="292"/>
      <c r="AE933" s="292"/>
      <c r="AF933" s="292"/>
      <c r="AG933" s="1325"/>
      <c r="AH933" s="163"/>
    </row>
    <row r="934" spans="1:34" s="162" customFormat="1" ht="14.25" x14ac:dyDescent="0.25">
      <c r="A934" s="164"/>
      <c r="B934" s="164"/>
      <c r="C934" s="164"/>
      <c r="D934" s="164"/>
      <c r="E934" s="164"/>
      <c r="F934" s="164"/>
      <c r="G934" s="164"/>
      <c r="H934" s="293"/>
      <c r="I934" s="292"/>
      <c r="J934" s="292"/>
      <c r="K934" s="163"/>
      <c r="L934" s="292"/>
      <c r="M934" s="163"/>
      <c r="N934" s="292"/>
      <c r="O934" s="163"/>
      <c r="P934" s="292"/>
      <c r="Q934" s="491"/>
      <c r="R934" s="292"/>
      <c r="S934" s="163"/>
      <c r="T934" s="292"/>
      <c r="U934" s="495"/>
      <c r="V934" s="491"/>
      <c r="W934" s="503"/>
      <c r="X934" s="499"/>
      <c r="Y934" s="163"/>
      <c r="Z934" s="292"/>
      <c r="AA934" s="1306"/>
      <c r="AB934" s="499"/>
      <c r="AC934" s="163"/>
      <c r="AD934" s="292"/>
      <c r="AE934" s="292"/>
      <c r="AF934" s="292"/>
      <c r="AG934" s="1325"/>
      <c r="AH934" s="163"/>
    </row>
    <row r="935" spans="1:34" s="162" customFormat="1" ht="14.25" x14ac:dyDescent="0.25">
      <c r="A935" s="164"/>
      <c r="B935" s="164"/>
      <c r="C935" s="164"/>
      <c r="D935" s="164"/>
      <c r="E935" s="164"/>
      <c r="F935" s="164"/>
      <c r="G935" s="164"/>
      <c r="H935" s="293"/>
      <c r="I935" s="292"/>
      <c r="J935" s="292"/>
      <c r="K935" s="163"/>
      <c r="L935" s="292"/>
      <c r="M935" s="163"/>
      <c r="N935" s="292"/>
      <c r="O935" s="163"/>
      <c r="P935" s="292"/>
      <c r="Q935" s="491"/>
      <c r="R935" s="292"/>
      <c r="S935" s="163"/>
      <c r="T935" s="292"/>
      <c r="U935" s="495"/>
      <c r="V935" s="491"/>
      <c r="W935" s="503"/>
      <c r="X935" s="499"/>
      <c r="Y935" s="163"/>
      <c r="Z935" s="292"/>
      <c r="AA935" s="1306"/>
      <c r="AB935" s="499"/>
      <c r="AC935" s="163"/>
      <c r="AD935" s="292"/>
      <c r="AE935" s="292"/>
      <c r="AF935" s="292"/>
      <c r="AG935" s="1325"/>
      <c r="AH935" s="163"/>
    </row>
    <row r="936" spans="1:34" s="162" customFormat="1" ht="14.25" x14ac:dyDescent="0.25">
      <c r="A936" s="164"/>
      <c r="B936" s="164"/>
      <c r="C936" s="164"/>
      <c r="D936" s="164"/>
      <c r="E936" s="164"/>
      <c r="F936" s="164"/>
      <c r="G936" s="164"/>
      <c r="H936" s="293"/>
      <c r="I936" s="292"/>
      <c r="J936" s="292"/>
      <c r="K936" s="163"/>
      <c r="L936" s="292"/>
      <c r="M936" s="163"/>
      <c r="N936" s="292"/>
      <c r="O936" s="163"/>
      <c r="P936" s="292"/>
      <c r="Q936" s="491"/>
      <c r="R936" s="292"/>
      <c r="S936" s="163"/>
      <c r="T936" s="292"/>
      <c r="U936" s="495"/>
      <c r="V936" s="491"/>
      <c r="W936" s="503"/>
      <c r="X936" s="499"/>
      <c r="Y936" s="163"/>
      <c r="Z936" s="292"/>
      <c r="AA936" s="1306"/>
      <c r="AB936" s="499"/>
      <c r="AC936" s="163"/>
      <c r="AD936" s="292"/>
      <c r="AE936" s="292"/>
      <c r="AF936" s="292"/>
      <c r="AG936" s="1325"/>
      <c r="AH936" s="163"/>
    </row>
    <row r="937" spans="1:34" s="162" customFormat="1" ht="14.25" x14ac:dyDescent="0.25">
      <c r="A937" s="164"/>
      <c r="B937" s="164"/>
      <c r="C937" s="164"/>
      <c r="D937" s="164"/>
      <c r="E937" s="164"/>
      <c r="F937" s="164"/>
      <c r="G937" s="164"/>
      <c r="H937" s="293"/>
      <c r="I937" s="292"/>
      <c r="J937" s="292"/>
      <c r="K937" s="163"/>
      <c r="L937" s="292"/>
      <c r="M937" s="163"/>
      <c r="N937" s="292"/>
      <c r="O937" s="163"/>
      <c r="P937" s="292"/>
      <c r="Q937" s="491"/>
      <c r="R937" s="292"/>
      <c r="S937" s="163"/>
      <c r="T937" s="292"/>
      <c r="U937" s="495"/>
      <c r="V937" s="491"/>
      <c r="W937" s="503"/>
      <c r="X937" s="499"/>
      <c r="Y937" s="163"/>
      <c r="Z937" s="292"/>
      <c r="AA937" s="1306"/>
      <c r="AB937" s="499"/>
      <c r="AC937" s="163"/>
      <c r="AD937" s="292"/>
      <c r="AE937" s="292"/>
      <c r="AF937" s="292"/>
      <c r="AG937" s="1325"/>
      <c r="AH937" s="163"/>
    </row>
    <row r="938" spans="1:34" s="162" customFormat="1" ht="14.25" x14ac:dyDescent="0.25">
      <c r="A938" s="164"/>
      <c r="B938" s="164"/>
      <c r="C938" s="164"/>
      <c r="D938" s="164"/>
      <c r="E938" s="164"/>
      <c r="F938" s="164"/>
      <c r="G938" s="164"/>
      <c r="H938" s="293"/>
      <c r="I938" s="292"/>
      <c r="J938" s="292"/>
      <c r="K938" s="163"/>
      <c r="L938" s="292"/>
      <c r="M938" s="163"/>
      <c r="N938" s="292"/>
      <c r="O938" s="163"/>
      <c r="P938" s="292"/>
      <c r="Q938" s="491"/>
      <c r="R938" s="292"/>
      <c r="S938" s="163"/>
      <c r="T938" s="292"/>
      <c r="U938" s="495"/>
      <c r="V938" s="491"/>
      <c r="W938" s="503"/>
      <c r="X938" s="499"/>
      <c r="Y938" s="163"/>
      <c r="Z938" s="292"/>
      <c r="AA938" s="1306"/>
      <c r="AB938" s="499"/>
      <c r="AC938" s="163"/>
      <c r="AD938" s="292"/>
      <c r="AE938" s="292"/>
      <c r="AF938" s="292"/>
      <c r="AG938" s="1325"/>
      <c r="AH938" s="163"/>
    </row>
    <row r="939" spans="1:34" s="162" customFormat="1" ht="14.25" x14ac:dyDescent="0.25">
      <c r="A939" s="164"/>
      <c r="B939" s="164"/>
      <c r="C939" s="164"/>
      <c r="D939" s="164"/>
      <c r="E939" s="164"/>
      <c r="F939" s="164"/>
      <c r="G939" s="164"/>
      <c r="H939" s="293"/>
      <c r="I939" s="292"/>
      <c r="J939" s="292"/>
      <c r="K939" s="163"/>
      <c r="L939" s="292"/>
      <c r="M939" s="163"/>
      <c r="N939" s="292"/>
      <c r="O939" s="163"/>
      <c r="P939" s="292"/>
      <c r="Q939" s="491"/>
      <c r="R939" s="292"/>
      <c r="S939" s="163"/>
      <c r="T939" s="292"/>
      <c r="U939" s="495"/>
      <c r="V939" s="491"/>
      <c r="W939" s="503"/>
      <c r="X939" s="499"/>
      <c r="Y939" s="163"/>
      <c r="Z939" s="292"/>
      <c r="AA939" s="1306"/>
      <c r="AB939" s="499"/>
      <c r="AC939" s="163"/>
      <c r="AD939" s="292"/>
      <c r="AE939" s="292"/>
      <c r="AF939" s="292"/>
      <c r="AG939" s="1325"/>
      <c r="AH939" s="163"/>
    </row>
    <row r="940" spans="1:34" s="162" customFormat="1" ht="14.25" x14ac:dyDescent="0.25">
      <c r="A940" s="164"/>
      <c r="B940" s="164"/>
      <c r="C940" s="164"/>
      <c r="D940" s="164"/>
      <c r="E940" s="164"/>
      <c r="F940" s="164"/>
      <c r="G940" s="164"/>
      <c r="H940" s="293"/>
      <c r="I940" s="292"/>
      <c r="J940" s="292"/>
      <c r="K940" s="163"/>
      <c r="L940" s="292"/>
      <c r="M940" s="163"/>
      <c r="N940" s="292"/>
      <c r="O940" s="163"/>
      <c r="P940" s="292"/>
      <c r="Q940" s="491"/>
      <c r="R940" s="292"/>
      <c r="S940" s="163"/>
      <c r="T940" s="292"/>
      <c r="U940" s="495"/>
      <c r="V940" s="491"/>
      <c r="W940" s="503"/>
      <c r="X940" s="499"/>
      <c r="Y940" s="163"/>
      <c r="Z940" s="292"/>
      <c r="AA940" s="1306"/>
      <c r="AB940" s="499"/>
      <c r="AC940" s="163"/>
      <c r="AD940" s="292"/>
      <c r="AE940" s="292"/>
      <c r="AF940" s="292"/>
      <c r="AG940" s="1325"/>
      <c r="AH940" s="163"/>
    </row>
    <row r="941" spans="1:34" s="162" customFormat="1" ht="14.25" x14ac:dyDescent="0.25">
      <c r="A941" s="164"/>
      <c r="B941" s="164"/>
      <c r="C941" s="164"/>
      <c r="D941" s="164"/>
      <c r="E941" s="164"/>
      <c r="F941" s="164"/>
      <c r="G941" s="164"/>
      <c r="H941" s="293"/>
      <c r="I941" s="292"/>
      <c r="J941" s="292"/>
      <c r="K941" s="163"/>
      <c r="L941" s="292"/>
      <c r="M941" s="163"/>
      <c r="N941" s="292"/>
      <c r="O941" s="163"/>
      <c r="P941" s="292"/>
      <c r="Q941" s="491"/>
      <c r="R941" s="292"/>
      <c r="S941" s="163"/>
      <c r="T941" s="292"/>
      <c r="U941" s="495"/>
      <c r="V941" s="491"/>
      <c r="W941" s="503"/>
      <c r="X941" s="499"/>
      <c r="Y941" s="163"/>
      <c r="Z941" s="292"/>
      <c r="AA941" s="1306"/>
      <c r="AB941" s="499"/>
      <c r="AC941" s="163"/>
      <c r="AD941" s="292"/>
      <c r="AE941" s="292"/>
      <c r="AF941" s="292"/>
      <c r="AG941" s="1325"/>
      <c r="AH941" s="163"/>
    </row>
    <row r="942" spans="1:34" s="162" customFormat="1" ht="14.25" x14ac:dyDescent="0.25">
      <c r="A942" s="164"/>
      <c r="B942" s="164"/>
      <c r="C942" s="164"/>
      <c r="D942" s="164"/>
      <c r="E942" s="164"/>
      <c r="F942" s="164"/>
      <c r="G942" s="164"/>
      <c r="H942" s="293"/>
      <c r="I942" s="292"/>
      <c r="J942" s="292"/>
      <c r="K942" s="163"/>
      <c r="L942" s="292"/>
      <c r="M942" s="163"/>
      <c r="N942" s="292"/>
      <c r="O942" s="163"/>
      <c r="P942" s="292"/>
      <c r="Q942" s="491"/>
      <c r="R942" s="292"/>
      <c r="S942" s="163"/>
      <c r="T942" s="292"/>
      <c r="U942" s="495"/>
      <c r="V942" s="491"/>
      <c r="W942" s="503"/>
      <c r="X942" s="499"/>
      <c r="Y942" s="163"/>
      <c r="Z942" s="292"/>
      <c r="AA942" s="1306"/>
      <c r="AB942" s="499"/>
      <c r="AC942" s="163"/>
      <c r="AD942" s="292"/>
      <c r="AE942" s="292"/>
      <c r="AF942" s="292"/>
      <c r="AG942" s="1325"/>
      <c r="AH942" s="163"/>
    </row>
    <row r="943" spans="1:34" s="162" customFormat="1" ht="14.25" x14ac:dyDescent="0.25">
      <c r="A943" s="164"/>
      <c r="B943" s="164"/>
      <c r="C943" s="164"/>
      <c r="D943" s="164"/>
      <c r="E943" s="164"/>
      <c r="F943" s="164"/>
      <c r="G943" s="164"/>
      <c r="H943" s="293"/>
      <c r="I943" s="292"/>
      <c r="J943" s="292"/>
      <c r="K943" s="163"/>
      <c r="L943" s="292"/>
      <c r="M943" s="163"/>
      <c r="N943" s="292"/>
      <c r="O943" s="163"/>
      <c r="P943" s="292"/>
      <c r="Q943" s="491"/>
      <c r="R943" s="292"/>
      <c r="S943" s="163"/>
      <c r="T943" s="292"/>
      <c r="U943" s="495"/>
      <c r="V943" s="491"/>
      <c r="W943" s="503"/>
      <c r="X943" s="499"/>
      <c r="Y943" s="163"/>
      <c r="Z943" s="292"/>
      <c r="AA943" s="1306"/>
      <c r="AB943" s="499"/>
      <c r="AC943" s="163"/>
      <c r="AD943" s="292"/>
      <c r="AE943" s="292"/>
      <c r="AF943" s="292"/>
      <c r="AG943" s="1325"/>
      <c r="AH943" s="163"/>
    </row>
    <row r="944" spans="1:34" s="162" customFormat="1" ht="14.25" x14ac:dyDescent="0.25">
      <c r="A944" s="164"/>
      <c r="B944" s="164"/>
      <c r="C944" s="164"/>
      <c r="D944" s="164"/>
      <c r="E944" s="164"/>
      <c r="F944" s="164"/>
      <c r="G944" s="164"/>
      <c r="H944" s="293"/>
      <c r="I944" s="292"/>
      <c r="J944" s="292"/>
      <c r="K944" s="163"/>
      <c r="L944" s="292"/>
      <c r="M944" s="163"/>
      <c r="N944" s="292"/>
      <c r="O944" s="163"/>
      <c r="P944" s="292"/>
      <c r="Q944" s="491"/>
      <c r="R944" s="292"/>
      <c r="S944" s="163"/>
      <c r="T944" s="292"/>
      <c r="U944" s="495"/>
      <c r="V944" s="491"/>
      <c r="W944" s="503"/>
      <c r="X944" s="499"/>
      <c r="Y944" s="163"/>
      <c r="Z944" s="292"/>
      <c r="AA944" s="1306"/>
      <c r="AB944" s="499"/>
      <c r="AC944" s="163"/>
      <c r="AD944" s="292"/>
      <c r="AE944" s="292"/>
      <c r="AF944" s="292"/>
      <c r="AG944" s="1325"/>
      <c r="AH944" s="163"/>
    </row>
    <row r="945" spans="1:34" s="162" customFormat="1" ht="14.25" x14ac:dyDescent="0.25">
      <c r="A945" s="164"/>
      <c r="B945" s="164"/>
      <c r="C945" s="164"/>
      <c r="D945" s="164"/>
      <c r="E945" s="164"/>
      <c r="F945" s="164"/>
      <c r="G945" s="164"/>
      <c r="H945" s="293"/>
      <c r="I945" s="292"/>
      <c r="J945" s="292"/>
      <c r="K945" s="163"/>
      <c r="L945" s="292"/>
      <c r="M945" s="163"/>
      <c r="N945" s="292"/>
      <c r="O945" s="163"/>
      <c r="P945" s="292"/>
      <c r="Q945" s="491"/>
      <c r="R945" s="292"/>
      <c r="S945" s="163"/>
      <c r="T945" s="292"/>
      <c r="U945" s="495"/>
      <c r="V945" s="491"/>
      <c r="W945" s="503"/>
      <c r="X945" s="499"/>
      <c r="Y945" s="163"/>
      <c r="Z945" s="292"/>
      <c r="AA945" s="1306"/>
      <c r="AB945" s="499"/>
      <c r="AC945" s="163"/>
      <c r="AD945" s="292"/>
      <c r="AE945" s="292"/>
      <c r="AF945" s="292"/>
      <c r="AG945" s="1325"/>
      <c r="AH945" s="163"/>
    </row>
    <row r="946" spans="1:34" s="162" customFormat="1" ht="14.25" x14ac:dyDescent="0.25">
      <c r="A946" s="164"/>
      <c r="B946" s="164"/>
      <c r="C946" s="164"/>
      <c r="D946" s="164"/>
      <c r="E946" s="164"/>
      <c r="F946" s="164"/>
      <c r="G946" s="164"/>
      <c r="H946" s="293"/>
      <c r="I946" s="292"/>
      <c r="J946" s="292"/>
      <c r="K946" s="163"/>
      <c r="L946" s="292"/>
      <c r="M946" s="163"/>
      <c r="N946" s="292"/>
      <c r="O946" s="163"/>
      <c r="P946" s="292"/>
      <c r="Q946" s="491"/>
      <c r="R946" s="292"/>
      <c r="S946" s="163"/>
      <c r="T946" s="292"/>
      <c r="U946" s="495"/>
      <c r="V946" s="491"/>
      <c r="W946" s="503"/>
      <c r="X946" s="499"/>
      <c r="Y946" s="163"/>
      <c r="Z946" s="292"/>
      <c r="AA946" s="1306"/>
      <c r="AB946" s="499"/>
      <c r="AC946" s="163"/>
      <c r="AD946" s="292"/>
      <c r="AE946" s="292"/>
      <c r="AF946" s="292"/>
      <c r="AG946" s="1325"/>
      <c r="AH946" s="163"/>
    </row>
    <row r="947" spans="1:34" s="162" customFormat="1" ht="14.25" x14ac:dyDescent="0.25">
      <c r="A947" s="164"/>
      <c r="B947" s="164"/>
      <c r="C947" s="164"/>
      <c r="D947" s="164"/>
      <c r="E947" s="164"/>
      <c r="F947" s="164"/>
      <c r="G947" s="164"/>
      <c r="H947" s="293"/>
      <c r="I947" s="292"/>
      <c r="J947" s="292"/>
      <c r="K947" s="163"/>
      <c r="L947" s="292"/>
      <c r="M947" s="163"/>
      <c r="N947" s="292"/>
      <c r="O947" s="163"/>
      <c r="P947" s="292"/>
      <c r="Q947" s="491"/>
      <c r="R947" s="292"/>
      <c r="S947" s="163"/>
      <c r="T947" s="292"/>
      <c r="U947" s="495"/>
      <c r="V947" s="491"/>
      <c r="W947" s="503"/>
      <c r="X947" s="499"/>
      <c r="Y947" s="163"/>
      <c r="Z947" s="292"/>
      <c r="AA947" s="1306"/>
      <c r="AB947" s="499"/>
      <c r="AC947" s="163"/>
      <c r="AD947" s="292"/>
      <c r="AE947" s="292"/>
      <c r="AF947" s="292"/>
      <c r="AG947" s="1325"/>
      <c r="AH947" s="163"/>
    </row>
    <row r="948" spans="1:34" s="162" customFormat="1" ht="14.25" x14ac:dyDescent="0.25">
      <c r="A948" s="164"/>
      <c r="B948" s="164"/>
      <c r="C948" s="164"/>
      <c r="D948" s="164"/>
      <c r="E948" s="164"/>
      <c r="F948" s="164"/>
      <c r="G948" s="164"/>
      <c r="H948" s="293"/>
      <c r="I948" s="292"/>
      <c r="J948" s="292"/>
      <c r="K948" s="163"/>
      <c r="L948" s="292"/>
      <c r="M948" s="163"/>
      <c r="N948" s="292"/>
      <c r="O948" s="163"/>
      <c r="P948" s="292"/>
      <c r="Q948" s="491"/>
      <c r="R948" s="292"/>
      <c r="S948" s="163"/>
      <c r="T948" s="292"/>
      <c r="U948" s="495"/>
      <c r="V948" s="491"/>
      <c r="W948" s="503"/>
      <c r="X948" s="499"/>
      <c r="Y948" s="163"/>
      <c r="Z948" s="292"/>
      <c r="AA948" s="1306"/>
      <c r="AB948" s="499"/>
      <c r="AC948" s="163"/>
      <c r="AD948" s="292"/>
      <c r="AE948" s="292"/>
      <c r="AF948" s="292"/>
      <c r="AG948" s="1325"/>
      <c r="AH948" s="163"/>
    </row>
    <row r="949" spans="1:34" s="162" customFormat="1" ht="14.25" x14ac:dyDescent="0.25">
      <c r="A949" s="164"/>
      <c r="B949" s="164"/>
      <c r="C949" s="164"/>
      <c r="D949" s="164"/>
      <c r="E949" s="164"/>
      <c r="F949" s="164"/>
      <c r="G949" s="164"/>
      <c r="H949" s="293"/>
      <c r="I949" s="292"/>
      <c r="J949" s="292"/>
      <c r="K949" s="163"/>
      <c r="L949" s="292"/>
      <c r="M949" s="163"/>
      <c r="N949" s="292"/>
      <c r="O949" s="163"/>
      <c r="P949" s="292"/>
      <c r="Q949" s="491"/>
      <c r="R949" s="292"/>
      <c r="S949" s="163"/>
      <c r="T949" s="292"/>
      <c r="U949" s="495"/>
      <c r="V949" s="491"/>
      <c r="W949" s="503"/>
      <c r="X949" s="499"/>
      <c r="Y949" s="163"/>
      <c r="Z949" s="292"/>
      <c r="AA949" s="1306"/>
      <c r="AB949" s="499"/>
      <c r="AC949" s="163"/>
      <c r="AD949" s="292"/>
      <c r="AE949" s="292"/>
      <c r="AF949" s="292"/>
      <c r="AG949" s="1325"/>
      <c r="AH949" s="163"/>
    </row>
    <row r="950" spans="1:34" s="162" customFormat="1" ht="14.25" x14ac:dyDescent="0.25">
      <c r="A950" s="164"/>
      <c r="B950" s="164"/>
      <c r="C950" s="164"/>
      <c r="D950" s="164"/>
      <c r="E950" s="164"/>
      <c r="F950" s="164"/>
      <c r="G950" s="164"/>
      <c r="H950" s="293"/>
      <c r="I950" s="292"/>
      <c r="J950" s="292"/>
      <c r="K950" s="163"/>
      <c r="L950" s="292"/>
      <c r="M950" s="163"/>
      <c r="N950" s="292"/>
      <c r="O950" s="163"/>
      <c r="P950" s="292"/>
      <c r="Q950" s="491"/>
      <c r="R950" s="292"/>
      <c r="S950" s="163"/>
      <c r="T950" s="292"/>
      <c r="U950" s="495"/>
      <c r="V950" s="491"/>
      <c r="W950" s="503"/>
      <c r="X950" s="499"/>
      <c r="Y950" s="163"/>
      <c r="Z950" s="292"/>
      <c r="AA950" s="1306"/>
      <c r="AB950" s="499"/>
      <c r="AC950" s="163"/>
      <c r="AD950" s="292"/>
      <c r="AE950" s="292"/>
      <c r="AF950" s="292"/>
      <c r="AG950" s="1325"/>
      <c r="AH950" s="163"/>
    </row>
    <row r="951" spans="1:34" s="162" customFormat="1" ht="14.25" x14ac:dyDescent="0.25">
      <c r="A951" s="164"/>
      <c r="B951" s="164"/>
      <c r="C951" s="164"/>
      <c r="D951" s="164"/>
      <c r="E951" s="164"/>
      <c r="F951" s="164"/>
      <c r="G951" s="164"/>
      <c r="H951" s="293"/>
      <c r="I951" s="292"/>
      <c r="J951" s="292"/>
      <c r="K951" s="163"/>
      <c r="L951" s="292"/>
      <c r="M951" s="163"/>
      <c r="N951" s="292"/>
      <c r="O951" s="163"/>
      <c r="P951" s="292"/>
      <c r="Q951" s="491"/>
      <c r="R951" s="292"/>
      <c r="S951" s="163"/>
      <c r="T951" s="292"/>
      <c r="U951" s="495"/>
      <c r="V951" s="491"/>
      <c r="W951" s="503"/>
      <c r="X951" s="499"/>
      <c r="Y951" s="163"/>
      <c r="Z951" s="292"/>
      <c r="AA951" s="1306"/>
      <c r="AB951" s="499"/>
      <c r="AC951" s="163"/>
      <c r="AD951" s="292"/>
      <c r="AE951" s="292"/>
      <c r="AF951" s="292"/>
      <c r="AG951" s="1325"/>
      <c r="AH951" s="163"/>
    </row>
    <row r="952" spans="1:34" s="162" customFormat="1" ht="14.25" x14ac:dyDescent="0.25">
      <c r="A952" s="164"/>
      <c r="B952" s="164"/>
      <c r="C952" s="164"/>
      <c r="D952" s="164"/>
      <c r="E952" s="164"/>
      <c r="F952" s="164"/>
      <c r="G952" s="164"/>
      <c r="H952" s="293"/>
      <c r="I952" s="292"/>
      <c r="J952" s="292"/>
      <c r="K952" s="163"/>
      <c r="L952" s="292"/>
      <c r="M952" s="163"/>
      <c r="N952" s="292"/>
      <c r="O952" s="163"/>
      <c r="P952" s="292"/>
      <c r="Q952" s="491"/>
      <c r="R952" s="292"/>
      <c r="S952" s="163"/>
      <c r="T952" s="292"/>
      <c r="U952" s="495"/>
      <c r="V952" s="491"/>
      <c r="W952" s="503"/>
      <c r="X952" s="499"/>
      <c r="Y952" s="163"/>
      <c r="Z952" s="292"/>
      <c r="AA952" s="1306"/>
      <c r="AB952" s="499"/>
      <c r="AC952" s="163"/>
      <c r="AD952" s="292"/>
      <c r="AE952" s="292"/>
      <c r="AF952" s="292"/>
      <c r="AG952" s="1325"/>
      <c r="AH952" s="163"/>
    </row>
    <row r="953" spans="1:34" s="162" customFormat="1" ht="14.25" x14ac:dyDescent="0.25">
      <c r="A953" s="164"/>
      <c r="B953" s="164"/>
      <c r="C953" s="164"/>
      <c r="D953" s="164"/>
      <c r="E953" s="164"/>
      <c r="F953" s="164"/>
      <c r="G953" s="164"/>
      <c r="H953" s="293"/>
      <c r="I953" s="292"/>
      <c r="J953" s="292"/>
      <c r="K953" s="163"/>
      <c r="L953" s="292"/>
      <c r="M953" s="163"/>
      <c r="N953" s="292"/>
      <c r="O953" s="163"/>
      <c r="P953" s="292"/>
      <c r="Q953" s="491"/>
      <c r="R953" s="292"/>
      <c r="S953" s="163"/>
      <c r="T953" s="292"/>
      <c r="U953" s="495"/>
      <c r="V953" s="491"/>
      <c r="W953" s="503"/>
      <c r="X953" s="499"/>
      <c r="Y953" s="163"/>
      <c r="Z953" s="292"/>
      <c r="AA953" s="1306"/>
      <c r="AB953" s="499"/>
      <c r="AC953" s="163"/>
      <c r="AD953" s="292"/>
      <c r="AE953" s="292"/>
      <c r="AF953" s="292"/>
      <c r="AG953" s="1325"/>
      <c r="AH953" s="163"/>
    </row>
    <row r="954" spans="1:34" s="162" customFormat="1" ht="14.25" x14ac:dyDescent="0.25">
      <c r="A954" s="164"/>
      <c r="B954" s="164"/>
      <c r="C954" s="164"/>
      <c r="D954" s="164"/>
      <c r="E954" s="164"/>
      <c r="F954" s="164"/>
      <c r="G954" s="164"/>
      <c r="H954" s="293"/>
      <c r="I954" s="292"/>
      <c r="J954" s="292"/>
      <c r="K954" s="163"/>
      <c r="L954" s="292"/>
      <c r="M954" s="163"/>
      <c r="N954" s="292"/>
      <c r="O954" s="163"/>
      <c r="P954" s="292"/>
      <c r="Q954" s="491"/>
      <c r="R954" s="292"/>
      <c r="S954" s="163"/>
      <c r="T954" s="292"/>
      <c r="U954" s="495"/>
      <c r="V954" s="491"/>
      <c r="W954" s="503"/>
      <c r="X954" s="499"/>
      <c r="Y954" s="163"/>
      <c r="Z954" s="292"/>
      <c r="AA954" s="1306"/>
      <c r="AB954" s="499"/>
      <c r="AC954" s="163"/>
      <c r="AD954" s="292"/>
      <c r="AE954" s="292"/>
      <c r="AF954" s="292"/>
      <c r="AG954" s="1325"/>
      <c r="AH954" s="163"/>
    </row>
    <row r="955" spans="1:34" s="162" customFormat="1" ht="14.25" x14ac:dyDescent="0.25">
      <c r="A955" s="164"/>
      <c r="B955" s="164"/>
      <c r="C955" s="164"/>
      <c r="D955" s="164"/>
      <c r="E955" s="164"/>
      <c r="F955" s="164"/>
      <c r="G955" s="164"/>
      <c r="H955" s="293"/>
      <c r="I955" s="292"/>
      <c r="J955" s="292"/>
      <c r="K955" s="163"/>
      <c r="L955" s="292"/>
      <c r="M955" s="163"/>
      <c r="N955" s="292"/>
      <c r="O955" s="163"/>
      <c r="P955" s="292"/>
      <c r="Q955" s="491"/>
      <c r="R955" s="292"/>
      <c r="S955" s="163"/>
      <c r="T955" s="292"/>
      <c r="U955" s="495"/>
      <c r="V955" s="491"/>
      <c r="W955" s="503"/>
      <c r="X955" s="499"/>
      <c r="Y955" s="163"/>
      <c r="Z955" s="292"/>
      <c r="AA955" s="1306"/>
      <c r="AB955" s="499"/>
      <c r="AC955" s="163"/>
      <c r="AD955" s="292"/>
      <c r="AE955" s="292"/>
      <c r="AF955" s="292"/>
      <c r="AG955" s="1325"/>
      <c r="AH955" s="163"/>
    </row>
    <row r="956" spans="1:34" s="162" customFormat="1" ht="14.25" x14ac:dyDescent="0.25">
      <c r="A956" s="164"/>
      <c r="B956" s="164"/>
      <c r="C956" s="164"/>
      <c r="D956" s="164"/>
      <c r="E956" s="164"/>
      <c r="F956" s="164"/>
      <c r="G956" s="164"/>
      <c r="H956" s="293"/>
      <c r="I956" s="292"/>
      <c r="J956" s="292"/>
      <c r="K956" s="163"/>
      <c r="L956" s="292"/>
      <c r="M956" s="163"/>
      <c r="N956" s="292"/>
      <c r="O956" s="163"/>
      <c r="P956" s="292"/>
      <c r="Q956" s="491"/>
      <c r="R956" s="292"/>
      <c r="S956" s="163"/>
      <c r="T956" s="292"/>
      <c r="U956" s="495"/>
      <c r="V956" s="491"/>
      <c r="W956" s="503"/>
      <c r="X956" s="499"/>
      <c r="Y956" s="163"/>
      <c r="Z956" s="292"/>
      <c r="AA956" s="1306"/>
      <c r="AB956" s="499"/>
      <c r="AC956" s="163"/>
      <c r="AD956" s="292"/>
      <c r="AE956" s="292"/>
      <c r="AF956" s="292"/>
      <c r="AG956" s="1325"/>
      <c r="AH956" s="163"/>
    </row>
    <row r="957" spans="1:34" s="162" customFormat="1" ht="14.25" x14ac:dyDescent="0.25">
      <c r="A957" s="164"/>
      <c r="B957" s="164"/>
      <c r="C957" s="164"/>
      <c r="D957" s="164"/>
      <c r="E957" s="164"/>
      <c r="F957" s="164"/>
      <c r="G957" s="164"/>
      <c r="H957" s="293"/>
      <c r="I957" s="292"/>
      <c r="J957" s="292"/>
      <c r="K957" s="163"/>
      <c r="L957" s="292"/>
      <c r="M957" s="163"/>
      <c r="N957" s="292"/>
      <c r="O957" s="163"/>
      <c r="P957" s="292"/>
      <c r="Q957" s="491"/>
      <c r="R957" s="292"/>
      <c r="S957" s="163"/>
      <c r="T957" s="292"/>
      <c r="U957" s="495"/>
      <c r="V957" s="491"/>
      <c r="W957" s="503"/>
      <c r="X957" s="499"/>
      <c r="Y957" s="163"/>
      <c r="Z957" s="292"/>
      <c r="AA957" s="1306"/>
      <c r="AB957" s="499"/>
      <c r="AC957" s="163"/>
      <c r="AD957" s="292"/>
      <c r="AE957" s="292"/>
      <c r="AF957" s="292"/>
      <c r="AG957" s="1325"/>
      <c r="AH957" s="163"/>
    </row>
    <row r="958" spans="1:34" s="162" customFormat="1" ht="14.25" x14ac:dyDescent="0.25">
      <c r="A958" s="164"/>
      <c r="B958" s="164"/>
      <c r="C958" s="164"/>
      <c r="D958" s="164"/>
      <c r="E958" s="164"/>
      <c r="F958" s="164"/>
      <c r="G958" s="164"/>
      <c r="H958" s="293"/>
      <c r="I958" s="292"/>
      <c r="J958" s="292"/>
      <c r="K958" s="163"/>
      <c r="L958" s="292"/>
      <c r="M958" s="163"/>
      <c r="N958" s="292"/>
      <c r="O958" s="163"/>
      <c r="P958" s="292"/>
      <c r="Q958" s="491"/>
      <c r="R958" s="292"/>
      <c r="S958" s="163"/>
      <c r="T958" s="292"/>
      <c r="U958" s="495"/>
      <c r="V958" s="491"/>
      <c r="W958" s="503"/>
      <c r="X958" s="499"/>
      <c r="Y958" s="163"/>
      <c r="Z958" s="292"/>
      <c r="AA958" s="1306"/>
      <c r="AB958" s="499"/>
      <c r="AC958" s="163"/>
      <c r="AD958" s="292"/>
      <c r="AE958" s="292"/>
      <c r="AF958" s="292"/>
      <c r="AG958" s="1325"/>
      <c r="AH958" s="163"/>
    </row>
    <row r="959" spans="1:34" s="162" customFormat="1" ht="14.25" x14ac:dyDescent="0.25">
      <c r="A959" s="164"/>
      <c r="B959" s="164"/>
      <c r="C959" s="164"/>
      <c r="D959" s="164"/>
      <c r="E959" s="164"/>
      <c r="F959" s="164"/>
      <c r="G959" s="164"/>
      <c r="H959" s="293"/>
      <c r="I959" s="292"/>
      <c r="J959" s="292"/>
      <c r="K959" s="163"/>
      <c r="L959" s="292"/>
      <c r="M959" s="163"/>
      <c r="N959" s="292"/>
      <c r="O959" s="163"/>
      <c r="P959" s="292"/>
      <c r="Q959" s="491"/>
      <c r="R959" s="292"/>
      <c r="S959" s="163"/>
      <c r="T959" s="292"/>
      <c r="U959" s="495"/>
      <c r="V959" s="491"/>
      <c r="W959" s="503"/>
      <c r="X959" s="499"/>
      <c r="Y959" s="163"/>
      <c r="Z959" s="292"/>
      <c r="AA959" s="1306"/>
      <c r="AB959" s="499"/>
      <c r="AC959" s="163"/>
      <c r="AD959" s="292"/>
      <c r="AE959" s="292"/>
      <c r="AF959" s="292"/>
      <c r="AG959" s="1325"/>
      <c r="AH959" s="163"/>
    </row>
    <row r="960" spans="1:34" s="162" customFormat="1" ht="14.25" x14ac:dyDescent="0.25">
      <c r="A960" s="164"/>
      <c r="B960" s="164"/>
      <c r="C960" s="164"/>
      <c r="D960" s="164"/>
      <c r="E960" s="164"/>
      <c r="F960" s="164"/>
      <c r="G960" s="164"/>
      <c r="H960" s="293"/>
      <c r="I960" s="292"/>
      <c r="J960" s="292"/>
      <c r="K960" s="163"/>
      <c r="L960" s="292"/>
      <c r="M960" s="163"/>
      <c r="N960" s="292"/>
      <c r="O960" s="163"/>
      <c r="P960" s="292"/>
      <c r="Q960" s="491"/>
      <c r="R960" s="292"/>
      <c r="S960" s="163"/>
      <c r="T960" s="292"/>
      <c r="U960" s="495"/>
      <c r="V960" s="491"/>
      <c r="W960" s="503"/>
      <c r="X960" s="499"/>
      <c r="Y960" s="163"/>
      <c r="Z960" s="292"/>
      <c r="AA960" s="1306"/>
      <c r="AB960" s="499"/>
      <c r="AC960" s="163"/>
      <c r="AD960" s="292"/>
      <c r="AE960" s="292"/>
      <c r="AF960" s="292"/>
      <c r="AG960" s="1325"/>
      <c r="AH960" s="163"/>
    </row>
    <row r="961" spans="1:34" s="162" customFormat="1" ht="14.25" x14ac:dyDescent="0.25">
      <c r="A961" s="164"/>
      <c r="B961" s="164"/>
      <c r="C961" s="164"/>
      <c r="D961" s="164"/>
      <c r="E961" s="164"/>
      <c r="F961" s="164"/>
      <c r="G961" s="164"/>
      <c r="H961" s="293"/>
      <c r="I961" s="292"/>
      <c r="J961" s="292"/>
      <c r="K961" s="163"/>
      <c r="L961" s="292"/>
      <c r="M961" s="163"/>
      <c r="N961" s="292"/>
      <c r="O961" s="163"/>
      <c r="P961" s="292"/>
      <c r="Q961" s="491"/>
      <c r="R961" s="292"/>
      <c r="S961" s="163"/>
      <c r="T961" s="292"/>
      <c r="U961" s="495"/>
      <c r="V961" s="491"/>
      <c r="W961" s="503"/>
      <c r="X961" s="499"/>
      <c r="Y961" s="163"/>
      <c r="Z961" s="292"/>
      <c r="AA961" s="1306"/>
      <c r="AB961" s="499"/>
      <c r="AC961" s="163"/>
      <c r="AD961" s="292"/>
      <c r="AE961" s="292"/>
      <c r="AF961" s="292"/>
      <c r="AG961" s="1325"/>
      <c r="AH961" s="163"/>
    </row>
    <row r="962" spans="1:34" s="162" customFormat="1" ht="14.25" x14ac:dyDescent="0.25">
      <c r="A962" s="164"/>
      <c r="B962" s="164"/>
      <c r="C962" s="164"/>
      <c r="D962" s="164"/>
      <c r="E962" s="164"/>
      <c r="F962" s="164"/>
      <c r="G962" s="164"/>
      <c r="H962" s="293"/>
      <c r="I962" s="292"/>
      <c r="J962" s="292"/>
      <c r="K962" s="163"/>
      <c r="L962" s="292"/>
      <c r="M962" s="163"/>
      <c r="N962" s="292"/>
      <c r="O962" s="163"/>
      <c r="P962" s="292"/>
      <c r="Q962" s="491"/>
      <c r="R962" s="292"/>
      <c r="S962" s="163"/>
      <c r="T962" s="292"/>
      <c r="U962" s="495"/>
      <c r="V962" s="491"/>
      <c r="W962" s="503"/>
      <c r="X962" s="499"/>
      <c r="Y962" s="163"/>
      <c r="Z962" s="292"/>
      <c r="AA962" s="1306"/>
      <c r="AB962" s="499"/>
      <c r="AC962" s="163"/>
      <c r="AD962" s="292"/>
      <c r="AE962" s="292"/>
      <c r="AF962" s="292"/>
      <c r="AG962" s="1325"/>
      <c r="AH962" s="163"/>
    </row>
    <row r="963" spans="1:34" s="162" customFormat="1" ht="14.25" x14ac:dyDescent="0.25">
      <c r="A963" s="164"/>
      <c r="B963" s="164"/>
      <c r="C963" s="164"/>
      <c r="D963" s="164"/>
      <c r="E963" s="164"/>
      <c r="F963" s="164"/>
      <c r="G963" s="164"/>
      <c r="H963" s="293"/>
      <c r="I963" s="292"/>
      <c r="J963" s="292"/>
      <c r="K963" s="163"/>
      <c r="L963" s="292"/>
      <c r="M963" s="163"/>
      <c r="N963" s="292"/>
      <c r="O963" s="163"/>
      <c r="P963" s="292"/>
      <c r="Q963" s="491"/>
      <c r="R963" s="292"/>
      <c r="S963" s="163"/>
      <c r="T963" s="292"/>
      <c r="U963" s="495"/>
      <c r="V963" s="491"/>
      <c r="W963" s="503"/>
      <c r="X963" s="499"/>
      <c r="Y963" s="163"/>
      <c r="Z963" s="292"/>
      <c r="AA963" s="1306"/>
      <c r="AB963" s="499"/>
      <c r="AC963" s="163"/>
      <c r="AD963" s="292"/>
      <c r="AE963" s="292"/>
      <c r="AF963" s="292"/>
      <c r="AG963" s="1325"/>
      <c r="AH963" s="163"/>
    </row>
    <row r="964" spans="1:34" s="162" customFormat="1" ht="14.25" x14ac:dyDescent="0.25">
      <c r="A964" s="164"/>
      <c r="B964" s="164"/>
      <c r="C964" s="164"/>
      <c r="D964" s="164"/>
      <c r="E964" s="164"/>
      <c r="F964" s="164"/>
      <c r="G964" s="164"/>
      <c r="H964" s="293"/>
      <c r="I964" s="292"/>
      <c r="J964" s="292"/>
      <c r="K964" s="163"/>
      <c r="L964" s="292"/>
      <c r="M964" s="163"/>
      <c r="N964" s="292"/>
      <c r="O964" s="163"/>
      <c r="P964" s="292"/>
      <c r="Q964" s="491"/>
      <c r="R964" s="292"/>
      <c r="S964" s="163"/>
      <c r="T964" s="292"/>
      <c r="U964" s="495"/>
      <c r="V964" s="491"/>
      <c r="W964" s="503"/>
      <c r="X964" s="499"/>
      <c r="Y964" s="163"/>
      <c r="Z964" s="292"/>
      <c r="AA964" s="1306"/>
      <c r="AB964" s="499"/>
      <c r="AC964" s="163"/>
      <c r="AD964" s="292"/>
      <c r="AE964" s="292"/>
      <c r="AF964" s="292"/>
      <c r="AG964" s="1325"/>
      <c r="AH964" s="163"/>
    </row>
    <row r="965" spans="1:34" s="162" customFormat="1" ht="14.25" x14ac:dyDescent="0.25">
      <c r="A965" s="164"/>
      <c r="B965" s="164"/>
      <c r="C965" s="164"/>
      <c r="D965" s="164"/>
      <c r="E965" s="164"/>
      <c r="F965" s="164"/>
      <c r="G965" s="164"/>
      <c r="H965" s="293"/>
      <c r="I965" s="292"/>
      <c r="J965" s="292"/>
      <c r="K965" s="163"/>
      <c r="L965" s="292"/>
      <c r="M965" s="163"/>
      <c r="N965" s="292"/>
      <c r="O965" s="163"/>
      <c r="P965" s="292"/>
      <c r="Q965" s="491"/>
      <c r="R965" s="292"/>
      <c r="S965" s="163"/>
      <c r="T965" s="292"/>
      <c r="U965" s="495"/>
      <c r="V965" s="491"/>
      <c r="W965" s="503"/>
      <c r="X965" s="499"/>
      <c r="Y965" s="163"/>
      <c r="Z965" s="292"/>
      <c r="AA965" s="1306"/>
      <c r="AB965" s="499"/>
      <c r="AC965" s="163"/>
      <c r="AD965" s="292"/>
      <c r="AE965" s="292"/>
      <c r="AF965" s="292"/>
      <c r="AG965" s="1325"/>
      <c r="AH965" s="163"/>
    </row>
    <row r="966" spans="1:34" s="162" customFormat="1" ht="14.25" x14ac:dyDescent="0.25">
      <c r="A966" s="164"/>
      <c r="B966" s="164"/>
      <c r="C966" s="164"/>
      <c r="D966" s="164"/>
      <c r="E966" s="164"/>
      <c r="F966" s="164"/>
      <c r="G966" s="164"/>
      <c r="H966" s="293"/>
      <c r="I966" s="292"/>
      <c r="J966" s="292"/>
      <c r="K966" s="163"/>
      <c r="L966" s="292"/>
      <c r="M966" s="163"/>
      <c r="N966" s="292"/>
      <c r="O966" s="163"/>
      <c r="P966" s="292"/>
      <c r="Q966" s="491"/>
      <c r="R966" s="292"/>
      <c r="S966" s="163"/>
      <c r="T966" s="292"/>
      <c r="U966" s="495"/>
      <c r="V966" s="491"/>
      <c r="W966" s="503"/>
      <c r="X966" s="499"/>
      <c r="Y966" s="163"/>
      <c r="Z966" s="292"/>
      <c r="AA966" s="1306"/>
      <c r="AB966" s="499"/>
      <c r="AC966" s="163"/>
      <c r="AD966" s="292"/>
      <c r="AE966" s="292"/>
      <c r="AF966" s="292"/>
      <c r="AG966" s="1325"/>
      <c r="AH966" s="163"/>
    </row>
    <row r="967" spans="1:34" s="162" customFormat="1" ht="14.25" x14ac:dyDescent="0.25">
      <c r="A967" s="164"/>
      <c r="B967" s="164"/>
      <c r="C967" s="164"/>
      <c r="D967" s="164"/>
      <c r="E967" s="164"/>
      <c r="F967" s="164"/>
      <c r="G967" s="164"/>
      <c r="H967" s="293"/>
      <c r="I967" s="292"/>
      <c r="J967" s="292"/>
      <c r="K967" s="163"/>
      <c r="L967" s="292"/>
      <c r="M967" s="163"/>
      <c r="N967" s="292"/>
      <c r="O967" s="163"/>
      <c r="P967" s="292"/>
      <c r="Q967" s="491"/>
      <c r="R967" s="292"/>
      <c r="S967" s="163"/>
      <c r="T967" s="292"/>
      <c r="U967" s="495"/>
      <c r="V967" s="491"/>
      <c r="W967" s="503"/>
      <c r="X967" s="499"/>
      <c r="Y967" s="163"/>
      <c r="Z967" s="292"/>
      <c r="AA967" s="1306"/>
      <c r="AB967" s="499"/>
      <c r="AC967" s="163"/>
      <c r="AD967" s="292"/>
      <c r="AE967" s="292"/>
      <c r="AF967" s="292"/>
      <c r="AG967" s="1325"/>
      <c r="AH967" s="163"/>
    </row>
    <row r="968" spans="1:34" s="162" customFormat="1" ht="14.25" x14ac:dyDescent="0.25">
      <c r="A968" s="164"/>
      <c r="B968" s="164"/>
      <c r="C968" s="164"/>
      <c r="D968" s="164"/>
      <c r="E968" s="164"/>
      <c r="F968" s="164"/>
      <c r="G968" s="164"/>
      <c r="H968" s="293"/>
      <c r="I968" s="292"/>
      <c r="J968" s="292"/>
      <c r="K968" s="163"/>
      <c r="L968" s="292"/>
      <c r="M968" s="163"/>
      <c r="N968" s="292"/>
      <c r="O968" s="163"/>
      <c r="P968" s="292"/>
      <c r="Q968" s="491"/>
      <c r="R968" s="292"/>
      <c r="S968" s="163"/>
      <c r="T968" s="292"/>
      <c r="U968" s="495"/>
      <c r="V968" s="491"/>
      <c r="W968" s="503"/>
      <c r="X968" s="499"/>
      <c r="Y968" s="163"/>
      <c r="Z968" s="292"/>
      <c r="AA968" s="1306"/>
      <c r="AB968" s="499"/>
      <c r="AC968" s="163"/>
      <c r="AD968" s="292"/>
      <c r="AE968" s="292"/>
      <c r="AF968" s="292"/>
      <c r="AG968" s="1325"/>
      <c r="AH968" s="163"/>
    </row>
    <row r="969" spans="1:34" s="162" customFormat="1" ht="14.25" x14ac:dyDescent="0.25">
      <c r="A969" s="164"/>
      <c r="B969" s="164"/>
      <c r="C969" s="164"/>
      <c r="D969" s="164"/>
      <c r="E969" s="164"/>
      <c r="F969" s="164"/>
      <c r="G969" s="164"/>
      <c r="H969" s="293"/>
      <c r="I969" s="292"/>
      <c r="J969" s="292"/>
      <c r="K969" s="163"/>
      <c r="L969" s="292"/>
      <c r="M969" s="163"/>
      <c r="N969" s="292"/>
      <c r="O969" s="163"/>
      <c r="P969" s="292"/>
      <c r="Q969" s="491"/>
      <c r="R969" s="292"/>
      <c r="S969" s="163"/>
      <c r="T969" s="292"/>
      <c r="U969" s="495"/>
      <c r="V969" s="491"/>
      <c r="W969" s="503"/>
      <c r="X969" s="499"/>
      <c r="Y969" s="163"/>
      <c r="Z969" s="292"/>
      <c r="AA969" s="1306"/>
      <c r="AB969" s="499"/>
      <c r="AC969" s="163"/>
      <c r="AD969" s="292"/>
      <c r="AE969" s="292"/>
      <c r="AF969" s="292"/>
      <c r="AG969" s="1325"/>
      <c r="AH969" s="163"/>
    </row>
    <row r="970" spans="1:34" s="162" customFormat="1" ht="14.25" x14ac:dyDescent="0.25">
      <c r="A970" s="164"/>
      <c r="B970" s="164"/>
      <c r="C970" s="164"/>
      <c r="D970" s="164"/>
      <c r="E970" s="164"/>
      <c r="F970" s="164"/>
      <c r="G970" s="164"/>
      <c r="H970" s="293"/>
      <c r="I970" s="292"/>
      <c r="J970" s="292"/>
      <c r="K970" s="163"/>
      <c r="L970" s="292"/>
      <c r="M970" s="163"/>
      <c r="N970" s="292"/>
      <c r="O970" s="163"/>
      <c r="P970" s="292"/>
      <c r="Q970" s="491"/>
      <c r="R970" s="292"/>
      <c r="S970" s="163"/>
      <c r="T970" s="292"/>
      <c r="U970" s="495"/>
      <c r="V970" s="491"/>
      <c r="W970" s="503"/>
      <c r="X970" s="499"/>
      <c r="Y970" s="163"/>
      <c r="Z970" s="292"/>
      <c r="AA970" s="1306"/>
      <c r="AB970" s="499"/>
      <c r="AC970" s="163"/>
      <c r="AD970" s="292"/>
      <c r="AE970" s="292"/>
      <c r="AF970" s="292"/>
      <c r="AG970" s="1325"/>
      <c r="AH970" s="163"/>
    </row>
    <row r="971" spans="1:34" s="162" customFormat="1" ht="14.25" x14ac:dyDescent="0.25">
      <c r="A971" s="164"/>
      <c r="B971" s="164"/>
      <c r="C971" s="164"/>
      <c r="D971" s="164"/>
      <c r="E971" s="164"/>
      <c r="F971" s="164"/>
      <c r="G971" s="164"/>
      <c r="H971" s="293"/>
      <c r="I971" s="292"/>
      <c r="J971" s="292"/>
      <c r="K971" s="163"/>
      <c r="L971" s="292"/>
      <c r="M971" s="163"/>
      <c r="N971" s="292"/>
      <c r="O971" s="163"/>
      <c r="P971" s="292"/>
      <c r="Q971" s="491"/>
      <c r="R971" s="292"/>
      <c r="S971" s="163"/>
      <c r="T971" s="292"/>
      <c r="U971" s="495"/>
      <c r="V971" s="491"/>
      <c r="W971" s="503"/>
      <c r="X971" s="499"/>
      <c r="Y971" s="163"/>
      <c r="Z971" s="292"/>
      <c r="AA971" s="1306"/>
      <c r="AB971" s="499"/>
      <c r="AC971" s="163"/>
      <c r="AD971" s="292"/>
      <c r="AE971" s="292"/>
      <c r="AF971" s="292"/>
      <c r="AG971" s="1325"/>
      <c r="AH971" s="163"/>
    </row>
    <row r="972" spans="1:34" s="162" customFormat="1" ht="14.25" x14ac:dyDescent="0.25">
      <c r="A972" s="164"/>
      <c r="B972" s="164"/>
      <c r="C972" s="164"/>
      <c r="D972" s="164"/>
      <c r="E972" s="164"/>
      <c r="F972" s="164"/>
      <c r="G972" s="164"/>
      <c r="H972" s="293"/>
      <c r="I972" s="292"/>
      <c r="J972" s="292"/>
      <c r="K972" s="163"/>
      <c r="L972" s="292"/>
      <c r="M972" s="163"/>
      <c r="N972" s="292"/>
      <c r="O972" s="163"/>
      <c r="P972" s="292"/>
      <c r="Q972" s="491"/>
      <c r="R972" s="292"/>
      <c r="S972" s="163"/>
      <c r="T972" s="292"/>
      <c r="U972" s="495"/>
      <c r="V972" s="491"/>
      <c r="W972" s="503"/>
      <c r="X972" s="499"/>
      <c r="Y972" s="163"/>
      <c r="Z972" s="292"/>
      <c r="AA972" s="1306"/>
      <c r="AB972" s="499"/>
      <c r="AC972" s="163"/>
      <c r="AD972" s="292"/>
      <c r="AE972" s="292"/>
      <c r="AF972" s="292"/>
      <c r="AG972" s="1325"/>
      <c r="AH972" s="163"/>
    </row>
    <row r="973" spans="1:34" s="162" customFormat="1" ht="14.25" x14ac:dyDescent="0.25">
      <c r="A973" s="164"/>
      <c r="B973" s="164"/>
      <c r="C973" s="164"/>
      <c r="D973" s="164"/>
      <c r="E973" s="164"/>
      <c r="F973" s="164"/>
      <c r="G973" s="164"/>
      <c r="H973" s="293"/>
      <c r="I973" s="292"/>
      <c r="J973" s="292"/>
      <c r="K973" s="163"/>
      <c r="L973" s="292"/>
      <c r="M973" s="163"/>
      <c r="N973" s="292"/>
      <c r="O973" s="163"/>
      <c r="P973" s="292"/>
      <c r="Q973" s="491"/>
      <c r="R973" s="292"/>
      <c r="S973" s="163"/>
      <c r="T973" s="292"/>
      <c r="U973" s="495"/>
      <c r="V973" s="491"/>
      <c r="W973" s="503"/>
      <c r="X973" s="499"/>
      <c r="Y973" s="163"/>
      <c r="Z973" s="292"/>
      <c r="AA973" s="1306"/>
      <c r="AB973" s="499"/>
      <c r="AC973" s="163"/>
      <c r="AD973" s="292"/>
      <c r="AE973" s="292"/>
      <c r="AF973" s="292"/>
      <c r="AG973" s="1325"/>
      <c r="AH973" s="163"/>
    </row>
    <row r="974" spans="1:34" s="162" customFormat="1" ht="14.25" x14ac:dyDescent="0.25">
      <c r="A974" s="164"/>
      <c r="B974" s="164"/>
      <c r="C974" s="164"/>
      <c r="D974" s="164"/>
      <c r="E974" s="164"/>
      <c r="F974" s="164"/>
      <c r="G974" s="164"/>
      <c r="H974" s="293"/>
      <c r="I974" s="292"/>
      <c r="J974" s="292"/>
      <c r="K974" s="163"/>
      <c r="L974" s="292"/>
      <c r="M974" s="163"/>
      <c r="N974" s="292"/>
      <c r="O974" s="163"/>
      <c r="P974" s="292"/>
      <c r="Q974" s="491"/>
      <c r="R974" s="292"/>
      <c r="S974" s="163"/>
      <c r="T974" s="292"/>
      <c r="U974" s="495"/>
      <c r="V974" s="491"/>
      <c r="W974" s="503"/>
      <c r="X974" s="499"/>
      <c r="Y974" s="163"/>
      <c r="Z974" s="292"/>
      <c r="AA974" s="1306"/>
      <c r="AB974" s="499"/>
      <c r="AC974" s="163"/>
      <c r="AD974" s="292"/>
      <c r="AE974" s="292"/>
      <c r="AF974" s="292"/>
      <c r="AG974" s="1325"/>
      <c r="AH974" s="163"/>
    </row>
    <row r="975" spans="1:34" s="162" customFormat="1" ht="14.25" x14ac:dyDescent="0.25">
      <c r="A975" s="164"/>
      <c r="B975" s="164"/>
      <c r="C975" s="164"/>
      <c r="D975" s="164"/>
      <c r="E975" s="164"/>
      <c r="F975" s="164"/>
      <c r="G975" s="164"/>
      <c r="H975" s="293"/>
      <c r="I975" s="292"/>
      <c r="J975" s="292"/>
      <c r="K975" s="163"/>
      <c r="L975" s="292"/>
      <c r="M975" s="163"/>
      <c r="N975" s="292"/>
      <c r="O975" s="163"/>
      <c r="P975" s="292"/>
      <c r="Q975" s="491"/>
      <c r="R975" s="292"/>
      <c r="S975" s="163"/>
      <c r="T975" s="292"/>
      <c r="U975" s="495"/>
      <c r="V975" s="491"/>
      <c r="W975" s="503"/>
      <c r="X975" s="499"/>
      <c r="Y975" s="163"/>
      <c r="Z975" s="292"/>
      <c r="AA975" s="1306"/>
      <c r="AB975" s="499"/>
      <c r="AC975" s="163"/>
      <c r="AD975" s="292"/>
      <c r="AE975" s="292"/>
      <c r="AF975" s="292"/>
      <c r="AG975" s="1325"/>
      <c r="AH975" s="163"/>
    </row>
    <row r="976" spans="1:34" s="162" customFormat="1" ht="14.25" x14ac:dyDescent="0.25">
      <c r="A976" s="164"/>
      <c r="B976" s="164"/>
      <c r="C976" s="164"/>
      <c r="D976" s="164"/>
      <c r="E976" s="164"/>
      <c r="F976" s="164"/>
      <c r="G976" s="164"/>
      <c r="H976" s="293"/>
      <c r="I976" s="292"/>
      <c r="J976" s="292"/>
      <c r="K976" s="163"/>
      <c r="L976" s="292"/>
      <c r="M976" s="163"/>
      <c r="N976" s="292"/>
      <c r="O976" s="163"/>
      <c r="P976" s="292"/>
      <c r="Q976" s="491"/>
      <c r="R976" s="292"/>
      <c r="S976" s="163"/>
      <c r="T976" s="292"/>
      <c r="U976" s="495"/>
      <c r="V976" s="491"/>
      <c r="W976" s="503"/>
      <c r="X976" s="499"/>
      <c r="Y976" s="163"/>
      <c r="Z976" s="292"/>
      <c r="AA976" s="1306"/>
      <c r="AB976" s="499"/>
      <c r="AC976" s="163"/>
      <c r="AD976" s="292"/>
      <c r="AE976" s="292"/>
      <c r="AF976" s="292"/>
      <c r="AG976" s="1325"/>
      <c r="AH976" s="163"/>
    </row>
    <row r="977" spans="1:34" s="162" customFormat="1" ht="14.25" x14ac:dyDescent="0.25">
      <c r="A977" s="164"/>
      <c r="B977" s="164"/>
      <c r="C977" s="164"/>
      <c r="D977" s="164"/>
      <c r="E977" s="164"/>
      <c r="F977" s="164"/>
      <c r="G977" s="164"/>
      <c r="H977" s="293"/>
      <c r="I977" s="292"/>
      <c r="J977" s="292"/>
      <c r="K977" s="163"/>
      <c r="L977" s="292"/>
      <c r="M977" s="163"/>
      <c r="N977" s="292"/>
      <c r="O977" s="163"/>
      <c r="P977" s="292"/>
      <c r="Q977" s="491"/>
      <c r="R977" s="292"/>
      <c r="S977" s="163"/>
      <c r="T977" s="292"/>
      <c r="U977" s="495"/>
      <c r="V977" s="491"/>
      <c r="W977" s="503"/>
      <c r="X977" s="499"/>
      <c r="Y977" s="163"/>
      <c r="Z977" s="292"/>
      <c r="AA977" s="1306"/>
      <c r="AB977" s="499"/>
      <c r="AC977" s="163"/>
      <c r="AD977" s="292"/>
      <c r="AE977" s="292"/>
      <c r="AF977" s="292"/>
      <c r="AG977" s="1325"/>
      <c r="AH977" s="163"/>
    </row>
    <row r="978" spans="1:34" s="162" customFormat="1" ht="14.25" x14ac:dyDescent="0.25">
      <c r="A978" s="164"/>
      <c r="B978" s="164"/>
      <c r="C978" s="164"/>
      <c r="D978" s="164"/>
      <c r="E978" s="164"/>
      <c r="F978" s="164"/>
      <c r="G978" s="164"/>
      <c r="H978" s="293"/>
      <c r="I978" s="292"/>
      <c r="J978" s="292"/>
      <c r="K978" s="163"/>
      <c r="L978" s="292"/>
      <c r="M978" s="163"/>
      <c r="N978" s="292"/>
      <c r="O978" s="163"/>
      <c r="P978" s="292"/>
      <c r="Q978" s="491"/>
      <c r="R978" s="292"/>
      <c r="S978" s="163"/>
      <c r="T978" s="292"/>
      <c r="U978" s="495"/>
      <c r="V978" s="491"/>
      <c r="W978" s="503"/>
      <c r="X978" s="499"/>
      <c r="Y978" s="163"/>
      <c r="Z978" s="292"/>
      <c r="AA978" s="1306"/>
      <c r="AB978" s="499"/>
      <c r="AC978" s="163"/>
      <c r="AD978" s="292"/>
      <c r="AE978" s="292"/>
      <c r="AF978" s="292"/>
      <c r="AG978" s="1325"/>
      <c r="AH978" s="163"/>
    </row>
    <row r="979" spans="1:34" s="162" customFormat="1" ht="14.25" x14ac:dyDescent="0.25">
      <c r="A979" s="164"/>
      <c r="B979" s="164"/>
      <c r="C979" s="164"/>
      <c r="D979" s="164"/>
      <c r="E979" s="164"/>
      <c r="F979" s="164"/>
      <c r="G979" s="164"/>
      <c r="H979" s="293"/>
      <c r="I979" s="292"/>
      <c r="J979" s="292"/>
      <c r="K979" s="163"/>
      <c r="L979" s="292"/>
      <c r="M979" s="163"/>
      <c r="N979" s="292"/>
      <c r="O979" s="163"/>
      <c r="P979" s="292"/>
      <c r="Q979" s="491"/>
      <c r="R979" s="292"/>
      <c r="S979" s="163"/>
      <c r="T979" s="292"/>
      <c r="U979" s="495"/>
      <c r="V979" s="491"/>
      <c r="W979" s="503"/>
      <c r="X979" s="499"/>
      <c r="Y979" s="163"/>
      <c r="Z979" s="292"/>
      <c r="AA979" s="1306"/>
      <c r="AB979" s="499"/>
      <c r="AC979" s="163"/>
      <c r="AD979" s="292"/>
      <c r="AE979" s="292"/>
      <c r="AF979" s="292"/>
      <c r="AG979" s="1325"/>
      <c r="AH979" s="163"/>
    </row>
    <row r="980" spans="1:34" s="162" customFormat="1" ht="14.25" x14ac:dyDescent="0.25">
      <c r="A980" s="164"/>
      <c r="B980" s="164"/>
      <c r="C980" s="164"/>
      <c r="D980" s="164"/>
      <c r="E980" s="164"/>
      <c r="F980" s="164"/>
      <c r="G980" s="164"/>
      <c r="H980" s="293"/>
      <c r="I980" s="292"/>
      <c r="J980" s="292"/>
      <c r="K980" s="163"/>
      <c r="L980" s="292"/>
      <c r="M980" s="163"/>
      <c r="N980" s="292"/>
      <c r="O980" s="163"/>
      <c r="P980" s="292"/>
      <c r="Q980" s="491"/>
      <c r="R980" s="292"/>
      <c r="S980" s="163"/>
      <c r="T980" s="292"/>
      <c r="U980" s="495"/>
      <c r="V980" s="491"/>
      <c r="W980" s="503"/>
      <c r="X980" s="499"/>
      <c r="Y980" s="163"/>
      <c r="Z980" s="292"/>
      <c r="AA980" s="1306"/>
      <c r="AB980" s="499"/>
      <c r="AC980" s="163"/>
      <c r="AD980" s="292"/>
      <c r="AE980" s="292"/>
      <c r="AF980" s="292"/>
      <c r="AG980" s="1325"/>
      <c r="AH980" s="163"/>
    </row>
    <row r="981" spans="1:34" s="162" customFormat="1" ht="14.25" x14ac:dyDescent="0.25">
      <c r="A981" s="164"/>
      <c r="B981" s="164"/>
      <c r="C981" s="164"/>
      <c r="D981" s="164"/>
      <c r="E981" s="164"/>
      <c r="F981" s="164"/>
      <c r="G981" s="164"/>
      <c r="H981" s="293"/>
      <c r="I981" s="292"/>
      <c r="J981" s="292"/>
      <c r="K981" s="163"/>
      <c r="L981" s="292"/>
      <c r="M981" s="163"/>
      <c r="N981" s="292"/>
      <c r="O981" s="163"/>
      <c r="P981" s="292"/>
      <c r="Q981" s="491"/>
      <c r="R981" s="292"/>
      <c r="S981" s="163"/>
      <c r="T981" s="292"/>
      <c r="U981" s="495"/>
      <c r="V981" s="491"/>
      <c r="W981" s="503"/>
      <c r="X981" s="499"/>
      <c r="Y981" s="163"/>
      <c r="Z981" s="292"/>
      <c r="AA981" s="1306"/>
      <c r="AB981" s="499"/>
      <c r="AC981" s="163"/>
      <c r="AD981" s="292"/>
      <c r="AE981" s="292"/>
      <c r="AF981" s="292"/>
      <c r="AG981" s="1325"/>
      <c r="AH981" s="163"/>
    </row>
    <row r="982" spans="1:34" s="162" customFormat="1" ht="14.25" x14ac:dyDescent="0.25">
      <c r="A982" s="164"/>
      <c r="B982" s="164"/>
      <c r="C982" s="164"/>
      <c r="D982" s="164"/>
      <c r="E982" s="164"/>
      <c r="F982" s="164"/>
      <c r="G982" s="164"/>
      <c r="H982" s="293"/>
      <c r="I982" s="292"/>
      <c r="J982" s="292"/>
      <c r="K982" s="163"/>
      <c r="L982" s="292"/>
      <c r="M982" s="163"/>
      <c r="N982" s="292"/>
      <c r="O982" s="163"/>
      <c r="P982" s="292"/>
      <c r="Q982" s="491"/>
      <c r="R982" s="292"/>
      <c r="S982" s="163"/>
      <c r="T982" s="292"/>
      <c r="U982" s="495"/>
      <c r="V982" s="491"/>
      <c r="W982" s="503"/>
      <c r="X982" s="499"/>
      <c r="Y982" s="163"/>
      <c r="Z982" s="292"/>
      <c r="AA982" s="1306"/>
      <c r="AB982" s="499"/>
      <c r="AC982" s="163"/>
      <c r="AD982" s="292"/>
      <c r="AE982" s="292"/>
      <c r="AF982" s="292"/>
      <c r="AG982" s="1325"/>
      <c r="AH982" s="163"/>
    </row>
    <row r="983" spans="1:34" s="162" customFormat="1" ht="14.25" x14ac:dyDescent="0.25">
      <c r="A983" s="164"/>
      <c r="B983" s="164"/>
      <c r="C983" s="164"/>
      <c r="D983" s="164"/>
      <c r="E983" s="164"/>
      <c r="F983" s="164"/>
      <c r="G983" s="164"/>
      <c r="H983" s="293"/>
      <c r="I983" s="292"/>
      <c r="J983" s="292"/>
      <c r="K983" s="163"/>
      <c r="L983" s="292"/>
      <c r="M983" s="163"/>
      <c r="N983" s="292"/>
      <c r="O983" s="163"/>
      <c r="P983" s="292"/>
      <c r="Q983" s="491"/>
      <c r="R983" s="292"/>
      <c r="S983" s="163"/>
      <c r="T983" s="292"/>
      <c r="U983" s="495"/>
      <c r="V983" s="491"/>
      <c r="W983" s="503"/>
      <c r="X983" s="499"/>
      <c r="Y983" s="163"/>
      <c r="Z983" s="292"/>
      <c r="AA983" s="1306"/>
      <c r="AB983" s="499"/>
      <c r="AC983" s="163"/>
      <c r="AD983" s="292"/>
      <c r="AE983" s="292"/>
      <c r="AF983" s="292"/>
      <c r="AG983" s="1325"/>
      <c r="AH983" s="163"/>
    </row>
    <row r="984" spans="1:34" s="162" customFormat="1" ht="14.25" x14ac:dyDescent="0.25">
      <c r="A984" s="164"/>
      <c r="B984" s="164"/>
      <c r="C984" s="164"/>
      <c r="D984" s="164"/>
      <c r="E984" s="164"/>
      <c r="F984" s="164"/>
      <c r="G984" s="164"/>
      <c r="H984" s="293"/>
      <c r="I984" s="292"/>
      <c r="J984" s="292"/>
      <c r="K984" s="163"/>
      <c r="L984" s="292"/>
      <c r="M984" s="163"/>
      <c r="N984" s="292"/>
      <c r="O984" s="163"/>
      <c r="P984" s="292"/>
      <c r="Q984" s="491"/>
      <c r="R984" s="292"/>
      <c r="S984" s="163"/>
      <c r="T984" s="292"/>
      <c r="U984" s="495"/>
      <c r="V984" s="491"/>
      <c r="W984" s="503"/>
      <c r="X984" s="499"/>
      <c r="Y984" s="163"/>
      <c r="Z984" s="292"/>
      <c r="AA984" s="1306"/>
      <c r="AB984" s="499"/>
      <c r="AC984" s="163"/>
      <c r="AD984" s="292"/>
      <c r="AE984" s="292"/>
      <c r="AF984" s="292"/>
      <c r="AG984" s="1325"/>
      <c r="AH984" s="163"/>
    </row>
    <row r="985" spans="1:34" s="162" customFormat="1" ht="14.25" x14ac:dyDescent="0.25">
      <c r="A985" s="164"/>
      <c r="B985" s="164"/>
      <c r="C985" s="164"/>
      <c r="D985" s="164"/>
      <c r="E985" s="164"/>
      <c r="F985" s="164"/>
      <c r="G985" s="164"/>
      <c r="H985" s="293"/>
      <c r="I985" s="292"/>
      <c r="J985" s="292"/>
      <c r="K985" s="163"/>
      <c r="L985" s="292"/>
      <c r="M985" s="163"/>
      <c r="N985" s="292"/>
      <c r="O985" s="163"/>
      <c r="P985" s="292"/>
      <c r="Q985" s="491"/>
      <c r="R985" s="292"/>
      <c r="S985" s="163"/>
      <c r="T985" s="292"/>
      <c r="U985" s="495"/>
      <c r="V985" s="491"/>
      <c r="W985" s="503"/>
      <c r="X985" s="499"/>
      <c r="Y985" s="163"/>
      <c r="Z985" s="292"/>
      <c r="AA985" s="1306"/>
      <c r="AB985" s="499"/>
      <c r="AC985" s="163"/>
      <c r="AD985" s="292"/>
      <c r="AE985" s="292"/>
      <c r="AF985" s="292"/>
      <c r="AG985" s="1325"/>
      <c r="AH985" s="163"/>
    </row>
    <row r="986" spans="1:34" s="162" customFormat="1" ht="14.25" x14ac:dyDescent="0.25">
      <c r="A986" s="164"/>
      <c r="B986" s="164"/>
      <c r="C986" s="164"/>
      <c r="D986" s="164"/>
      <c r="E986" s="164"/>
      <c r="F986" s="164"/>
      <c r="G986" s="164"/>
      <c r="H986" s="293"/>
      <c r="I986" s="292"/>
      <c r="J986" s="292"/>
      <c r="K986" s="163"/>
      <c r="L986" s="292"/>
      <c r="M986" s="163"/>
      <c r="N986" s="292"/>
      <c r="O986" s="163"/>
      <c r="P986" s="292"/>
      <c r="Q986" s="491"/>
      <c r="R986" s="292"/>
      <c r="S986" s="163"/>
      <c r="T986" s="292"/>
      <c r="U986" s="495"/>
      <c r="V986" s="491"/>
      <c r="W986" s="503"/>
      <c r="X986" s="499"/>
      <c r="Y986" s="163"/>
      <c r="Z986" s="292"/>
      <c r="AA986" s="1306"/>
      <c r="AB986" s="499"/>
      <c r="AC986" s="163"/>
      <c r="AD986" s="292"/>
      <c r="AE986" s="292"/>
      <c r="AF986" s="292"/>
      <c r="AG986" s="1325"/>
      <c r="AH986" s="163"/>
    </row>
    <row r="987" spans="1:34" s="162" customFormat="1" ht="14.25" x14ac:dyDescent="0.25">
      <c r="A987" s="164"/>
      <c r="B987" s="164"/>
      <c r="C987" s="164"/>
      <c r="D987" s="164"/>
      <c r="E987" s="164"/>
      <c r="F987" s="164"/>
      <c r="G987" s="164"/>
      <c r="H987" s="293"/>
      <c r="I987" s="292"/>
      <c r="J987" s="292"/>
      <c r="K987" s="163"/>
      <c r="L987" s="292"/>
      <c r="M987" s="163"/>
      <c r="N987" s="292"/>
      <c r="O987" s="163"/>
      <c r="P987" s="292"/>
      <c r="Q987" s="491"/>
      <c r="R987" s="292"/>
      <c r="S987" s="163"/>
      <c r="T987" s="292"/>
      <c r="U987" s="495"/>
      <c r="V987" s="491"/>
      <c r="W987" s="503"/>
      <c r="X987" s="499"/>
      <c r="Y987" s="163"/>
      <c r="Z987" s="292"/>
      <c r="AA987" s="1306"/>
      <c r="AB987" s="499"/>
      <c r="AC987" s="163"/>
      <c r="AD987" s="292"/>
      <c r="AE987" s="292"/>
      <c r="AF987" s="292"/>
      <c r="AG987" s="1325"/>
      <c r="AH987" s="163"/>
    </row>
    <row r="988" spans="1:34" s="162" customFormat="1" ht="14.25" x14ac:dyDescent="0.25">
      <c r="A988" s="164"/>
      <c r="B988" s="164"/>
      <c r="C988" s="164"/>
      <c r="D988" s="164"/>
      <c r="E988" s="164"/>
      <c r="F988" s="164"/>
      <c r="G988" s="164"/>
      <c r="H988" s="293"/>
      <c r="I988" s="292"/>
      <c r="J988" s="292"/>
      <c r="K988" s="163"/>
      <c r="L988" s="292"/>
      <c r="M988" s="163"/>
      <c r="N988" s="292"/>
      <c r="O988" s="163"/>
      <c r="P988" s="292"/>
      <c r="Q988" s="491"/>
      <c r="R988" s="292"/>
      <c r="S988" s="163"/>
      <c r="T988" s="292"/>
      <c r="U988" s="495"/>
      <c r="V988" s="491"/>
      <c r="W988" s="503"/>
      <c r="X988" s="499"/>
      <c r="Y988" s="163"/>
      <c r="Z988" s="292"/>
      <c r="AA988" s="1306"/>
      <c r="AB988" s="499"/>
      <c r="AC988" s="163"/>
      <c r="AD988" s="292"/>
      <c r="AE988" s="292"/>
      <c r="AF988" s="292"/>
      <c r="AG988" s="1325"/>
      <c r="AH988" s="163"/>
    </row>
    <row r="989" spans="1:34" s="162" customFormat="1" ht="14.25" x14ac:dyDescent="0.25">
      <c r="A989" s="164"/>
      <c r="B989" s="164"/>
      <c r="C989" s="164"/>
      <c r="D989" s="164"/>
      <c r="E989" s="164"/>
      <c r="F989" s="164"/>
      <c r="G989" s="164"/>
      <c r="H989" s="293"/>
      <c r="I989" s="292"/>
      <c r="J989" s="292"/>
      <c r="K989" s="163"/>
      <c r="L989" s="292"/>
      <c r="M989" s="163"/>
      <c r="N989" s="292"/>
      <c r="O989" s="163"/>
      <c r="P989" s="292"/>
      <c r="Q989" s="491"/>
      <c r="R989" s="292"/>
      <c r="S989" s="163"/>
      <c r="T989" s="292"/>
      <c r="U989" s="495"/>
      <c r="V989" s="491"/>
      <c r="W989" s="503"/>
      <c r="X989" s="499"/>
      <c r="Y989" s="163"/>
      <c r="Z989" s="292"/>
      <c r="AA989" s="1306"/>
      <c r="AB989" s="499"/>
      <c r="AC989" s="163"/>
      <c r="AD989" s="292"/>
      <c r="AE989" s="292"/>
      <c r="AF989" s="292"/>
      <c r="AG989" s="1325"/>
      <c r="AH989" s="163"/>
    </row>
    <row r="990" spans="1:34" s="162" customFormat="1" ht="14.25" x14ac:dyDescent="0.25">
      <c r="A990" s="164"/>
      <c r="B990" s="164"/>
      <c r="C990" s="164"/>
      <c r="D990" s="164"/>
      <c r="E990" s="164"/>
      <c r="F990" s="164"/>
      <c r="G990" s="164"/>
      <c r="H990" s="293"/>
      <c r="I990" s="292"/>
      <c r="J990" s="292"/>
      <c r="K990" s="163"/>
      <c r="L990" s="292"/>
      <c r="M990" s="163"/>
      <c r="N990" s="292"/>
      <c r="O990" s="163"/>
      <c r="P990" s="292"/>
      <c r="Q990" s="491"/>
      <c r="R990" s="292"/>
      <c r="S990" s="163"/>
      <c r="T990" s="292"/>
      <c r="U990" s="495"/>
      <c r="V990" s="491"/>
      <c r="W990" s="503"/>
      <c r="X990" s="499"/>
      <c r="Y990" s="163"/>
      <c r="Z990" s="292"/>
      <c r="AA990" s="1306"/>
      <c r="AB990" s="499"/>
      <c r="AC990" s="163"/>
      <c r="AD990" s="292"/>
      <c r="AE990" s="292"/>
      <c r="AF990" s="292"/>
      <c r="AG990" s="1325"/>
      <c r="AH990" s="163"/>
    </row>
    <row r="991" spans="1:34" s="162" customFormat="1" ht="14.25" x14ac:dyDescent="0.25">
      <c r="A991" s="164"/>
      <c r="B991" s="164"/>
      <c r="C991" s="164"/>
      <c r="D991" s="164"/>
      <c r="E991" s="164"/>
      <c r="F991" s="164"/>
      <c r="G991" s="164"/>
      <c r="H991" s="293"/>
      <c r="I991" s="292"/>
      <c r="J991" s="292"/>
      <c r="K991" s="163"/>
      <c r="L991" s="292"/>
      <c r="M991" s="163"/>
      <c r="N991" s="292"/>
      <c r="O991" s="163"/>
      <c r="P991" s="292"/>
      <c r="Q991" s="491"/>
      <c r="R991" s="292"/>
      <c r="S991" s="163"/>
      <c r="T991" s="292"/>
      <c r="U991" s="495"/>
      <c r="V991" s="491"/>
      <c r="W991" s="503"/>
      <c r="X991" s="499"/>
      <c r="Y991" s="163"/>
      <c r="Z991" s="292"/>
      <c r="AA991" s="1306"/>
      <c r="AB991" s="499"/>
      <c r="AC991" s="163"/>
      <c r="AD991" s="292"/>
      <c r="AE991" s="292"/>
      <c r="AF991" s="292"/>
      <c r="AG991" s="1325"/>
      <c r="AH991" s="163"/>
    </row>
    <row r="992" spans="1:34" s="162" customFormat="1" ht="14.25" x14ac:dyDescent="0.25">
      <c r="A992" s="164"/>
      <c r="B992" s="164"/>
      <c r="C992" s="164"/>
      <c r="D992" s="164"/>
      <c r="E992" s="164"/>
      <c r="F992" s="164"/>
      <c r="G992" s="164"/>
      <c r="H992" s="293"/>
      <c r="I992" s="292"/>
      <c r="J992" s="292"/>
      <c r="K992" s="163"/>
      <c r="L992" s="292"/>
      <c r="M992" s="163"/>
      <c r="N992" s="292"/>
      <c r="O992" s="163"/>
      <c r="P992" s="292"/>
      <c r="Q992" s="491"/>
      <c r="R992" s="292"/>
      <c r="S992" s="163"/>
      <c r="T992" s="292"/>
      <c r="U992" s="495"/>
      <c r="V992" s="491"/>
      <c r="W992" s="503"/>
      <c r="X992" s="499"/>
      <c r="Y992" s="163"/>
      <c r="Z992" s="292"/>
      <c r="AA992" s="1306"/>
      <c r="AB992" s="499"/>
      <c r="AC992" s="163"/>
      <c r="AD992" s="292"/>
      <c r="AE992" s="292"/>
      <c r="AF992" s="292"/>
      <c r="AG992" s="1325"/>
      <c r="AH992" s="163"/>
    </row>
    <row r="993" spans="1:34" s="162" customFormat="1" ht="14.25" x14ac:dyDescent="0.25">
      <c r="A993" s="164"/>
      <c r="B993" s="164"/>
      <c r="C993" s="164"/>
      <c r="D993" s="164"/>
      <c r="E993" s="164"/>
      <c r="F993" s="164"/>
      <c r="G993" s="164"/>
      <c r="H993" s="293"/>
      <c r="I993" s="292"/>
      <c r="J993" s="292"/>
      <c r="K993" s="163"/>
      <c r="L993" s="292"/>
      <c r="M993" s="163"/>
      <c r="N993" s="292"/>
      <c r="O993" s="163"/>
      <c r="P993" s="292"/>
      <c r="Q993" s="491"/>
      <c r="R993" s="292"/>
      <c r="S993" s="163"/>
      <c r="T993" s="292"/>
      <c r="U993" s="495"/>
      <c r="V993" s="491"/>
      <c r="W993" s="503"/>
      <c r="X993" s="499"/>
      <c r="Y993" s="163"/>
      <c r="Z993" s="292"/>
      <c r="AA993" s="1306"/>
      <c r="AB993" s="499"/>
      <c r="AC993" s="163"/>
      <c r="AD993" s="292"/>
      <c r="AE993" s="292"/>
      <c r="AF993" s="292"/>
      <c r="AG993" s="1325"/>
      <c r="AH993" s="163"/>
    </row>
    <row r="994" spans="1:34" s="162" customFormat="1" ht="14.25" x14ac:dyDescent="0.25">
      <c r="A994" s="164"/>
      <c r="B994" s="164"/>
      <c r="C994" s="164"/>
      <c r="D994" s="164"/>
      <c r="E994" s="164"/>
      <c r="F994" s="164"/>
      <c r="G994" s="164"/>
      <c r="H994" s="293"/>
      <c r="I994" s="292"/>
      <c r="J994" s="292"/>
      <c r="K994" s="163"/>
      <c r="L994" s="292"/>
      <c r="M994" s="163"/>
      <c r="N994" s="292"/>
      <c r="O994" s="163"/>
      <c r="P994" s="292"/>
      <c r="Q994" s="491"/>
      <c r="R994" s="292"/>
      <c r="S994" s="163"/>
      <c r="T994" s="292"/>
      <c r="U994" s="495"/>
      <c r="V994" s="491"/>
      <c r="W994" s="503"/>
      <c r="X994" s="499"/>
      <c r="Y994" s="163"/>
      <c r="Z994" s="292"/>
      <c r="AA994" s="1306"/>
      <c r="AB994" s="499"/>
      <c r="AC994" s="163"/>
      <c r="AD994" s="292"/>
      <c r="AE994" s="292"/>
      <c r="AF994" s="292"/>
      <c r="AG994" s="1325"/>
      <c r="AH994" s="163"/>
    </row>
    <row r="995" spans="1:34" s="162" customFormat="1" ht="14.25" x14ac:dyDescent="0.25">
      <c r="A995" s="164"/>
      <c r="B995" s="164"/>
      <c r="C995" s="164"/>
      <c r="D995" s="164"/>
      <c r="E995" s="164"/>
      <c r="F995" s="164"/>
      <c r="G995" s="164"/>
      <c r="H995" s="293"/>
      <c r="I995" s="292"/>
      <c r="J995" s="292"/>
      <c r="K995" s="163"/>
      <c r="L995" s="292"/>
      <c r="M995" s="163"/>
      <c r="N995" s="292"/>
      <c r="O995" s="163"/>
      <c r="P995" s="292"/>
      <c r="Q995" s="491"/>
      <c r="R995" s="292"/>
      <c r="S995" s="163"/>
      <c r="T995" s="292"/>
      <c r="U995" s="495"/>
      <c r="V995" s="491"/>
      <c r="W995" s="503"/>
      <c r="X995" s="499"/>
      <c r="Y995" s="163"/>
      <c r="Z995" s="292"/>
      <c r="AA995" s="1306"/>
      <c r="AB995" s="499"/>
      <c r="AC995" s="163"/>
      <c r="AD995" s="292"/>
      <c r="AE995" s="292"/>
      <c r="AF995" s="292"/>
      <c r="AG995" s="1325"/>
      <c r="AH995" s="163"/>
    </row>
    <row r="996" spans="1:34" s="162" customFormat="1" ht="14.25" x14ac:dyDescent="0.25">
      <c r="A996" s="164"/>
      <c r="B996" s="164"/>
      <c r="C996" s="164"/>
      <c r="D996" s="164"/>
      <c r="E996" s="164"/>
      <c r="F996" s="164"/>
      <c r="G996" s="164"/>
      <c r="H996" s="293"/>
      <c r="I996" s="292"/>
      <c r="J996" s="292"/>
      <c r="K996" s="163"/>
      <c r="L996" s="292"/>
      <c r="M996" s="163"/>
      <c r="N996" s="292"/>
      <c r="O996" s="163"/>
      <c r="P996" s="292"/>
      <c r="Q996" s="491"/>
      <c r="R996" s="292"/>
      <c r="S996" s="163"/>
      <c r="T996" s="292"/>
      <c r="U996" s="495"/>
      <c r="V996" s="491"/>
      <c r="W996" s="503"/>
      <c r="X996" s="499"/>
      <c r="Y996" s="163"/>
      <c r="Z996" s="292"/>
      <c r="AA996" s="1306"/>
      <c r="AB996" s="499"/>
      <c r="AC996" s="163"/>
      <c r="AD996" s="292"/>
      <c r="AE996" s="292"/>
      <c r="AF996" s="292"/>
      <c r="AG996" s="1325"/>
      <c r="AH996" s="163"/>
    </row>
    <row r="997" spans="1:34" s="162" customFormat="1" ht="14.25" x14ac:dyDescent="0.25">
      <c r="A997" s="164"/>
      <c r="B997" s="164"/>
      <c r="C997" s="164"/>
      <c r="D997" s="164"/>
      <c r="E997" s="164"/>
      <c r="F997" s="164"/>
      <c r="G997" s="164"/>
      <c r="H997" s="293"/>
      <c r="I997" s="292"/>
      <c r="J997" s="292"/>
      <c r="K997" s="163"/>
      <c r="L997" s="292"/>
      <c r="M997" s="163"/>
      <c r="N997" s="292"/>
      <c r="O997" s="163"/>
      <c r="P997" s="292"/>
      <c r="Q997" s="491"/>
      <c r="R997" s="292"/>
      <c r="S997" s="163"/>
      <c r="T997" s="292"/>
      <c r="U997" s="495"/>
      <c r="V997" s="491"/>
      <c r="W997" s="503"/>
      <c r="X997" s="499"/>
      <c r="Y997" s="163"/>
      <c r="Z997" s="292"/>
      <c r="AA997" s="1306"/>
      <c r="AB997" s="499"/>
      <c r="AC997" s="163"/>
      <c r="AD997" s="292"/>
      <c r="AE997" s="292"/>
      <c r="AF997" s="292"/>
      <c r="AG997" s="1325"/>
      <c r="AH997" s="163"/>
    </row>
    <row r="998" spans="1:34" s="162" customFormat="1" ht="14.25" x14ac:dyDescent="0.25">
      <c r="A998" s="164"/>
      <c r="B998" s="164"/>
      <c r="C998" s="164"/>
      <c r="D998" s="164"/>
      <c r="E998" s="164"/>
      <c r="F998" s="164"/>
      <c r="G998" s="164"/>
      <c r="H998" s="293"/>
      <c r="I998" s="292"/>
      <c r="J998" s="292"/>
      <c r="K998" s="163"/>
      <c r="L998" s="292"/>
      <c r="M998" s="163"/>
      <c r="N998" s="292"/>
      <c r="O998" s="163"/>
      <c r="P998" s="292"/>
      <c r="Q998" s="491"/>
      <c r="R998" s="292"/>
      <c r="S998" s="163"/>
      <c r="T998" s="292"/>
      <c r="U998" s="495"/>
      <c r="V998" s="491"/>
      <c r="W998" s="503"/>
      <c r="X998" s="499"/>
      <c r="Y998" s="163"/>
      <c r="Z998" s="292"/>
      <c r="AA998" s="1306"/>
      <c r="AB998" s="499"/>
      <c r="AC998" s="163"/>
      <c r="AD998" s="292"/>
      <c r="AE998" s="292"/>
      <c r="AF998" s="292"/>
      <c r="AG998" s="1325"/>
      <c r="AH998" s="163"/>
    </row>
    <row r="999" spans="1:34" s="162" customFormat="1" ht="14.25" x14ac:dyDescent="0.25">
      <c r="A999" s="164"/>
      <c r="B999" s="164"/>
      <c r="C999" s="164"/>
      <c r="D999" s="164"/>
      <c r="E999" s="164"/>
      <c r="F999" s="164"/>
      <c r="G999" s="164"/>
      <c r="H999" s="293"/>
      <c r="I999" s="292"/>
      <c r="J999" s="292"/>
      <c r="K999" s="163"/>
      <c r="L999" s="292"/>
      <c r="M999" s="163"/>
      <c r="N999" s="292"/>
      <c r="O999" s="163"/>
      <c r="P999" s="292"/>
      <c r="Q999" s="491"/>
      <c r="R999" s="292"/>
      <c r="S999" s="163"/>
      <c r="T999" s="292"/>
      <c r="U999" s="495"/>
      <c r="V999" s="491"/>
      <c r="W999" s="503"/>
      <c r="X999" s="499"/>
      <c r="Y999" s="163"/>
      <c r="Z999" s="292"/>
      <c r="AA999" s="1306"/>
      <c r="AB999" s="499"/>
      <c r="AC999" s="163"/>
      <c r="AD999" s="292"/>
      <c r="AE999" s="292"/>
      <c r="AF999" s="292"/>
      <c r="AG999" s="1325"/>
      <c r="AH999" s="163"/>
    </row>
    <row r="1000" spans="1:34" s="162" customFormat="1" ht="14.25" x14ac:dyDescent="0.25">
      <c r="A1000" s="164"/>
      <c r="B1000" s="164"/>
      <c r="C1000" s="164"/>
      <c r="D1000" s="164"/>
      <c r="E1000" s="164"/>
      <c r="F1000" s="164"/>
      <c r="G1000" s="164"/>
      <c r="H1000" s="293"/>
      <c r="I1000" s="292"/>
      <c r="J1000" s="292"/>
      <c r="K1000" s="163"/>
      <c r="L1000" s="292"/>
      <c r="M1000" s="163"/>
      <c r="N1000" s="292"/>
      <c r="O1000" s="163"/>
      <c r="P1000" s="292"/>
      <c r="Q1000" s="491"/>
      <c r="R1000" s="292"/>
      <c r="S1000" s="163"/>
      <c r="T1000" s="292"/>
      <c r="U1000" s="495"/>
      <c r="V1000" s="491"/>
      <c r="W1000" s="503"/>
      <c r="X1000" s="499"/>
      <c r="Y1000" s="163"/>
      <c r="Z1000" s="292"/>
      <c r="AA1000" s="1306"/>
      <c r="AB1000" s="499"/>
      <c r="AC1000" s="163"/>
      <c r="AD1000" s="292"/>
      <c r="AE1000" s="292"/>
      <c r="AF1000" s="292"/>
      <c r="AG1000" s="1325"/>
      <c r="AH1000" s="163"/>
    </row>
    <row r="1001" spans="1:34" s="162" customFormat="1" ht="14.25" x14ac:dyDescent="0.25">
      <c r="A1001" s="164"/>
      <c r="B1001" s="164"/>
      <c r="C1001" s="164"/>
      <c r="D1001" s="164"/>
      <c r="E1001" s="164"/>
      <c r="F1001" s="164"/>
      <c r="G1001" s="164"/>
      <c r="H1001" s="293"/>
      <c r="I1001" s="292"/>
      <c r="J1001" s="292"/>
      <c r="K1001" s="163"/>
      <c r="L1001" s="292"/>
      <c r="M1001" s="163"/>
      <c r="N1001" s="292"/>
      <c r="O1001" s="163"/>
      <c r="P1001" s="292"/>
      <c r="Q1001" s="491"/>
      <c r="R1001" s="292"/>
      <c r="S1001" s="163"/>
      <c r="T1001" s="292"/>
      <c r="U1001" s="495"/>
      <c r="V1001" s="491"/>
      <c r="W1001" s="503"/>
      <c r="X1001" s="499"/>
      <c r="Y1001" s="163"/>
      <c r="Z1001" s="292"/>
      <c r="AA1001" s="1306"/>
      <c r="AB1001" s="499"/>
      <c r="AC1001" s="163"/>
      <c r="AD1001" s="292"/>
      <c r="AE1001" s="292"/>
      <c r="AF1001" s="292"/>
      <c r="AG1001" s="1325"/>
      <c r="AH1001" s="163"/>
    </row>
    <row r="1002" spans="1:34" s="162" customFormat="1" ht="14.25" x14ac:dyDescent="0.25">
      <c r="A1002" s="164"/>
      <c r="B1002" s="164"/>
      <c r="C1002" s="164"/>
      <c r="D1002" s="164"/>
      <c r="E1002" s="164"/>
      <c r="F1002" s="164"/>
      <c r="G1002" s="164"/>
      <c r="H1002" s="293"/>
      <c r="I1002" s="292"/>
      <c r="J1002" s="292"/>
      <c r="K1002" s="163"/>
      <c r="L1002" s="292"/>
      <c r="M1002" s="163"/>
      <c r="N1002" s="292"/>
      <c r="O1002" s="163"/>
      <c r="P1002" s="292"/>
      <c r="Q1002" s="491"/>
      <c r="R1002" s="292"/>
      <c r="S1002" s="163"/>
      <c r="T1002" s="292"/>
      <c r="U1002" s="495"/>
      <c r="V1002" s="491"/>
      <c r="W1002" s="503"/>
      <c r="X1002" s="499"/>
      <c r="Y1002" s="163"/>
      <c r="Z1002" s="292"/>
      <c r="AA1002" s="1306"/>
      <c r="AB1002" s="499"/>
      <c r="AC1002" s="163"/>
      <c r="AD1002" s="292"/>
      <c r="AE1002" s="292"/>
      <c r="AF1002" s="292"/>
      <c r="AG1002" s="1325"/>
      <c r="AH1002" s="163"/>
    </row>
    <row r="1003" spans="1:34" s="162" customFormat="1" ht="14.25" x14ac:dyDescent="0.25">
      <c r="A1003" s="164"/>
      <c r="B1003" s="164"/>
      <c r="C1003" s="164"/>
      <c r="D1003" s="164"/>
      <c r="E1003" s="164"/>
      <c r="F1003" s="164"/>
      <c r="G1003" s="164"/>
      <c r="H1003" s="293"/>
      <c r="I1003" s="292"/>
      <c r="J1003" s="292"/>
      <c r="K1003" s="163"/>
      <c r="L1003" s="292"/>
      <c r="M1003" s="163"/>
      <c r="N1003" s="292"/>
      <c r="O1003" s="163"/>
      <c r="P1003" s="292"/>
      <c r="Q1003" s="491"/>
      <c r="R1003" s="292"/>
      <c r="S1003" s="163"/>
      <c r="T1003" s="292"/>
      <c r="U1003" s="495"/>
      <c r="V1003" s="491"/>
      <c r="W1003" s="503"/>
      <c r="X1003" s="499"/>
      <c r="Y1003" s="163"/>
      <c r="Z1003" s="292"/>
      <c r="AA1003" s="1306"/>
      <c r="AB1003" s="499"/>
      <c r="AC1003" s="163"/>
      <c r="AD1003" s="292"/>
      <c r="AE1003" s="292"/>
      <c r="AF1003" s="292"/>
      <c r="AG1003" s="1325"/>
      <c r="AH1003" s="163"/>
    </row>
    <row r="1004" spans="1:34" s="162" customFormat="1" ht="14.25" x14ac:dyDescent="0.25">
      <c r="A1004" s="164"/>
      <c r="B1004" s="164"/>
      <c r="C1004" s="164"/>
      <c r="D1004" s="164"/>
      <c r="E1004" s="164"/>
      <c r="F1004" s="164"/>
      <c r="G1004" s="164"/>
      <c r="H1004" s="293"/>
      <c r="I1004" s="292"/>
      <c r="J1004" s="292"/>
      <c r="K1004" s="163"/>
      <c r="L1004" s="292"/>
      <c r="M1004" s="163"/>
      <c r="N1004" s="292"/>
      <c r="O1004" s="163"/>
      <c r="P1004" s="292"/>
      <c r="Q1004" s="491"/>
      <c r="R1004" s="292"/>
      <c r="S1004" s="163"/>
      <c r="T1004" s="292"/>
      <c r="U1004" s="495"/>
      <c r="V1004" s="491"/>
      <c r="W1004" s="503"/>
      <c r="X1004" s="499"/>
      <c r="Y1004" s="163"/>
      <c r="Z1004" s="292"/>
      <c r="AA1004" s="1306"/>
      <c r="AB1004" s="499"/>
      <c r="AC1004" s="163"/>
      <c r="AD1004" s="292"/>
      <c r="AE1004" s="292"/>
      <c r="AF1004" s="292"/>
      <c r="AG1004" s="1325"/>
      <c r="AH1004" s="163"/>
    </row>
    <row r="1005" spans="1:34" s="162" customFormat="1" ht="14.25" x14ac:dyDescent="0.25">
      <c r="A1005" s="164"/>
      <c r="B1005" s="164"/>
      <c r="C1005" s="164"/>
      <c r="D1005" s="164"/>
      <c r="E1005" s="164"/>
      <c r="F1005" s="164"/>
      <c r="G1005" s="164"/>
      <c r="H1005" s="293"/>
      <c r="I1005" s="292"/>
      <c r="J1005" s="292"/>
      <c r="K1005" s="163"/>
      <c r="L1005" s="292"/>
      <c r="M1005" s="163"/>
      <c r="N1005" s="292"/>
      <c r="O1005" s="163"/>
      <c r="P1005" s="292"/>
      <c r="Q1005" s="491"/>
      <c r="R1005" s="292"/>
      <c r="S1005" s="163"/>
      <c r="T1005" s="292"/>
      <c r="U1005" s="495"/>
      <c r="V1005" s="491"/>
      <c r="W1005" s="503"/>
      <c r="X1005" s="499"/>
      <c r="Y1005" s="163"/>
      <c r="Z1005" s="292"/>
      <c r="AA1005" s="1306"/>
      <c r="AB1005" s="499"/>
      <c r="AC1005" s="163"/>
      <c r="AD1005" s="292"/>
      <c r="AE1005" s="292"/>
      <c r="AF1005" s="292"/>
      <c r="AG1005" s="1325"/>
      <c r="AH1005" s="163"/>
    </row>
    <row r="1006" spans="1:34" s="162" customFormat="1" ht="14.25" x14ac:dyDescent="0.25">
      <c r="A1006" s="164"/>
      <c r="B1006" s="164"/>
      <c r="C1006" s="164"/>
      <c r="D1006" s="164"/>
      <c r="E1006" s="164"/>
      <c r="F1006" s="164"/>
      <c r="G1006" s="164"/>
      <c r="H1006" s="293"/>
      <c r="I1006" s="292"/>
      <c r="J1006" s="292"/>
      <c r="K1006" s="163"/>
      <c r="L1006" s="292"/>
      <c r="M1006" s="163"/>
      <c r="N1006" s="292"/>
      <c r="O1006" s="163"/>
      <c r="P1006" s="292"/>
      <c r="Q1006" s="491"/>
      <c r="R1006" s="292"/>
      <c r="S1006" s="163"/>
      <c r="T1006" s="292"/>
      <c r="U1006" s="495"/>
      <c r="V1006" s="491"/>
      <c r="W1006" s="503"/>
      <c r="X1006" s="499"/>
      <c r="Y1006" s="163"/>
      <c r="Z1006" s="292"/>
      <c r="AA1006" s="1306"/>
      <c r="AB1006" s="499"/>
      <c r="AC1006" s="163"/>
      <c r="AD1006" s="292"/>
      <c r="AE1006" s="292"/>
      <c r="AF1006" s="292"/>
      <c r="AG1006" s="1325"/>
      <c r="AH1006" s="163"/>
    </row>
    <row r="1007" spans="1:34" s="162" customFormat="1" ht="14.25" x14ac:dyDescent="0.25">
      <c r="A1007" s="164"/>
      <c r="B1007" s="164"/>
      <c r="C1007" s="164"/>
      <c r="D1007" s="164"/>
      <c r="E1007" s="164"/>
      <c r="F1007" s="164"/>
      <c r="G1007" s="164"/>
      <c r="H1007" s="293"/>
      <c r="I1007" s="292"/>
      <c r="J1007" s="292"/>
      <c r="K1007" s="163"/>
      <c r="L1007" s="292"/>
      <c r="M1007" s="163"/>
      <c r="N1007" s="292"/>
      <c r="O1007" s="163"/>
      <c r="P1007" s="292"/>
      <c r="Q1007" s="491"/>
      <c r="R1007" s="292"/>
      <c r="S1007" s="163"/>
      <c r="T1007" s="292"/>
      <c r="U1007" s="495"/>
      <c r="V1007" s="491"/>
      <c r="W1007" s="503"/>
      <c r="X1007" s="499"/>
      <c r="Y1007" s="163"/>
      <c r="Z1007" s="292"/>
      <c r="AA1007" s="1306"/>
      <c r="AB1007" s="499"/>
      <c r="AC1007" s="163"/>
      <c r="AD1007" s="292"/>
      <c r="AE1007" s="292"/>
      <c r="AF1007" s="292"/>
      <c r="AG1007" s="1325"/>
      <c r="AH1007" s="163"/>
    </row>
    <row r="1008" spans="1:34" s="162" customFormat="1" ht="14.25" x14ac:dyDescent="0.25">
      <c r="A1008" s="164"/>
      <c r="B1008" s="164"/>
      <c r="C1008" s="164"/>
      <c r="D1008" s="164"/>
      <c r="E1008" s="164"/>
      <c r="F1008" s="164"/>
      <c r="G1008" s="164"/>
      <c r="H1008" s="293"/>
      <c r="I1008" s="292"/>
      <c r="J1008" s="292"/>
      <c r="K1008" s="163"/>
      <c r="L1008" s="292"/>
      <c r="M1008" s="163"/>
      <c r="N1008" s="292"/>
      <c r="O1008" s="163"/>
      <c r="P1008" s="292"/>
      <c r="Q1008" s="491"/>
      <c r="R1008" s="292"/>
      <c r="S1008" s="163"/>
      <c r="T1008" s="292"/>
      <c r="U1008" s="495"/>
      <c r="V1008" s="491"/>
      <c r="W1008" s="503"/>
      <c r="X1008" s="499"/>
      <c r="Y1008" s="163"/>
      <c r="Z1008" s="292"/>
      <c r="AA1008" s="1306"/>
      <c r="AB1008" s="499"/>
      <c r="AC1008" s="163"/>
      <c r="AD1008" s="292"/>
      <c r="AE1008" s="292"/>
      <c r="AF1008" s="292"/>
      <c r="AG1008" s="1325"/>
      <c r="AH1008" s="163"/>
    </row>
    <row r="1009" spans="1:34" s="162" customFormat="1" ht="14.25" x14ac:dyDescent="0.25">
      <c r="A1009" s="164"/>
      <c r="B1009" s="164"/>
      <c r="C1009" s="164"/>
      <c r="D1009" s="164"/>
      <c r="E1009" s="164"/>
      <c r="F1009" s="164"/>
      <c r="G1009" s="164"/>
      <c r="H1009" s="293"/>
      <c r="I1009" s="292"/>
      <c r="J1009" s="292"/>
      <c r="K1009" s="163"/>
      <c r="L1009" s="292"/>
      <c r="M1009" s="163"/>
      <c r="N1009" s="292"/>
      <c r="O1009" s="163"/>
      <c r="P1009" s="292"/>
      <c r="Q1009" s="491"/>
      <c r="R1009" s="292"/>
      <c r="S1009" s="163"/>
      <c r="T1009" s="292"/>
      <c r="U1009" s="495"/>
      <c r="V1009" s="491"/>
      <c r="W1009" s="503"/>
      <c r="X1009" s="499"/>
      <c r="Y1009" s="163"/>
      <c r="Z1009" s="292"/>
      <c r="AA1009" s="1306"/>
      <c r="AB1009" s="499"/>
      <c r="AC1009" s="163"/>
      <c r="AD1009" s="292"/>
      <c r="AE1009" s="292"/>
      <c r="AF1009" s="292"/>
      <c r="AG1009" s="1325"/>
      <c r="AH1009" s="163"/>
    </row>
    <row r="1010" spans="1:34" s="162" customFormat="1" ht="14.25" x14ac:dyDescent="0.25">
      <c r="A1010" s="164"/>
      <c r="B1010" s="164"/>
      <c r="C1010" s="164"/>
      <c r="D1010" s="164"/>
      <c r="E1010" s="164"/>
      <c r="F1010" s="164"/>
      <c r="G1010" s="164"/>
      <c r="H1010" s="293"/>
      <c r="I1010" s="292"/>
      <c r="J1010" s="292"/>
      <c r="K1010" s="163"/>
      <c r="L1010" s="292"/>
      <c r="M1010" s="163"/>
      <c r="N1010" s="292"/>
      <c r="O1010" s="163"/>
      <c r="P1010" s="292"/>
      <c r="Q1010" s="491"/>
      <c r="R1010" s="292"/>
      <c r="S1010" s="163"/>
      <c r="T1010" s="292"/>
      <c r="U1010" s="495"/>
      <c r="V1010" s="491"/>
      <c r="W1010" s="503"/>
      <c r="X1010" s="499"/>
      <c r="Y1010" s="163"/>
      <c r="Z1010" s="292"/>
      <c r="AA1010" s="1306"/>
      <c r="AB1010" s="499"/>
      <c r="AC1010" s="163"/>
      <c r="AD1010" s="292"/>
      <c r="AE1010" s="292"/>
      <c r="AF1010" s="292"/>
      <c r="AG1010" s="1325"/>
      <c r="AH1010" s="163"/>
    </row>
    <row r="1011" spans="1:34" s="162" customFormat="1" ht="14.25" x14ac:dyDescent="0.25">
      <c r="A1011" s="164"/>
      <c r="B1011" s="164"/>
      <c r="C1011" s="164"/>
      <c r="D1011" s="164"/>
      <c r="E1011" s="164"/>
      <c r="F1011" s="164"/>
      <c r="G1011" s="164"/>
      <c r="H1011" s="293"/>
      <c r="I1011" s="292"/>
      <c r="J1011" s="292"/>
      <c r="K1011" s="163"/>
      <c r="L1011" s="292"/>
      <c r="M1011" s="163"/>
      <c r="N1011" s="292"/>
      <c r="O1011" s="163"/>
      <c r="P1011" s="292"/>
      <c r="Q1011" s="491"/>
      <c r="R1011" s="292"/>
      <c r="S1011" s="163"/>
      <c r="T1011" s="292"/>
      <c r="U1011" s="495"/>
      <c r="V1011" s="491"/>
      <c r="W1011" s="503"/>
      <c r="X1011" s="499"/>
      <c r="Y1011" s="163"/>
      <c r="Z1011" s="292"/>
      <c r="AA1011" s="1306"/>
      <c r="AB1011" s="499"/>
      <c r="AC1011" s="163"/>
      <c r="AD1011" s="292"/>
      <c r="AE1011" s="292"/>
      <c r="AF1011" s="292"/>
      <c r="AG1011" s="1325"/>
      <c r="AH1011" s="163"/>
    </row>
    <row r="1012" spans="1:34" s="162" customFormat="1" ht="14.25" x14ac:dyDescent="0.25">
      <c r="A1012" s="164"/>
      <c r="B1012" s="164"/>
      <c r="C1012" s="164"/>
      <c r="D1012" s="164"/>
      <c r="E1012" s="164"/>
      <c r="F1012" s="164"/>
      <c r="G1012" s="164"/>
      <c r="H1012" s="293"/>
      <c r="I1012" s="292"/>
      <c r="J1012" s="292"/>
      <c r="K1012" s="163"/>
      <c r="L1012" s="292"/>
      <c r="M1012" s="163"/>
      <c r="N1012" s="292"/>
      <c r="O1012" s="163"/>
      <c r="P1012" s="292"/>
      <c r="Q1012" s="491"/>
      <c r="R1012" s="292"/>
      <c r="S1012" s="163"/>
      <c r="T1012" s="292"/>
      <c r="U1012" s="495"/>
      <c r="V1012" s="491"/>
      <c r="W1012" s="503"/>
      <c r="X1012" s="499"/>
      <c r="Y1012" s="163"/>
      <c r="Z1012" s="292"/>
      <c r="AA1012" s="1306"/>
      <c r="AB1012" s="499"/>
      <c r="AC1012" s="163"/>
      <c r="AD1012" s="292"/>
      <c r="AE1012" s="292"/>
      <c r="AF1012" s="292"/>
      <c r="AG1012" s="1325"/>
      <c r="AH1012" s="163"/>
    </row>
    <row r="1013" spans="1:34" s="162" customFormat="1" ht="14.25" x14ac:dyDescent="0.25">
      <c r="A1013" s="164"/>
      <c r="B1013" s="164"/>
      <c r="C1013" s="164"/>
      <c r="D1013" s="164"/>
      <c r="E1013" s="164"/>
      <c r="F1013" s="164"/>
      <c r="G1013" s="164"/>
      <c r="H1013" s="293"/>
      <c r="I1013" s="292"/>
      <c r="J1013" s="292"/>
      <c r="K1013" s="163"/>
      <c r="L1013" s="292"/>
      <c r="M1013" s="163"/>
      <c r="N1013" s="292"/>
      <c r="O1013" s="163"/>
      <c r="P1013" s="292"/>
      <c r="Q1013" s="491"/>
      <c r="R1013" s="292"/>
      <c r="S1013" s="163"/>
      <c r="T1013" s="292"/>
      <c r="U1013" s="495"/>
      <c r="V1013" s="491"/>
      <c r="W1013" s="503"/>
      <c r="X1013" s="499"/>
      <c r="Y1013" s="163"/>
      <c r="Z1013" s="292"/>
      <c r="AA1013" s="1306"/>
      <c r="AB1013" s="499"/>
      <c r="AC1013" s="163"/>
      <c r="AD1013" s="292"/>
      <c r="AE1013" s="292"/>
      <c r="AF1013" s="292"/>
      <c r="AG1013" s="1325"/>
      <c r="AH1013" s="163"/>
    </row>
    <row r="1014" spans="1:34" s="162" customFormat="1" ht="14.25" x14ac:dyDescent="0.25">
      <c r="A1014" s="164"/>
      <c r="B1014" s="164"/>
      <c r="C1014" s="164"/>
      <c r="D1014" s="164"/>
      <c r="E1014" s="164"/>
      <c r="F1014" s="164"/>
      <c r="G1014" s="164"/>
      <c r="H1014" s="293"/>
      <c r="I1014" s="292"/>
      <c r="J1014" s="292"/>
      <c r="K1014" s="163"/>
      <c r="L1014" s="292"/>
      <c r="M1014" s="163"/>
      <c r="N1014" s="292"/>
      <c r="O1014" s="163"/>
      <c r="P1014" s="292"/>
      <c r="Q1014" s="491"/>
      <c r="R1014" s="292"/>
      <c r="S1014" s="163"/>
      <c r="T1014" s="292"/>
      <c r="U1014" s="495"/>
      <c r="V1014" s="491"/>
      <c r="W1014" s="503"/>
      <c r="X1014" s="499"/>
      <c r="Y1014" s="163"/>
      <c r="Z1014" s="292"/>
      <c r="AA1014" s="1306"/>
      <c r="AB1014" s="499"/>
      <c r="AC1014" s="163"/>
      <c r="AD1014" s="292"/>
      <c r="AE1014" s="292"/>
      <c r="AF1014" s="292"/>
      <c r="AG1014" s="1325"/>
      <c r="AH1014" s="163"/>
    </row>
    <row r="1015" spans="1:34" s="162" customFormat="1" ht="14.25" x14ac:dyDescent="0.25">
      <c r="A1015" s="164"/>
      <c r="B1015" s="164"/>
      <c r="C1015" s="164"/>
      <c r="D1015" s="164"/>
      <c r="E1015" s="164"/>
      <c r="F1015" s="164"/>
      <c r="G1015" s="164"/>
      <c r="H1015" s="293"/>
      <c r="I1015" s="292"/>
      <c r="J1015" s="292"/>
      <c r="K1015" s="163"/>
      <c r="L1015" s="292"/>
      <c r="M1015" s="163"/>
      <c r="N1015" s="292"/>
      <c r="O1015" s="163"/>
      <c r="P1015" s="292"/>
      <c r="Q1015" s="491"/>
      <c r="R1015" s="292"/>
      <c r="S1015" s="163"/>
      <c r="T1015" s="292"/>
      <c r="U1015" s="495"/>
      <c r="V1015" s="491"/>
      <c r="W1015" s="503"/>
      <c r="X1015" s="499"/>
      <c r="Y1015" s="163"/>
      <c r="Z1015" s="292"/>
      <c r="AA1015" s="1306"/>
      <c r="AB1015" s="499"/>
      <c r="AC1015" s="163"/>
      <c r="AD1015" s="292"/>
      <c r="AE1015" s="292"/>
      <c r="AF1015" s="292"/>
      <c r="AG1015" s="1325"/>
      <c r="AH1015" s="163"/>
    </row>
    <row r="1016" spans="1:34" s="162" customFormat="1" ht="14.25" x14ac:dyDescent="0.25">
      <c r="A1016" s="164"/>
      <c r="B1016" s="164"/>
      <c r="C1016" s="164"/>
      <c r="D1016" s="164"/>
      <c r="E1016" s="164"/>
      <c r="F1016" s="164"/>
      <c r="G1016" s="164"/>
      <c r="H1016" s="293"/>
      <c r="I1016" s="292"/>
      <c r="J1016" s="292"/>
      <c r="K1016" s="163"/>
      <c r="L1016" s="292"/>
      <c r="M1016" s="163"/>
      <c r="N1016" s="292"/>
      <c r="O1016" s="163"/>
      <c r="P1016" s="292"/>
      <c r="Q1016" s="491"/>
      <c r="R1016" s="292"/>
      <c r="S1016" s="163"/>
      <c r="T1016" s="292"/>
      <c r="U1016" s="495"/>
      <c r="V1016" s="491"/>
      <c r="W1016" s="503"/>
      <c r="X1016" s="499"/>
      <c r="Y1016" s="163"/>
      <c r="Z1016" s="292"/>
      <c r="AA1016" s="1306"/>
      <c r="AB1016" s="499"/>
      <c r="AC1016" s="163"/>
      <c r="AD1016" s="292"/>
      <c r="AE1016" s="292"/>
      <c r="AF1016" s="292"/>
      <c r="AG1016" s="1325"/>
      <c r="AH1016" s="163"/>
    </row>
    <row r="1017" spans="1:34" s="162" customFormat="1" ht="14.25" x14ac:dyDescent="0.25">
      <c r="A1017" s="164"/>
      <c r="B1017" s="164"/>
      <c r="C1017" s="164"/>
      <c r="D1017" s="164"/>
      <c r="E1017" s="164"/>
      <c r="F1017" s="164"/>
      <c r="G1017" s="164"/>
      <c r="H1017" s="293"/>
      <c r="I1017" s="292"/>
      <c r="J1017" s="292"/>
      <c r="K1017" s="163"/>
      <c r="L1017" s="292"/>
      <c r="M1017" s="163"/>
      <c r="N1017" s="292"/>
      <c r="O1017" s="163"/>
      <c r="P1017" s="292"/>
      <c r="Q1017" s="491"/>
      <c r="R1017" s="292"/>
      <c r="S1017" s="163"/>
      <c r="T1017" s="292"/>
      <c r="U1017" s="495"/>
      <c r="V1017" s="491"/>
      <c r="W1017" s="503"/>
      <c r="X1017" s="499"/>
      <c r="Y1017" s="163"/>
      <c r="Z1017" s="292"/>
      <c r="AA1017" s="1306"/>
      <c r="AB1017" s="499"/>
      <c r="AC1017" s="163"/>
      <c r="AD1017" s="292"/>
      <c r="AE1017" s="292"/>
      <c r="AF1017" s="292"/>
      <c r="AG1017" s="1325"/>
      <c r="AH1017" s="163"/>
    </row>
    <row r="1018" spans="1:34" s="162" customFormat="1" ht="14.25" x14ac:dyDescent="0.25">
      <c r="A1018" s="164"/>
      <c r="B1018" s="164"/>
      <c r="C1018" s="164"/>
      <c r="D1018" s="164"/>
      <c r="E1018" s="164"/>
      <c r="F1018" s="164"/>
      <c r="G1018" s="164"/>
      <c r="H1018" s="293"/>
      <c r="I1018" s="292"/>
      <c r="J1018" s="292"/>
      <c r="K1018" s="163"/>
      <c r="L1018" s="292"/>
      <c r="M1018" s="163"/>
      <c r="N1018" s="292"/>
      <c r="O1018" s="163"/>
      <c r="P1018" s="292"/>
      <c r="Q1018" s="491"/>
      <c r="R1018" s="292"/>
      <c r="S1018" s="163"/>
      <c r="T1018" s="292"/>
      <c r="U1018" s="495"/>
      <c r="V1018" s="491"/>
      <c r="W1018" s="503"/>
      <c r="X1018" s="499"/>
      <c r="Y1018" s="163"/>
      <c r="Z1018" s="292"/>
      <c r="AA1018" s="1306"/>
      <c r="AB1018" s="499"/>
      <c r="AC1018" s="163"/>
      <c r="AD1018" s="292"/>
      <c r="AE1018" s="292"/>
      <c r="AF1018" s="292"/>
      <c r="AG1018" s="1325"/>
      <c r="AH1018" s="163"/>
    </row>
    <row r="1019" spans="1:34" s="162" customFormat="1" ht="14.25" x14ac:dyDescent="0.25">
      <c r="A1019" s="164"/>
      <c r="B1019" s="164"/>
      <c r="C1019" s="164"/>
      <c r="D1019" s="164"/>
      <c r="E1019" s="164"/>
      <c r="F1019" s="164"/>
      <c r="G1019" s="164"/>
      <c r="H1019" s="293"/>
      <c r="I1019" s="292"/>
      <c r="J1019" s="292"/>
      <c r="K1019" s="163"/>
      <c r="L1019" s="292"/>
      <c r="M1019" s="163"/>
      <c r="N1019" s="292"/>
      <c r="O1019" s="163"/>
      <c r="P1019" s="292"/>
      <c r="Q1019" s="491"/>
      <c r="R1019" s="292"/>
      <c r="S1019" s="163"/>
      <c r="T1019" s="292"/>
      <c r="U1019" s="495"/>
      <c r="V1019" s="491"/>
      <c r="W1019" s="503"/>
      <c r="X1019" s="499"/>
      <c r="Y1019" s="163"/>
      <c r="Z1019" s="292"/>
      <c r="AA1019" s="1306"/>
      <c r="AB1019" s="499"/>
      <c r="AC1019" s="163"/>
      <c r="AD1019" s="292"/>
      <c r="AE1019" s="292"/>
      <c r="AF1019" s="292"/>
      <c r="AG1019" s="1325"/>
      <c r="AH1019" s="163"/>
    </row>
    <row r="1020" spans="1:34" s="162" customFormat="1" ht="14.25" x14ac:dyDescent="0.25">
      <c r="A1020" s="164"/>
      <c r="B1020" s="164"/>
      <c r="C1020" s="164"/>
      <c r="D1020" s="164"/>
      <c r="E1020" s="164"/>
      <c r="F1020" s="164"/>
      <c r="G1020" s="164"/>
      <c r="H1020" s="293"/>
      <c r="I1020" s="292"/>
      <c r="J1020" s="292"/>
      <c r="K1020" s="163"/>
      <c r="L1020" s="292"/>
      <c r="M1020" s="163"/>
      <c r="N1020" s="292"/>
      <c r="O1020" s="163"/>
      <c r="P1020" s="292"/>
      <c r="Q1020" s="491"/>
      <c r="R1020" s="292"/>
      <c r="S1020" s="163"/>
      <c r="T1020" s="292"/>
      <c r="U1020" s="495"/>
      <c r="V1020" s="491"/>
      <c r="W1020" s="503"/>
      <c r="X1020" s="499"/>
      <c r="Y1020" s="163"/>
      <c r="Z1020" s="292"/>
      <c r="AA1020" s="1306"/>
      <c r="AB1020" s="499"/>
      <c r="AC1020" s="163"/>
      <c r="AD1020" s="292"/>
      <c r="AE1020" s="292"/>
      <c r="AF1020" s="292"/>
      <c r="AG1020" s="1325"/>
      <c r="AH1020" s="163"/>
    </row>
    <row r="1021" spans="1:34" s="162" customFormat="1" ht="14.25" x14ac:dyDescent="0.25">
      <c r="A1021" s="164"/>
      <c r="B1021" s="164"/>
      <c r="C1021" s="164"/>
      <c r="D1021" s="164"/>
      <c r="E1021" s="164"/>
      <c r="F1021" s="164"/>
      <c r="G1021" s="164"/>
      <c r="H1021" s="293"/>
      <c r="I1021" s="292"/>
      <c r="J1021" s="292"/>
      <c r="K1021" s="163"/>
      <c r="L1021" s="292"/>
      <c r="M1021" s="163"/>
      <c r="N1021" s="292"/>
      <c r="O1021" s="163"/>
      <c r="P1021" s="292"/>
      <c r="Q1021" s="491"/>
      <c r="R1021" s="292"/>
      <c r="S1021" s="163"/>
      <c r="T1021" s="292"/>
      <c r="U1021" s="495"/>
      <c r="V1021" s="491"/>
      <c r="W1021" s="503"/>
      <c r="X1021" s="499"/>
      <c r="Y1021" s="163"/>
      <c r="Z1021" s="292"/>
      <c r="AA1021" s="1306"/>
      <c r="AB1021" s="499"/>
      <c r="AC1021" s="163"/>
      <c r="AD1021" s="292"/>
      <c r="AE1021" s="292"/>
      <c r="AF1021" s="292"/>
      <c r="AG1021" s="1325"/>
      <c r="AH1021" s="163"/>
    </row>
    <row r="1022" spans="1:34" s="162" customFormat="1" ht="14.25" x14ac:dyDescent="0.25">
      <c r="A1022" s="164"/>
      <c r="B1022" s="164"/>
      <c r="C1022" s="164"/>
      <c r="D1022" s="164"/>
      <c r="E1022" s="164"/>
      <c r="F1022" s="164"/>
      <c r="G1022" s="164"/>
      <c r="H1022" s="293"/>
      <c r="I1022" s="292"/>
      <c r="J1022" s="292"/>
      <c r="K1022" s="163"/>
      <c r="L1022" s="292"/>
      <c r="M1022" s="163"/>
      <c r="N1022" s="292"/>
      <c r="O1022" s="163"/>
      <c r="P1022" s="292"/>
      <c r="Q1022" s="491"/>
      <c r="R1022" s="292"/>
      <c r="S1022" s="163"/>
      <c r="T1022" s="292"/>
      <c r="U1022" s="495"/>
      <c r="V1022" s="491"/>
      <c r="W1022" s="503"/>
      <c r="X1022" s="499"/>
      <c r="Y1022" s="163"/>
      <c r="Z1022" s="292"/>
      <c r="AA1022" s="1306"/>
      <c r="AB1022" s="499"/>
      <c r="AC1022" s="163"/>
      <c r="AD1022" s="292"/>
      <c r="AE1022" s="292"/>
      <c r="AF1022" s="292"/>
      <c r="AG1022" s="1325"/>
      <c r="AH1022" s="163"/>
    </row>
    <row r="1023" spans="1:34" s="162" customFormat="1" ht="14.25" x14ac:dyDescent="0.25">
      <c r="A1023" s="164"/>
      <c r="B1023" s="164"/>
      <c r="C1023" s="164"/>
      <c r="D1023" s="164"/>
      <c r="E1023" s="164"/>
      <c r="F1023" s="164"/>
      <c r="G1023" s="164"/>
      <c r="H1023" s="293"/>
      <c r="I1023" s="292"/>
      <c r="J1023" s="292"/>
      <c r="K1023" s="163"/>
      <c r="L1023" s="292"/>
      <c r="M1023" s="163"/>
      <c r="N1023" s="292"/>
      <c r="O1023" s="163"/>
      <c r="P1023" s="292"/>
      <c r="Q1023" s="491"/>
      <c r="R1023" s="292"/>
      <c r="S1023" s="163"/>
      <c r="T1023" s="292"/>
      <c r="U1023" s="495"/>
      <c r="V1023" s="491"/>
      <c r="W1023" s="503"/>
      <c r="X1023" s="499"/>
      <c r="Y1023" s="163"/>
      <c r="Z1023" s="292"/>
      <c r="AA1023" s="1306"/>
      <c r="AB1023" s="499"/>
      <c r="AC1023" s="163"/>
      <c r="AD1023" s="292"/>
      <c r="AE1023" s="292"/>
      <c r="AF1023" s="292"/>
      <c r="AG1023" s="1325"/>
      <c r="AH1023" s="163"/>
    </row>
    <row r="1024" spans="1:34" s="162" customFormat="1" ht="14.25" x14ac:dyDescent="0.25">
      <c r="A1024" s="164"/>
      <c r="B1024" s="164"/>
      <c r="C1024" s="164"/>
      <c r="D1024" s="164"/>
      <c r="E1024" s="164"/>
      <c r="F1024" s="164"/>
      <c r="G1024" s="164"/>
      <c r="H1024" s="293"/>
      <c r="I1024" s="292"/>
      <c r="J1024" s="292"/>
      <c r="K1024" s="163"/>
      <c r="L1024" s="292"/>
      <c r="M1024" s="163"/>
      <c r="N1024" s="292"/>
      <c r="O1024" s="163"/>
      <c r="P1024" s="292"/>
      <c r="Q1024" s="491"/>
      <c r="R1024" s="292"/>
      <c r="S1024" s="163"/>
      <c r="T1024" s="292"/>
      <c r="U1024" s="495"/>
      <c r="V1024" s="491"/>
      <c r="W1024" s="503"/>
      <c r="X1024" s="499"/>
      <c r="Y1024" s="163"/>
      <c r="Z1024" s="292"/>
      <c r="AA1024" s="1306"/>
      <c r="AB1024" s="499"/>
      <c r="AC1024" s="163"/>
      <c r="AD1024" s="292"/>
      <c r="AE1024" s="292"/>
      <c r="AF1024" s="292"/>
      <c r="AG1024" s="1325"/>
      <c r="AH1024" s="163"/>
    </row>
    <row r="1025" spans="1:34" s="162" customFormat="1" ht="14.25" x14ac:dyDescent="0.25">
      <c r="A1025" s="164"/>
      <c r="B1025" s="164"/>
      <c r="C1025" s="164"/>
      <c r="D1025" s="164"/>
      <c r="E1025" s="164"/>
      <c r="F1025" s="164"/>
      <c r="G1025" s="164"/>
      <c r="H1025" s="293"/>
      <c r="I1025" s="292"/>
      <c r="J1025" s="292"/>
      <c r="K1025" s="163"/>
      <c r="L1025" s="292"/>
      <c r="M1025" s="163"/>
      <c r="N1025" s="292"/>
      <c r="O1025" s="163"/>
      <c r="P1025" s="292"/>
      <c r="Q1025" s="491"/>
      <c r="R1025" s="292"/>
      <c r="S1025" s="163"/>
      <c r="T1025" s="292"/>
      <c r="U1025" s="495"/>
      <c r="V1025" s="491"/>
      <c r="W1025" s="503"/>
      <c r="X1025" s="499"/>
      <c r="Y1025" s="163"/>
      <c r="Z1025" s="292"/>
      <c r="AA1025" s="1306"/>
      <c r="AB1025" s="499"/>
      <c r="AC1025" s="163"/>
      <c r="AD1025" s="292"/>
      <c r="AE1025" s="292"/>
      <c r="AF1025" s="292"/>
      <c r="AG1025" s="1325"/>
      <c r="AH1025" s="163"/>
    </row>
    <row r="1026" spans="1:34" s="162" customFormat="1" ht="14.25" x14ac:dyDescent="0.25">
      <c r="A1026" s="164"/>
      <c r="B1026" s="164"/>
      <c r="C1026" s="164"/>
      <c r="D1026" s="164"/>
      <c r="E1026" s="164"/>
      <c r="F1026" s="164"/>
      <c r="G1026" s="164"/>
      <c r="H1026" s="293"/>
      <c r="I1026" s="292"/>
      <c r="J1026" s="292"/>
      <c r="K1026" s="163"/>
      <c r="L1026" s="292"/>
      <c r="M1026" s="163"/>
      <c r="N1026" s="292"/>
      <c r="O1026" s="163"/>
      <c r="P1026" s="292"/>
      <c r="Q1026" s="491"/>
      <c r="R1026" s="292"/>
      <c r="S1026" s="163"/>
      <c r="T1026" s="292"/>
      <c r="U1026" s="495"/>
      <c r="V1026" s="491"/>
      <c r="W1026" s="503"/>
      <c r="X1026" s="499"/>
      <c r="Y1026" s="163"/>
      <c r="Z1026" s="292"/>
      <c r="AA1026" s="1306"/>
      <c r="AB1026" s="499"/>
      <c r="AC1026" s="163"/>
      <c r="AD1026" s="292"/>
      <c r="AE1026" s="292"/>
      <c r="AF1026" s="292"/>
      <c r="AG1026" s="1325"/>
      <c r="AH1026" s="163"/>
    </row>
    <row r="1027" spans="1:34" s="162" customFormat="1" ht="14.25" x14ac:dyDescent="0.25">
      <c r="A1027" s="164"/>
      <c r="B1027" s="164"/>
      <c r="C1027" s="164"/>
      <c r="D1027" s="164"/>
      <c r="E1027" s="164"/>
      <c r="F1027" s="268" t="s">
        <v>239</v>
      </c>
      <c r="G1027" s="268"/>
      <c r="H1027" s="304"/>
      <c r="I1027" s="304"/>
      <c r="J1027" s="304"/>
      <c r="K1027" s="268" t="s">
        <v>239</v>
      </c>
      <c r="L1027" s="304"/>
      <c r="M1027" s="268" t="s">
        <v>239</v>
      </c>
      <c r="N1027" s="304"/>
      <c r="O1027" s="268"/>
      <c r="P1027" s="304"/>
      <c r="Q1027" s="493"/>
      <c r="R1027" s="304"/>
      <c r="S1027" s="268"/>
      <c r="T1027" s="304"/>
      <c r="U1027" s="497"/>
      <c r="V1027" s="493"/>
      <c r="W1027" s="510"/>
      <c r="X1027" s="501"/>
      <c r="Y1027" s="268"/>
      <c r="Z1027" s="304"/>
      <c r="AA1027" s="1316" t="s">
        <v>239</v>
      </c>
      <c r="AB1027" s="501"/>
      <c r="AC1027" s="268"/>
      <c r="AD1027" s="304"/>
      <c r="AE1027" s="304"/>
      <c r="AF1027" s="304"/>
      <c r="AG1027" s="1330"/>
      <c r="AH1027" s="268" t="s">
        <v>239</v>
      </c>
    </row>
    <row r="1028" spans="1:34" s="162" customFormat="1" ht="14.25" x14ac:dyDescent="0.25">
      <c r="A1028" s="164"/>
      <c r="B1028" s="164"/>
      <c r="C1028" s="164"/>
      <c r="D1028" s="164"/>
      <c r="E1028" s="164"/>
      <c r="F1028" s="269"/>
      <c r="G1028" s="269"/>
      <c r="H1028" s="316"/>
      <c r="I1028" s="291"/>
      <c r="J1028" s="291"/>
      <c r="L1028" s="291"/>
      <c r="N1028" s="291"/>
      <c r="P1028" s="291"/>
      <c r="Q1028" s="490"/>
      <c r="R1028" s="291"/>
      <c r="T1028" s="291"/>
      <c r="U1028" s="498"/>
      <c r="V1028" s="490"/>
      <c r="W1028" s="511"/>
      <c r="X1028" s="502"/>
      <c r="Z1028" s="291"/>
      <c r="AA1028" s="1317"/>
      <c r="AB1028" s="502"/>
      <c r="AD1028" s="291"/>
      <c r="AE1028" s="291"/>
      <c r="AF1028" s="291"/>
      <c r="AG1028" s="166"/>
    </row>
    <row r="1029" spans="1:34" s="162" customFormat="1" ht="14.25" x14ac:dyDescent="0.25">
      <c r="A1029" s="164"/>
      <c r="B1029" s="164"/>
      <c r="C1029" s="164"/>
      <c r="D1029" s="164"/>
      <c r="E1029" s="164"/>
      <c r="F1029" s="164"/>
      <c r="G1029" s="164"/>
      <c r="H1029" s="293"/>
      <c r="I1029" s="292"/>
      <c r="J1029" s="292"/>
      <c r="K1029" s="163"/>
      <c r="L1029" s="292"/>
      <c r="M1029" s="163"/>
      <c r="N1029" s="292"/>
      <c r="O1029" s="163"/>
      <c r="P1029" s="292"/>
      <c r="Q1029" s="491"/>
      <c r="R1029" s="292"/>
      <c r="S1029" s="163"/>
      <c r="T1029" s="292"/>
      <c r="U1029" s="495"/>
      <c r="V1029" s="491"/>
      <c r="W1029" s="503"/>
      <c r="X1029" s="499"/>
      <c r="Y1029" s="163"/>
      <c r="Z1029" s="292"/>
      <c r="AA1029" s="1306"/>
      <c r="AB1029" s="499"/>
      <c r="AC1029" s="163"/>
      <c r="AD1029" s="292"/>
      <c r="AE1029" s="292"/>
      <c r="AF1029" s="292"/>
      <c r="AG1029" s="1325"/>
      <c r="AH1029" s="163"/>
    </row>
    <row r="1030" spans="1:34" s="162" customFormat="1" ht="14.25" x14ac:dyDescent="0.25">
      <c r="A1030" s="164"/>
      <c r="B1030" s="164"/>
      <c r="C1030" s="164"/>
      <c r="D1030" s="164"/>
      <c r="E1030" s="164"/>
      <c r="F1030" s="164"/>
      <c r="G1030" s="164"/>
      <c r="H1030" s="293"/>
      <c r="I1030" s="292"/>
      <c r="J1030" s="292"/>
      <c r="K1030" s="163"/>
      <c r="L1030" s="292"/>
      <c r="M1030" s="163"/>
      <c r="N1030" s="292"/>
      <c r="O1030" s="163"/>
      <c r="P1030" s="292"/>
      <c r="Q1030" s="491"/>
      <c r="R1030" s="292"/>
      <c r="S1030" s="163"/>
      <c r="T1030" s="292"/>
      <c r="U1030" s="495"/>
      <c r="V1030" s="491"/>
      <c r="W1030" s="503"/>
      <c r="X1030" s="499"/>
      <c r="Y1030" s="163"/>
      <c r="Z1030" s="292"/>
      <c r="AA1030" s="1306"/>
      <c r="AB1030" s="499"/>
      <c r="AC1030" s="163"/>
      <c r="AD1030" s="292"/>
      <c r="AE1030" s="292"/>
      <c r="AF1030" s="292"/>
      <c r="AG1030" s="1325"/>
      <c r="AH1030" s="163"/>
    </row>
    <row r="1031" spans="1:34" s="162" customFormat="1" ht="14.25" x14ac:dyDescent="0.25">
      <c r="A1031" s="268" t="s">
        <v>239</v>
      </c>
      <c r="B1031" s="268" t="s">
        <v>239</v>
      </c>
      <c r="C1031" s="268" t="s">
        <v>239</v>
      </c>
      <c r="D1031" s="268" t="s">
        <v>239</v>
      </c>
      <c r="E1031" s="268" t="s">
        <v>239</v>
      </c>
      <c r="F1031" s="164"/>
      <c r="G1031" s="164"/>
      <c r="H1031" s="293"/>
      <c r="I1031" s="292"/>
      <c r="J1031" s="292"/>
      <c r="K1031" s="163"/>
      <c r="L1031" s="292"/>
      <c r="M1031" s="163"/>
      <c r="N1031" s="292"/>
      <c r="O1031" s="163"/>
      <c r="P1031" s="292"/>
      <c r="Q1031" s="491"/>
      <c r="R1031" s="292"/>
      <c r="S1031" s="163"/>
      <c r="T1031" s="292"/>
      <c r="U1031" s="495"/>
      <c r="V1031" s="491"/>
      <c r="W1031" s="503"/>
      <c r="X1031" s="499"/>
      <c r="Y1031" s="163"/>
      <c r="Z1031" s="292"/>
      <c r="AA1031" s="1306"/>
      <c r="AB1031" s="499"/>
      <c r="AC1031" s="163"/>
      <c r="AD1031" s="292"/>
      <c r="AE1031" s="292"/>
      <c r="AF1031" s="292"/>
      <c r="AG1031" s="1325"/>
      <c r="AH1031" s="163"/>
    </row>
    <row r="1032" spans="1:34" s="162" customFormat="1" ht="14.25" x14ac:dyDescent="0.25">
      <c r="A1032" s="269"/>
      <c r="B1032" s="269"/>
      <c r="C1032" s="269"/>
      <c r="D1032" s="269"/>
      <c r="E1032" s="269"/>
      <c r="F1032" s="164"/>
      <c r="G1032" s="164"/>
      <c r="H1032" s="293"/>
      <c r="I1032" s="292"/>
      <c r="J1032" s="292"/>
      <c r="K1032" s="163"/>
      <c r="L1032" s="292"/>
      <c r="M1032" s="163"/>
      <c r="N1032" s="292"/>
      <c r="O1032" s="163"/>
      <c r="P1032" s="292"/>
      <c r="Q1032" s="491"/>
      <c r="R1032" s="292"/>
      <c r="S1032" s="163"/>
      <c r="T1032" s="292"/>
      <c r="U1032" s="495"/>
      <c r="V1032" s="491"/>
      <c r="W1032" s="503"/>
      <c r="X1032" s="499"/>
      <c r="Y1032" s="163"/>
      <c r="Z1032" s="292"/>
      <c r="AA1032" s="1306"/>
      <c r="AB1032" s="499"/>
      <c r="AC1032" s="163"/>
      <c r="AD1032" s="292"/>
      <c r="AE1032" s="292"/>
      <c r="AF1032" s="292"/>
      <c r="AG1032" s="1325"/>
      <c r="AH1032" s="163"/>
    </row>
  </sheetData>
  <sheetProtection password="B9DE" sheet="1" objects="1" scenarios="1"/>
  <mergeCells count="11">
    <mergeCell ref="F8:AG8"/>
    <mergeCell ref="F63:G63"/>
    <mergeCell ref="F61:G61"/>
    <mergeCell ref="F9:G9"/>
    <mergeCell ref="F62:G62"/>
    <mergeCell ref="F16:G16"/>
    <mergeCell ref="F60:G60"/>
    <mergeCell ref="F10:G10"/>
    <mergeCell ref="F13:G13"/>
    <mergeCell ref="H11:K11"/>
    <mergeCell ref="V10:W10"/>
  </mergeCells>
  <printOptions horizontalCentered="1"/>
  <pageMargins left="0.19685039370078741" right="0.19685039370078741" top="0.39370078740157483" bottom="0.19685039370078741" header="0" footer="0"/>
  <pageSetup paperSize="8" scale="3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X1026"/>
  <sheetViews>
    <sheetView topLeftCell="J17" zoomScaleNormal="100" workbookViewId="0">
      <selection activeCell="O32" sqref="O32"/>
    </sheetView>
  </sheetViews>
  <sheetFormatPr defaultRowHeight="12.75" x14ac:dyDescent="0.25"/>
  <cols>
    <col min="1" max="3" width="4.28515625" style="293" customWidth="1"/>
    <col min="4" max="4" width="4.5703125" style="293" customWidth="1"/>
    <col min="5" max="5" width="7.28515625" style="293" customWidth="1"/>
    <col min="6" max="6" width="7.140625" style="293" customWidth="1"/>
    <col min="7" max="7" width="80.7109375" style="293" customWidth="1"/>
    <col min="8" max="8" width="18.42578125" style="293" customWidth="1"/>
    <col min="9" max="9" width="17.85546875" style="292" customWidth="1"/>
    <col min="10" max="10" width="18.85546875" style="292" customWidth="1"/>
    <col min="11" max="11" width="23" style="292" customWidth="1"/>
    <col min="12" max="12" width="22.140625" style="292" customWidth="1"/>
    <col min="13" max="13" width="19.140625" style="292" customWidth="1"/>
    <col min="14" max="14" width="17.85546875" style="292" customWidth="1"/>
    <col min="15" max="16" width="20.140625" style="292" customWidth="1"/>
    <col min="17" max="17" width="20.140625" style="491" customWidth="1"/>
    <col min="18" max="18" width="20.140625" style="292" customWidth="1"/>
    <col min="19" max="20" width="18.28515625" style="292" customWidth="1"/>
    <col min="21" max="21" width="20.7109375" style="495" customWidth="1"/>
    <col min="22" max="22" width="20.7109375" style="491" customWidth="1"/>
    <col min="23" max="23" width="24.42578125" style="503" customWidth="1"/>
    <col min="24" max="24" width="20.28515625" style="499" customWidth="1"/>
    <col min="25" max="26" width="18.7109375" style="292" customWidth="1"/>
    <col min="27" max="27" width="19" style="1306" customWidth="1"/>
    <col min="28" max="28" width="19" style="499" customWidth="1"/>
    <col min="29" max="36" width="18.28515625" style="292" customWidth="1"/>
    <col min="37" max="37" width="19" style="1325" customWidth="1"/>
    <col min="38" max="38" width="9.5703125" style="292" bestFit="1" customWidth="1"/>
    <col min="39" max="16384" width="9.140625" style="292"/>
  </cols>
  <sheetData>
    <row r="1" spans="1:38" s="291" customFormat="1" ht="14.25" x14ac:dyDescent="0.25">
      <c r="A1" s="293"/>
      <c r="B1" s="293"/>
      <c r="C1" s="293"/>
      <c r="D1" s="293"/>
      <c r="E1" s="293"/>
      <c r="F1" s="293"/>
      <c r="G1" s="293"/>
      <c r="H1" s="293"/>
      <c r="I1" s="292"/>
      <c r="J1" s="292"/>
      <c r="K1" s="292"/>
      <c r="L1" s="292"/>
      <c r="M1" s="292"/>
      <c r="N1" s="292"/>
      <c r="O1" s="292"/>
      <c r="P1" s="292"/>
      <c r="Q1" s="293"/>
      <c r="R1" s="292"/>
      <c r="S1" s="292"/>
      <c r="T1" s="292"/>
      <c r="U1" s="503"/>
      <c r="V1" s="293"/>
      <c r="W1" s="503"/>
      <c r="X1" s="503"/>
      <c r="Y1" s="292"/>
      <c r="Z1" s="292"/>
      <c r="AA1" s="504"/>
      <c r="AB1" s="503"/>
      <c r="AC1" s="292"/>
      <c r="AD1" s="292"/>
      <c r="AE1" s="292"/>
      <c r="AF1" s="292"/>
      <c r="AG1" s="292"/>
      <c r="AH1" s="292"/>
      <c r="AI1" s="292"/>
      <c r="AJ1" s="292"/>
      <c r="AK1" s="1325"/>
      <c r="AL1" s="292"/>
    </row>
    <row r="2" spans="1:38" s="291" customFormat="1" ht="14.25" x14ac:dyDescent="0.25">
      <c r="A2" s="293"/>
      <c r="B2" s="293"/>
      <c r="C2" s="293"/>
      <c r="D2" s="293"/>
      <c r="E2" s="293"/>
      <c r="F2" s="293"/>
      <c r="G2" s="293"/>
      <c r="H2" s="293"/>
      <c r="I2" s="292"/>
      <c r="J2" s="292"/>
      <c r="K2" s="292"/>
      <c r="L2" s="292"/>
      <c r="M2" s="292"/>
      <c r="N2" s="292"/>
      <c r="O2" s="292"/>
      <c r="P2" s="292"/>
      <c r="Q2" s="293"/>
      <c r="R2" s="292"/>
      <c r="S2" s="292"/>
      <c r="T2" s="292"/>
      <c r="U2" s="503"/>
      <c r="V2" s="293"/>
      <c r="W2" s="503"/>
      <c r="X2" s="503"/>
      <c r="Y2" s="292"/>
      <c r="Z2" s="292"/>
      <c r="AA2" s="504"/>
      <c r="AB2" s="503"/>
      <c r="AC2" s="292"/>
      <c r="AD2" s="292"/>
      <c r="AE2" s="292"/>
      <c r="AF2" s="292"/>
      <c r="AG2" s="292"/>
      <c r="AH2" s="292"/>
      <c r="AI2" s="292"/>
      <c r="AJ2" s="292"/>
      <c r="AK2" s="1325"/>
      <c r="AL2" s="292"/>
    </row>
    <row r="3" spans="1:38" s="291" customFormat="1" ht="14.25" x14ac:dyDescent="0.25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504"/>
      <c r="V3" s="293"/>
      <c r="W3" s="504"/>
      <c r="X3" s="504"/>
      <c r="Y3" s="293"/>
      <c r="Z3" s="293"/>
      <c r="AA3" s="504"/>
      <c r="AB3" s="504"/>
      <c r="AC3" s="293"/>
      <c r="AD3" s="293"/>
      <c r="AE3" s="293"/>
      <c r="AF3" s="293"/>
      <c r="AG3" s="293"/>
      <c r="AH3" s="293"/>
      <c r="AI3" s="293"/>
      <c r="AJ3" s="293"/>
      <c r="AK3" s="1326"/>
      <c r="AL3" s="292"/>
    </row>
    <row r="4" spans="1:38" s="291" customFormat="1" ht="14.25" x14ac:dyDescent="0.2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504"/>
      <c r="V4" s="293"/>
      <c r="W4" s="504"/>
      <c r="X4" s="504"/>
      <c r="Y4" s="293"/>
      <c r="Z4" s="293"/>
      <c r="AA4" s="504"/>
      <c r="AB4" s="504"/>
      <c r="AC4" s="293"/>
      <c r="AD4" s="293"/>
      <c r="AE4" s="293"/>
      <c r="AF4" s="293"/>
      <c r="AG4" s="293"/>
      <c r="AH4" s="293"/>
      <c r="AI4" s="293"/>
      <c r="AJ4" s="293"/>
      <c r="AK4" s="1326"/>
      <c r="AL4" s="292"/>
    </row>
    <row r="5" spans="1:38" s="291" customFormat="1" ht="14.25" x14ac:dyDescent="0.2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504"/>
      <c r="V5" s="293"/>
      <c r="W5" s="504"/>
      <c r="X5" s="504"/>
      <c r="Y5" s="293"/>
      <c r="Z5" s="293"/>
      <c r="AA5" s="504"/>
      <c r="AB5" s="504"/>
      <c r="AC5" s="293"/>
      <c r="AD5" s="293"/>
      <c r="AE5" s="293"/>
      <c r="AF5" s="293"/>
      <c r="AG5" s="293"/>
      <c r="AH5" s="293"/>
      <c r="AI5" s="293"/>
      <c r="AJ5" s="293"/>
      <c r="AK5" s="1326"/>
      <c r="AL5" s="292"/>
    </row>
    <row r="6" spans="1:38" s="291" customFormat="1" ht="14.25" x14ac:dyDescent="0.25">
      <c r="A6" s="293"/>
      <c r="B6" s="293"/>
      <c r="C6" s="293"/>
      <c r="D6" s="293"/>
      <c r="E6" s="293"/>
      <c r="F6" s="293"/>
      <c r="G6" s="293"/>
      <c r="H6" s="293"/>
      <c r="I6" s="292"/>
      <c r="J6" s="292"/>
      <c r="K6" s="292"/>
      <c r="L6" s="292"/>
      <c r="M6" s="292"/>
      <c r="N6" s="292"/>
      <c r="O6" s="292"/>
      <c r="P6" s="292"/>
      <c r="Q6" s="293"/>
      <c r="R6" s="292"/>
      <c r="S6" s="292"/>
      <c r="T6" s="292"/>
      <c r="U6" s="503"/>
      <c r="V6" s="293"/>
      <c r="W6" s="503"/>
      <c r="X6" s="503"/>
      <c r="Y6" s="292"/>
      <c r="Z6" s="292"/>
      <c r="AA6" s="504"/>
      <c r="AB6" s="503"/>
      <c r="AC6" s="292"/>
      <c r="AD6" s="292"/>
      <c r="AE6" s="292"/>
      <c r="AF6" s="292"/>
      <c r="AG6" s="292"/>
      <c r="AH6" s="292"/>
      <c r="AI6" s="292"/>
      <c r="AJ6" s="292"/>
      <c r="AK6" s="1325"/>
      <c r="AL6" s="292"/>
    </row>
    <row r="7" spans="1:38" s="291" customFormat="1" ht="15" thickBot="1" x14ac:dyDescent="0.3">
      <c r="A7" s="293"/>
      <c r="B7" s="293"/>
      <c r="C7" s="293"/>
      <c r="D7" s="293"/>
      <c r="E7" s="293"/>
      <c r="F7" s="293"/>
      <c r="G7" s="293"/>
      <c r="H7" s="293"/>
      <c r="I7" s="292"/>
      <c r="J7" s="292"/>
      <c r="K7" s="292"/>
      <c r="L7" s="292"/>
      <c r="M7" s="292"/>
      <c r="N7" s="292"/>
      <c r="O7" s="292"/>
      <c r="P7" s="292"/>
      <c r="Q7" s="293"/>
      <c r="R7" s="292"/>
      <c r="S7" s="292"/>
      <c r="T7" s="292"/>
      <c r="U7" s="503"/>
      <c r="V7" s="293"/>
      <c r="W7" s="503"/>
      <c r="X7" s="503"/>
      <c r="Y7" s="292"/>
      <c r="Z7" s="292"/>
      <c r="AA7" s="504"/>
      <c r="AB7" s="503"/>
      <c r="AC7" s="292"/>
      <c r="AD7" s="292"/>
      <c r="AE7" s="292"/>
      <c r="AF7" s="292"/>
      <c r="AG7" s="292"/>
      <c r="AH7" s="292"/>
      <c r="AI7" s="292"/>
      <c r="AJ7" s="292"/>
      <c r="AK7" s="1325"/>
      <c r="AL7" s="292"/>
    </row>
    <row r="8" spans="1:38" s="291" customFormat="1" ht="37.5" customHeight="1" thickBot="1" x14ac:dyDescent="0.3">
      <c r="A8" s="293"/>
      <c r="B8" s="293"/>
      <c r="C8" s="293"/>
      <c r="D8" s="293"/>
      <c r="E8" s="519"/>
      <c r="F8" s="2595" t="str">
        <f>EMPREENDIMENTO!B4</f>
        <v>LICENCIAMENTO AMBIENTAL DE LUCAS DO RIO VERDE / MT a ITAITUBA / PA</v>
      </c>
      <c r="G8" s="2596"/>
      <c r="H8" s="2596"/>
      <c r="I8" s="2596"/>
      <c r="J8" s="2596"/>
      <c r="K8" s="2596"/>
      <c r="L8" s="2596"/>
      <c r="M8" s="2596"/>
      <c r="N8" s="2596"/>
      <c r="O8" s="2596"/>
      <c r="P8" s="2596"/>
      <c r="Q8" s="2596"/>
      <c r="R8" s="2596"/>
      <c r="S8" s="2596"/>
      <c r="T8" s="2596"/>
      <c r="U8" s="2596"/>
      <c r="V8" s="2596"/>
      <c r="W8" s="2596"/>
      <c r="X8" s="2596"/>
      <c r="Y8" s="2596"/>
      <c r="Z8" s="2596"/>
      <c r="AA8" s="2596"/>
      <c r="AB8" s="2596"/>
      <c r="AC8" s="2596"/>
      <c r="AD8" s="2596"/>
      <c r="AE8" s="2596"/>
      <c r="AF8" s="2596"/>
      <c r="AG8" s="2596"/>
      <c r="AH8" s="2596"/>
      <c r="AI8" s="2596"/>
      <c r="AJ8" s="2596"/>
      <c r="AK8" s="2596"/>
      <c r="AL8" s="529"/>
    </row>
    <row r="9" spans="1:38" s="291" customFormat="1" ht="33.75" customHeight="1" thickBot="1" x14ac:dyDescent="0.3">
      <c r="A9" s="283"/>
      <c r="B9" s="283"/>
      <c r="C9" s="283"/>
      <c r="D9" s="518"/>
      <c r="E9" s="520"/>
      <c r="F9" s="2601" t="s">
        <v>240</v>
      </c>
      <c r="G9" s="2602"/>
      <c r="H9" s="318"/>
      <c r="I9" s="318"/>
      <c r="J9" s="318"/>
      <c r="K9" s="318"/>
      <c r="L9" s="318"/>
      <c r="M9" s="318"/>
      <c r="N9" s="318"/>
      <c r="O9" s="318"/>
      <c r="P9" s="318"/>
      <c r="Q9" s="607"/>
      <c r="R9" s="318"/>
      <c r="S9" s="318"/>
      <c r="T9" s="318"/>
      <c r="U9" s="505"/>
      <c r="V9" s="505"/>
      <c r="W9" s="505"/>
      <c r="X9" s="505"/>
      <c r="Y9" s="318"/>
      <c r="Z9" s="318"/>
      <c r="AA9" s="504"/>
      <c r="AB9" s="504"/>
      <c r="AC9" s="318"/>
      <c r="AD9" s="318"/>
      <c r="AE9" s="318"/>
      <c r="AF9" s="318"/>
      <c r="AG9" s="318"/>
      <c r="AH9" s="318"/>
      <c r="AI9" s="318"/>
      <c r="AJ9" s="318"/>
      <c r="AK9" s="318"/>
      <c r="AL9" s="530"/>
    </row>
    <row r="10" spans="1:38" s="291" customFormat="1" ht="27.75" customHeight="1" thickBot="1" x14ac:dyDescent="0.3">
      <c r="A10" s="293"/>
      <c r="B10" s="293"/>
      <c r="C10" s="293"/>
      <c r="D10" s="293"/>
      <c r="E10" s="521"/>
      <c r="F10" s="2605" t="s">
        <v>468</v>
      </c>
      <c r="G10" s="2606"/>
      <c r="H10" s="583" t="str">
        <f>'Planilha Contratual'!B11</f>
        <v>LUCAS DO RIO VERDE / MT - ITAITUBA / PA (FERROGRÃO)</v>
      </c>
      <c r="I10" s="583"/>
      <c r="J10" s="583"/>
      <c r="K10" s="583"/>
      <c r="L10" s="485"/>
      <c r="M10" s="305"/>
      <c r="N10" s="305"/>
      <c r="O10" s="305"/>
      <c r="P10" s="305"/>
      <c r="Q10" s="597"/>
      <c r="R10" s="305"/>
      <c r="S10" s="305"/>
      <c r="T10" s="305"/>
      <c r="U10" s="597"/>
      <c r="V10" s="2611" t="s">
        <v>474</v>
      </c>
      <c r="W10" s="2612"/>
      <c r="X10" s="1332"/>
      <c r="Y10" s="1333"/>
      <c r="Z10" s="1333"/>
      <c r="AA10" s="805"/>
      <c r="AB10" s="804"/>
      <c r="AC10" s="805"/>
      <c r="AD10" s="805"/>
      <c r="AE10" s="805"/>
      <c r="AF10" s="805"/>
      <c r="AG10" s="805"/>
      <c r="AH10" s="805"/>
      <c r="AI10" s="805"/>
      <c r="AJ10" s="805"/>
      <c r="AK10" s="1327"/>
      <c r="AL10" s="530"/>
    </row>
    <row r="11" spans="1:38" s="291" customFormat="1" ht="57.75" customHeight="1" x14ac:dyDescent="0.25">
      <c r="A11" s="293"/>
      <c r="B11" s="293"/>
      <c r="C11" s="293"/>
      <c r="D11" s="293"/>
      <c r="E11" s="521"/>
      <c r="F11" s="810" t="s">
        <v>177</v>
      </c>
      <c r="G11" s="811"/>
      <c r="H11" s="2609" t="str">
        <f>'Planilha Contratual'!B12</f>
        <v>Pátio Ferroviário de Lucas do Rio Verde (MT) da Ferrovia EF – 354 e o Porto de Miritituba, no Distrito de Miritituba/PA</v>
      </c>
      <c r="I11" s="2610"/>
      <c r="J11" s="2610"/>
      <c r="K11" s="2610"/>
      <c r="L11" s="1341"/>
      <c r="M11" s="1341"/>
      <c r="N11" s="1341"/>
      <c r="O11" s="1341"/>
      <c r="P11" s="1341"/>
      <c r="Q11" s="608"/>
      <c r="R11" s="1341"/>
      <c r="S11" s="1341"/>
      <c r="T11" s="1341"/>
      <c r="U11" s="598"/>
      <c r="V11" s="803"/>
      <c r="W11" s="803"/>
      <c r="X11" s="803"/>
      <c r="Y11" s="802"/>
      <c r="Z11" s="802"/>
      <c r="AA11" s="802"/>
      <c r="AB11" s="803"/>
      <c r="AC11" s="802"/>
      <c r="AD11" s="802"/>
      <c r="AE11" s="802"/>
      <c r="AF11" s="802"/>
      <c r="AG11" s="802"/>
      <c r="AH11" s="802"/>
      <c r="AI11" s="802"/>
      <c r="AJ11" s="802"/>
      <c r="AK11" s="802"/>
      <c r="AL11" s="530"/>
    </row>
    <row r="12" spans="1:38" s="291" customFormat="1" ht="27.75" customHeight="1" thickBot="1" x14ac:dyDescent="0.3">
      <c r="A12" s="293"/>
      <c r="B12" s="293"/>
      <c r="C12" s="293"/>
      <c r="D12" s="293"/>
      <c r="E12" s="521"/>
      <c r="F12" s="810" t="s">
        <v>178</v>
      </c>
      <c r="G12" s="811"/>
      <c r="H12" s="317"/>
      <c r="I12" s="317"/>
      <c r="J12" s="317"/>
      <c r="K12" s="317"/>
      <c r="L12" s="317"/>
      <c r="M12" s="317"/>
      <c r="N12" s="317"/>
      <c r="O12" s="317"/>
      <c r="P12" s="317"/>
      <c r="Q12" s="599"/>
      <c r="R12" s="317"/>
      <c r="S12" s="317"/>
      <c r="T12" s="317"/>
      <c r="U12" s="599"/>
      <c r="V12" s="599"/>
      <c r="W12" s="599"/>
      <c r="X12" s="599"/>
      <c r="Y12" s="317"/>
      <c r="Z12" s="317"/>
      <c r="AA12" s="317"/>
      <c r="AB12" s="599"/>
      <c r="AC12" s="317"/>
      <c r="AD12" s="317"/>
      <c r="AE12" s="1322"/>
      <c r="AF12" s="1322"/>
      <c r="AG12" s="1322"/>
      <c r="AH12" s="1322"/>
      <c r="AI12" s="1322"/>
      <c r="AJ12" s="1322"/>
      <c r="AK12" s="317"/>
      <c r="AL12" s="530"/>
    </row>
    <row r="13" spans="1:38" s="291" customFormat="1" ht="27.75" customHeight="1" thickBot="1" x14ac:dyDescent="0.3">
      <c r="A13" s="179"/>
      <c r="B13" s="179"/>
      <c r="C13" s="179"/>
      <c r="D13" s="179"/>
      <c r="E13" s="522"/>
      <c r="F13" s="2607" t="s">
        <v>180</v>
      </c>
      <c r="G13" s="2608"/>
      <c r="H13" s="306" t="str">
        <f>EMPREENDIMENTO!B11</f>
        <v>1.188,985 km</v>
      </c>
      <c r="I13" s="307"/>
      <c r="J13" s="307"/>
      <c r="K13" s="307"/>
      <c r="L13" s="307"/>
      <c r="M13" s="307"/>
      <c r="N13" s="307"/>
      <c r="O13" s="307"/>
      <c r="P13" s="307"/>
      <c r="Q13" s="600"/>
      <c r="R13" s="307"/>
      <c r="S13" s="307"/>
      <c r="T13" s="307"/>
      <c r="U13" s="600"/>
      <c r="V13" s="2613" t="s">
        <v>559</v>
      </c>
      <c r="W13" s="2614"/>
      <c r="X13" s="504"/>
      <c r="Y13" s="504"/>
      <c r="Z13" s="504"/>
      <c r="AA13" s="317"/>
      <c r="AB13" s="600"/>
      <c r="AC13" s="307"/>
      <c r="AD13" s="307"/>
      <c r="AE13" s="1323"/>
      <c r="AF13" s="1323"/>
      <c r="AG13" s="1323"/>
      <c r="AH13" s="1323"/>
      <c r="AI13" s="1323"/>
      <c r="AJ13" s="1323"/>
      <c r="AK13" s="1323"/>
      <c r="AL13" s="531"/>
    </row>
    <row r="14" spans="1:38" s="291" customFormat="1" ht="27.75" customHeight="1" thickBot="1" x14ac:dyDescent="0.3">
      <c r="A14" s="179"/>
      <c r="B14" s="179"/>
      <c r="C14" s="179"/>
      <c r="D14" s="179"/>
      <c r="E14" s="522"/>
      <c r="F14" s="308" t="s">
        <v>182</v>
      </c>
      <c r="G14" s="309"/>
      <c r="H14" s="584" t="s">
        <v>374</v>
      </c>
      <c r="I14" s="307"/>
      <c r="J14" s="307"/>
      <c r="K14" s="307"/>
      <c r="L14" s="307"/>
      <c r="M14" s="307"/>
      <c r="N14" s="307"/>
      <c r="O14" s="307"/>
      <c r="P14" s="307"/>
      <c r="Q14" s="596"/>
      <c r="R14" s="307"/>
      <c r="S14" s="307"/>
      <c r="T14" s="307"/>
      <c r="U14" s="609"/>
      <c r="V14" s="1320" t="s">
        <v>313</v>
      </c>
      <c r="W14" s="600"/>
      <c r="X14" s="609" t="s">
        <v>365</v>
      </c>
      <c r="Y14" s="307"/>
      <c r="Z14" s="307"/>
      <c r="AA14" s="1319" t="s">
        <v>140</v>
      </c>
      <c r="AB14" s="609"/>
      <c r="AC14" s="307"/>
      <c r="AD14" s="307"/>
      <c r="AE14" s="1356" t="s">
        <v>571</v>
      </c>
      <c r="AF14" s="1324"/>
      <c r="AG14" s="1324"/>
      <c r="AH14" s="806" t="s">
        <v>143</v>
      </c>
      <c r="AI14" s="1324"/>
      <c r="AJ14" s="1324"/>
      <c r="AK14" s="1331"/>
      <c r="AL14" s="531"/>
    </row>
    <row r="15" spans="1:38" s="291" customFormat="1" ht="8.25" customHeight="1" thickBot="1" x14ac:dyDescent="0.3">
      <c r="A15" s="179"/>
      <c r="B15" s="179"/>
      <c r="C15" s="179"/>
      <c r="D15" s="179"/>
      <c r="E15" s="522"/>
      <c r="F15" s="310"/>
      <c r="G15" s="311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594"/>
      <c r="U15" s="594"/>
      <c r="V15" s="311"/>
      <c r="W15" s="312"/>
      <c r="X15" s="594"/>
      <c r="Y15" s="312"/>
      <c r="Z15" s="312"/>
      <c r="AA15" s="1318"/>
      <c r="AB15" s="312"/>
      <c r="AC15" s="312"/>
      <c r="AD15" s="312"/>
      <c r="AE15" s="1357"/>
      <c r="AF15" s="311"/>
      <c r="AG15" s="311"/>
      <c r="AH15" s="1364"/>
      <c r="AI15" s="311"/>
      <c r="AJ15" s="311"/>
      <c r="AK15" s="311"/>
      <c r="AL15" s="531"/>
    </row>
    <row r="16" spans="1:38" s="291" customFormat="1" ht="19.5" customHeight="1" x14ac:dyDescent="0.2">
      <c r="A16" s="301"/>
      <c r="B16" s="301"/>
      <c r="C16" s="301"/>
      <c r="D16" s="301"/>
      <c r="E16" s="523"/>
      <c r="F16" s="2603" t="s">
        <v>241</v>
      </c>
      <c r="G16" s="2604"/>
      <c r="H16" s="832">
        <v>1</v>
      </c>
      <c r="I16" s="833">
        <v>2</v>
      </c>
      <c r="J16" s="833">
        <v>3</v>
      </c>
      <c r="K16" s="833">
        <v>4</v>
      </c>
      <c r="L16" s="833">
        <v>5</v>
      </c>
      <c r="M16" s="833">
        <v>6</v>
      </c>
      <c r="N16" s="833">
        <v>7</v>
      </c>
      <c r="O16" s="833">
        <v>8</v>
      </c>
      <c r="P16" s="833">
        <v>9</v>
      </c>
      <c r="Q16" s="834">
        <v>10</v>
      </c>
      <c r="R16" s="833">
        <v>11</v>
      </c>
      <c r="S16" s="833">
        <v>12</v>
      </c>
      <c r="T16" s="833">
        <v>13</v>
      </c>
      <c r="U16" s="834">
        <v>14</v>
      </c>
      <c r="V16" s="1298">
        <v>15</v>
      </c>
      <c r="W16" s="834">
        <v>16</v>
      </c>
      <c r="X16" s="834">
        <v>17</v>
      </c>
      <c r="Y16" s="833">
        <v>18</v>
      </c>
      <c r="Z16" s="833">
        <v>19</v>
      </c>
      <c r="AA16" s="1307">
        <v>20</v>
      </c>
      <c r="AB16" s="834">
        <v>21</v>
      </c>
      <c r="AC16" s="833">
        <v>22</v>
      </c>
      <c r="AD16" s="833">
        <v>23</v>
      </c>
      <c r="AE16" s="1358">
        <v>24</v>
      </c>
      <c r="AF16" s="833">
        <v>25</v>
      </c>
      <c r="AG16" s="833">
        <v>26</v>
      </c>
      <c r="AH16" s="1365">
        <v>26.5</v>
      </c>
      <c r="AI16" s="833">
        <v>27</v>
      </c>
      <c r="AJ16" s="833">
        <v>28</v>
      </c>
      <c r="AK16" s="1342">
        <v>29</v>
      </c>
      <c r="AL16" s="532"/>
    </row>
    <row r="17" spans="1:38" s="299" customFormat="1" ht="19.5" customHeight="1" thickBot="1" x14ac:dyDescent="0.25">
      <c r="A17" s="301"/>
      <c r="B17" s="301"/>
      <c r="C17" s="301"/>
      <c r="D17" s="301"/>
      <c r="E17" s="523"/>
      <c r="F17" s="835"/>
      <c r="G17" s="836"/>
      <c r="H17" s="1336">
        <v>30</v>
      </c>
      <c r="I17" s="837">
        <f>H17+30</f>
        <v>60</v>
      </c>
      <c r="J17" s="837">
        <f>I17+30</f>
        <v>90</v>
      </c>
      <c r="K17" s="837">
        <f>J17+30</f>
        <v>120</v>
      </c>
      <c r="L17" s="837">
        <f t="shared" ref="L17:AK17" si="0">K17+30</f>
        <v>150</v>
      </c>
      <c r="M17" s="837">
        <f t="shared" si="0"/>
        <v>180</v>
      </c>
      <c r="N17" s="837">
        <f t="shared" si="0"/>
        <v>210</v>
      </c>
      <c r="O17" s="837">
        <f t="shared" si="0"/>
        <v>240</v>
      </c>
      <c r="P17" s="837">
        <f t="shared" si="0"/>
        <v>270</v>
      </c>
      <c r="Q17" s="1334">
        <f t="shared" si="0"/>
        <v>300</v>
      </c>
      <c r="R17" s="837">
        <f t="shared" si="0"/>
        <v>330</v>
      </c>
      <c r="S17" s="837">
        <f t="shared" si="0"/>
        <v>360</v>
      </c>
      <c r="T17" s="837">
        <f t="shared" si="0"/>
        <v>390</v>
      </c>
      <c r="U17" s="838">
        <f t="shared" si="0"/>
        <v>420</v>
      </c>
      <c r="V17" s="1299">
        <f t="shared" si="0"/>
        <v>450</v>
      </c>
      <c r="W17" s="838">
        <f t="shared" si="0"/>
        <v>480</v>
      </c>
      <c r="X17" s="838">
        <f t="shared" si="0"/>
        <v>510</v>
      </c>
      <c r="Y17" s="837">
        <f t="shared" si="0"/>
        <v>540</v>
      </c>
      <c r="Z17" s="837">
        <f t="shared" si="0"/>
        <v>570</v>
      </c>
      <c r="AA17" s="1308">
        <f t="shared" si="0"/>
        <v>600</v>
      </c>
      <c r="AB17" s="838">
        <f t="shared" si="0"/>
        <v>630</v>
      </c>
      <c r="AC17" s="837">
        <f t="shared" si="0"/>
        <v>660</v>
      </c>
      <c r="AD17" s="837">
        <f t="shared" si="0"/>
        <v>690</v>
      </c>
      <c r="AE17" s="1359">
        <f t="shared" si="0"/>
        <v>720</v>
      </c>
      <c r="AF17" s="837">
        <f t="shared" si="0"/>
        <v>750</v>
      </c>
      <c r="AG17" s="837">
        <f t="shared" si="0"/>
        <v>780</v>
      </c>
      <c r="AH17" s="1366">
        <f t="shared" si="0"/>
        <v>810</v>
      </c>
      <c r="AI17" s="837">
        <f t="shared" si="0"/>
        <v>840</v>
      </c>
      <c r="AJ17" s="837">
        <f t="shared" si="0"/>
        <v>870</v>
      </c>
      <c r="AK17" s="837">
        <f t="shared" si="0"/>
        <v>900</v>
      </c>
      <c r="AL17" s="533"/>
    </row>
    <row r="18" spans="1:38" s="291" customFormat="1" ht="19.5" customHeight="1" x14ac:dyDescent="0.2">
      <c r="A18" s="301"/>
      <c r="B18" s="301"/>
      <c r="C18" s="301"/>
      <c r="D18" s="301"/>
      <c r="E18" s="523"/>
      <c r="F18" s="603" t="s">
        <v>331</v>
      </c>
      <c r="G18" s="487" t="s">
        <v>422</v>
      </c>
      <c r="H18" s="1335"/>
      <c r="I18" s="1335">
        <v>0.01</v>
      </c>
      <c r="J18" s="840"/>
      <c r="K18" s="841" t="s">
        <v>179</v>
      </c>
      <c r="L18" s="841"/>
      <c r="M18" s="841" t="s">
        <v>179</v>
      </c>
      <c r="N18" s="841"/>
      <c r="O18" s="841" t="s">
        <v>179</v>
      </c>
      <c r="P18" s="841"/>
      <c r="Q18" s="842" t="s">
        <v>179</v>
      </c>
      <c r="R18" s="841"/>
      <c r="S18" s="841" t="s">
        <v>179</v>
      </c>
      <c r="T18" s="841"/>
      <c r="U18" s="842" t="s">
        <v>179</v>
      </c>
      <c r="V18" s="1300"/>
      <c r="W18" s="842" t="s">
        <v>179</v>
      </c>
      <c r="X18" s="842"/>
      <c r="Y18" s="841" t="s">
        <v>179</v>
      </c>
      <c r="Z18" s="841"/>
      <c r="AA18" s="1309" t="s">
        <v>179</v>
      </c>
      <c r="AB18" s="842"/>
      <c r="AC18" s="841" t="s">
        <v>179</v>
      </c>
      <c r="AD18" s="841"/>
      <c r="AE18" s="1360"/>
      <c r="AF18" s="841"/>
      <c r="AG18" s="841"/>
      <c r="AH18" s="1367"/>
      <c r="AI18" s="841"/>
      <c r="AJ18" s="841"/>
      <c r="AK18" s="1328" t="s">
        <v>179</v>
      </c>
      <c r="AL18" s="532"/>
    </row>
    <row r="19" spans="1:38" s="291" customFormat="1" ht="19.5" customHeight="1" x14ac:dyDescent="0.2">
      <c r="A19" s="301"/>
      <c r="B19" s="301"/>
      <c r="C19" s="301"/>
      <c r="D19" s="301"/>
      <c r="E19" s="523"/>
      <c r="F19" s="486" t="s">
        <v>332</v>
      </c>
      <c r="G19" s="488" t="s">
        <v>564</v>
      </c>
      <c r="H19" s="848"/>
      <c r="I19" s="843">
        <v>0.01</v>
      </c>
      <c r="J19" s="506" t="s">
        <v>560</v>
      </c>
      <c r="K19" s="506"/>
      <c r="L19" s="484"/>
      <c r="M19" s="315" t="s">
        <v>179</v>
      </c>
      <c r="N19" s="484"/>
      <c r="O19" s="315" t="s">
        <v>179</v>
      </c>
      <c r="P19" s="484"/>
      <c r="Q19" s="494" t="s">
        <v>179</v>
      </c>
      <c r="R19" s="484"/>
      <c r="S19" s="315" t="s">
        <v>179</v>
      </c>
      <c r="T19" s="484"/>
      <c r="U19" s="494" t="s">
        <v>179</v>
      </c>
      <c r="V19" s="848"/>
      <c r="W19" s="494" t="s">
        <v>179</v>
      </c>
      <c r="X19" s="506"/>
      <c r="Y19" s="315" t="s">
        <v>179</v>
      </c>
      <c r="Z19" s="484"/>
      <c r="AA19" s="1310" t="s">
        <v>179</v>
      </c>
      <c r="AB19" s="506"/>
      <c r="AC19" s="315" t="s">
        <v>179</v>
      </c>
      <c r="AD19" s="484"/>
      <c r="AE19" s="1361"/>
      <c r="AF19" s="1291"/>
      <c r="AG19" s="1291"/>
      <c r="AH19" s="1368"/>
      <c r="AI19" s="1291"/>
      <c r="AJ19" s="1291"/>
      <c r="AK19" s="845" t="s">
        <v>179</v>
      </c>
      <c r="AL19" s="532"/>
    </row>
    <row r="20" spans="1:38" s="291" customFormat="1" ht="19.5" customHeight="1" x14ac:dyDescent="0.2">
      <c r="A20" s="301"/>
      <c r="B20" s="301"/>
      <c r="C20" s="301"/>
      <c r="D20" s="301"/>
      <c r="E20" s="523"/>
      <c r="F20" s="486" t="s">
        <v>333</v>
      </c>
      <c r="G20" s="488" t="s">
        <v>563</v>
      </c>
      <c r="H20" s="848"/>
      <c r="I20" s="843">
        <v>0.01</v>
      </c>
      <c r="J20" s="506" t="s">
        <v>561</v>
      </c>
      <c r="K20" s="506"/>
      <c r="L20" s="484"/>
      <c r="M20" s="315" t="s">
        <v>179</v>
      </c>
      <c r="N20" s="484"/>
      <c r="O20" s="315" t="s">
        <v>179</v>
      </c>
      <c r="P20" s="484"/>
      <c r="Q20" s="494" t="s">
        <v>179</v>
      </c>
      <c r="R20" s="484"/>
      <c r="S20" s="315" t="s">
        <v>179</v>
      </c>
      <c r="T20" s="484"/>
      <c r="U20" s="494" t="s">
        <v>179</v>
      </c>
      <c r="V20" s="848"/>
      <c r="W20" s="494" t="s">
        <v>179</v>
      </c>
      <c r="X20" s="506"/>
      <c r="Y20" s="315" t="s">
        <v>179</v>
      </c>
      <c r="Z20" s="484"/>
      <c r="AA20" s="1310" t="s">
        <v>179</v>
      </c>
      <c r="AB20" s="506"/>
      <c r="AC20" s="315" t="s">
        <v>179</v>
      </c>
      <c r="AD20" s="484"/>
      <c r="AE20" s="1361"/>
      <c r="AF20" s="1291"/>
      <c r="AG20" s="1291"/>
      <c r="AH20" s="1368"/>
      <c r="AI20" s="1291"/>
      <c r="AJ20" s="1291"/>
      <c r="AK20" s="845" t="s">
        <v>179</v>
      </c>
      <c r="AL20" s="532"/>
    </row>
    <row r="21" spans="1:38" s="291" customFormat="1" ht="19.5" customHeight="1" x14ac:dyDescent="0.2">
      <c r="A21" s="301"/>
      <c r="B21" s="301"/>
      <c r="C21" s="301"/>
      <c r="D21" s="301"/>
      <c r="E21" s="523"/>
      <c r="F21" s="486" t="s">
        <v>334</v>
      </c>
      <c r="G21" s="488" t="s">
        <v>566</v>
      </c>
      <c r="H21" s="1292"/>
      <c r="I21" s="1305">
        <v>0.01</v>
      </c>
      <c r="J21" s="1339" t="s">
        <v>565</v>
      </c>
      <c r="K21" s="1293"/>
      <c r="L21" s="890"/>
      <c r="M21" s="1291"/>
      <c r="N21" s="1291"/>
      <c r="O21" s="1291"/>
      <c r="P21" s="1291"/>
      <c r="Q21" s="1293"/>
      <c r="R21" s="1291"/>
      <c r="S21" s="1291"/>
      <c r="T21" s="1291"/>
      <c r="U21" s="1293"/>
      <c r="V21" s="1292"/>
      <c r="W21" s="1293"/>
      <c r="X21" s="1293"/>
      <c r="Y21" s="1291"/>
      <c r="Z21" s="1291"/>
      <c r="AA21" s="1337"/>
      <c r="AB21" s="1293"/>
      <c r="AC21" s="1291"/>
      <c r="AD21" s="1291"/>
      <c r="AE21" s="1361"/>
      <c r="AF21" s="1291"/>
      <c r="AG21" s="1291"/>
      <c r="AH21" s="1368"/>
      <c r="AI21" s="1291"/>
      <c r="AJ21" s="1291"/>
      <c r="AK21" s="1338"/>
      <c r="AL21" s="532"/>
    </row>
    <row r="22" spans="1:38" s="291" customFormat="1" ht="19.5" customHeight="1" x14ac:dyDescent="0.2">
      <c r="A22" s="301"/>
      <c r="B22" s="301"/>
      <c r="C22" s="301"/>
      <c r="D22" s="301"/>
      <c r="E22" s="523"/>
      <c r="F22" s="486" t="s">
        <v>335</v>
      </c>
      <c r="G22" s="489" t="s">
        <v>330</v>
      </c>
      <c r="H22" s="506"/>
      <c r="I22" s="1295"/>
      <c r="J22" s="839">
        <v>0.01</v>
      </c>
      <c r="K22" s="506"/>
      <c r="L22" s="844"/>
      <c r="M22" s="845"/>
      <c r="N22" s="846"/>
      <c r="O22" s="845"/>
      <c r="P22" s="846"/>
      <c r="Q22" s="494"/>
      <c r="R22" s="506"/>
      <c r="S22" s="494"/>
      <c r="T22" s="506"/>
      <c r="U22" s="494"/>
      <c r="V22" s="848"/>
      <c r="W22" s="494"/>
      <c r="X22" s="506"/>
      <c r="Y22" s="315"/>
      <c r="Z22" s="484"/>
      <c r="AA22" s="1310"/>
      <c r="AB22" s="506"/>
      <c r="AC22" s="315"/>
      <c r="AD22" s="484"/>
      <c r="AE22" s="1361"/>
      <c r="AF22" s="1291"/>
      <c r="AG22" s="1291"/>
      <c r="AH22" s="1368"/>
      <c r="AI22" s="1291"/>
      <c r="AJ22" s="1291"/>
      <c r="AK22" s="845"/>
      <c r="AL22" s="532"/>
    </row>
    <row r="23" spans="1:38" s="291" customFormat="1" ht="19.5" customHeight="1" x14ac:dyDescent="0.2">
      <c r="A23" s="301"/>
      <c r="B23" s="301"/>
      <c r="C23" s="301"/>
      <c r="D23" s="301"/>
      <c r="E23" s="523"/>
      <c r="F23" s="486" t="s">
        <v>336</v>
      </c>
      <c r="G23" s="488" t="s">
        <v>421</v>
      </c>
      <c r="H23" s="847"/>
      <c r="I23" s="506"/>
      <c r="J23" s="595"/>
      <c r="K23" s="595"/>
      <c r="L23" s="595">
        <v>0.06</v>
      </c>
      <c r="M23" s="506"/>
      <c r="N23" s="506"/>
      <c r="O23" s="506"/>
      <c r="P23" s="506"/>
      <c r="Q23" s="494" t="s">
        <v>179</v>
      </c>
      <c r="R23" s="484"/>
      <c r="S23" s="315" t="s">
        <v>179</v>
      </c>
      <c r="T23" s="484"/>
      <c r="U23" s="494" t="s">
        <v>179</v>
      </c>
      <c r="V23" s="848"/>
      <c r="W23" s="494" t="s">
        <v>179</v>
      </c>
      <c r="X23" s="506"/>
      <c r="Y23" s="315" t="s">
        <v>179</v>
      </c>
      <c r="Z23" s="484"/>
      <c r="AA23" s="1310" t="s">
        <v>179</v>
      </c>
      <c r="AB23" s="506"/>
      <c r="AC23" s="315" t="s">
        <v>179</v>
      </c>
      <c r="AD23" s="484"/>
      <c r="AE23" s="1361"/>
      <c r="AF23" s="1291"/>
      <c r="AG23" s="1291"/>
      <c r="AH23" s="1368"/>
      <c r="AI23" s="1291"/>
      <c r="AJ23" s="1291"/>
      <c r="AK23" s="845" t="s">
        <v>179</v>
      </c>
      <c r="AL23" s="532"/>
    </row>
    <row r="24" spans="1:38" s="291" customFormat="1" ht="19.5" customHeight="1" x14ac:dyDescent="0.2">
      <c r="A24" s="301"/>
      <c r="B24" s="301"/>
      <c r="C24" s="301"/>
      <c r="D24" s="301"/>
      <c r="E24" s="523"/>
      <c r="F24" s="486" t="s">
        <v>338</v>
      </c>
      <c r="G24" s="488" t="s">
        <v>423</v>
      </c>
      <c r="H24" s="890"/>
      <c r="I24" s="506"/>
      <c r="J24" s="595"/>
      <c r="K24" s="595"/>
      <c r="L24" s="595">
        <v>0.05</v>
      </c>
      <c r="M24" s="506"/>
      <c r="N24" s="506"/>
      <c r="O24" s="506"/>
      <c r="P24" s="506"/>
      <c r="Q24" s="494" t="s">
        <v>179</v>
      </c>
      <c r="R24" s="484"/>
      <c r="S24" s="315" t="s">
        <v>179</v>
      </c>
      <c r="T24" s="484"/>
      <c r="U24" s="494" t="s">
        <v>179</v>
      </c>
      <c r="V24" s="848"/>
      <c r="W24" s="494" t="s">
        <v>179</v>
      </c>
      <c r="X24" s="506"/>
      <c r="Y24" s="315" t="s">
        <v>179</v>
      </c>
      <c r="Z24" s="484"/>
      <c r="AA24" s="1310" t="s">
        <v>179</v>
      </c>
      <c r="AB24" s="506"/>
      <c r="AC24" s="315" t="s">
        <v>179</v>
      </c>
      <c r="AD24" s="484"/>
      <c r="AE24" s="1361"/>
      <c r="AF24" s="1291"/>
      <c r="AG24" s="1291"/>
      <c r="AH24" s="1368"/>
      <c r="AI24" s="1291"/>
      <c r="AJ24" s="1291"/>
      <c r="AK24" s="845" t="s">
        <v>179</v>
      </c>
      <c r="AL24" s="532"/>
    </row>
    <row r="25" spans="1:38" s="291" customFormat="1" ht="19.5" customHeight="1" x14ac:dyDescent="0.2">
      <c r="A25" s="301"/>
      <c r="B25" s="301"/>
      <c r="C25" s="301"/>
      <c r="D25" s="301"/>
      <c r="E25" s="523"/>
      <c r="F25" s="486" t="s">
        <v>337</v>
      </c>
      <c r="G25" s="488" t="s">
        <v>424</v>
      </c>
      <c r="H25" s="890"/>
      <c r="I25" s="506"/>
      <c r="J25" s="595"/>
      <c r="K25" s="595"/>
      <c r="L25" s="595">
        <v>0.06</v>
      </c>
      <c r="M25" s="506"/>
      <c r="N25" s="506"/>
      <c r="O25" s="506"/>
      <c r="P25" s="506"/>
      <c r="Q25" s="494" t="s">
        <v>179</v>
      </c>
      <c r="R25" s="484"/>
      <c r="S25" s="315" t="s">
        <v>179</v>
      </c>
      <c r="T25" s="484"/>
      <c r="U25" s="494" t="s">
        <v>179</v>
      </c>
      <c r="V25" s="848"/>
      <c r="W25" s="494" t="s">
        <v>179</v>
      </c>
      <c r="X25" s="506"/>
      <c r="Y25" s="315" t="s">
        <v>179</v>
      </c>
      <c r="Z25" s="484"/>
      <c r="AA25" s="1310" t="s">
        <v>179</v>
      </c>
      <c r="AB25" s="506"/>
      <c r="AC25" s="315" t="s">
        <v>179</v>
      </c>
      <c r="AD25" s="484"/>
      <c r="AE25" s="1361"/>
      <c r="AF25" s="1291"/>
      <c r="AG25" s="1291"/>
      <c r="AH25" s="1368"/>
      <c r="AI25" s="1291"/>
      <c r="AJ25" s="1291"/>
      <c r="AK25" s="845" t="s">
        <v>179</v>
      </c>
      <c r="AL25" s="532"/>
    </row>
    <row r="26" spans="1:38" s="291" customFormat="1" ht="19.5" customHeight="1" x14ac:dyDescent="0.2">
      <c r="A26" s="301"/>
      <c r="B26" s="301"/>
      <c r="C26" s="301"/>
      <c r="D26" s="301"/>
      <c r="E26" s="523"/>
      <c r="F26" s="486" t="s">
        <v>339</v>
      </c>
      <c r="G26" s="488" t="s">
        <v>425</v>
      </c>
      <c r="H26" s="890"/>
      <c r="I26" s="484"/>
      <c r="J26" s="846"/>
      <c r="K26" s="848" t="s">
        <v>567</v>
      </c>
      <c r="L26" s="848"/>
      <c r="M26" s="848">
        <v>0.06</v>
      </c>
      <c r="N26" s="506"/>
      <c r="O26" s="506"/>
      <c r="P26" s="506"/>
      <c r="Q26" s="849"/>
      <c r="R26" s="484"/>
      <c r="S26" s="315" t="s">
        <v>179</v>
      </c>
      <c r="T26" s="484"/>
      <c r="U26" s="494" t="s">
        <v>179</v>
      </c>
      <c r="V26" s="848"/>
      <c r="W26" s="494" t="s">
        <v>179</v>
      </c>
      <c r="X26" s="506"/>
      <c r="Y26" s="315" t="s">
        <v>179</v>
      </c>
      <c r="Z26" s="484"/>
      <c r="AA26" s="1310" t="s">
        <v>179</v>
      </c>
      <c r="AB26" s="506"/>
      <c r="AC26" s="315" t="s">
        <v>179</v>
      </c>
      <c r="AD26" s="484"/>
      <c r="AE26" s="1361"/>
      <c r="AF26" s="1291"/>
      <c r="AG26" s="1291"/>
      <c r="AH26" s="1368"/>
      <c r="AI26" s="1291"/>
      <c r="AJ26" s="1291"/>
      <c r="AK26" s="845" t="s">
        <v>179</v>
      </c>
      <c r="AL26" s="532"/>
    </row>
    <row r="27" spans="1:38" s="291" customFormat="1" ht="19.5" customHeight="1" x14ac:dyDescent="0.2">
      <c r="A27" s="301"/>
      <c r="B27" s="301"/>
      <c r="C27" s="301"/>
      <c r="D27" s="301"/>
      <c r="E27" s="523"/>
      <c r="F27" s="486" t="s">
        <v>340</v>
      </c>
      <c r="G27" s="488" t="s">
        <v>426</v>
      </c>
      <c r="H27" s="890"/>
      <c r="I27" s="484"/>
      <c r="J27" s="484" t="s">
        <v>179</v>
      </c>
      <c r="K27" s="484" t="s">
        <v>179</v>
      </c>
      <c r="L27" s="484"/>
      <c r="M27" s="315"/>
      <c r="O27" s="848" t="s">
        <v>568</v>
      </c>
      <c r="P27" s="595"/>
      <c r="Q27" s="848">
        <v>0.06</v>
      </c>
      <c r="S27" s="1344"/>
      <c r="U27" s="506"/>
      <c r="V27" s="848"/>
      <c r="W27" s="506"/>
      <c r="X27" s="506"/>
      <c r="Y27" s="315" t="s">
        <v>179</v>
      </c>
      <c r="Z27" s="484"/>
      <c r="AA27" s="1310" t="s">
        <v>179</v>
      </c>
      <c r="AB27" s="506"/>
      <c r="AC27" s="315" t="s">
        <v>179</v>
      </c>
      <c r="AD27" s="484"/>
      <c r="AE27" s="1361"/>
      <c r="AF27" s="1291"/>
      <c r="AG27" s="1291"/>
      <c r="AH27" s="1368"/>
      <c r="AI27" s="1291"/>
      <c r="AJ27" s="1291"/>
      <c r="AK27" s="845" t="s">
        <v>179</v>
      </c>
      <c r="AL27" s="532"/>
    </row>
    <row r="28" spans="1:38" s="291" customFormat="1" ht="21.75" customHeight="1" x14ac:dyDescent="0.2">
      <c r="A28" s="301"/>
      <c r="B28" s="301"/>
      <c r="C28" s="301"/>
      <c r="D28" s="301"/>
      <c r="E28" s="523"/>
      <c r="F28" s="486" t="s">
        <v>342</v>
      </c>
      <c r="G28" s="488" t="s">
        <v>427</v>
      </c>
      <c r="H28" s="890"/>
      <c r="I28" s="845" t="s">
        <v>179</v>
      </c>
      <c r="J28" s="595"/>
      <c r="K28" s="595"/>
      <c r="L28" s="595">
        <v>0.06</v>
      </c>
      <c r="M28" s="506"/>
      <c r="N28" s="506"/>
      <c r="O28" s="506"/>
      <c r="P28" s="506"/>
      <c r="Q28" s="506"/>
      <c r="R28" s="484"/>
      <c r="S28" s="315" t="s">
        <v>179</v>
      </c>
      <c r="T28" s="484"/>
      <c r="U28" s="494" t="s">
        <v>179</v>
      </c>
      <c r="V28" s="848"/>
      <c r="W28" s="494" t="s">
        <v>179</v>
      </c>
      <c r="X28" s="506"/>
      <c r="Y28" s="315" t="s">
        <v>179</v>
      </c>
      <c r="Z28" s="484"/>
      <c r="AA28" s="1310" t="s">
        <v>179</v>
      </c>
      <c r="AB28" s="506"/>
      <c r="AC28" s="315" t="s">
        <v>179</v>
      </c>
      <c r="AD28" s="484"/>
      <c r="AE28" s="1361"/>
      <c r="AF28" s="1291"/>
      <c r="AG28" s="1291"/>
      <c r="AH28" s="1368"/>
      <c r="AI28" s="1291"/>
      <c r="AJ28" s="1291"/>
      <c r="AK28" s="845" t="s">
        <v>179</v>
      </c>
      <c r="AL28" s="532"/>
    </row>
    <row r="29" spans="1:38" s="291" customFormat="1" ht="19.5" customHeight="1" x14ac:dyDescent="0.2">
      <c r="A29" s="301"/>
      <c r="B29" s="301"/>
      <c r="C29" s="301"/>
      <c r="D29" s="301"/>
      <c r="E29" s="523"/>
      <c r="F29" s="486" t="s">
        <v>341</v>
      </c>
      <c r="G29" s="488" t="s">
        <v>555</v>
      </c>
      <c r="H29" s="890"/>
      <c r="I29" s="484"/>
      <c r="J29" s="846"/>
      <c r="K29" s="595"/>
      <c r="L29" s="595">
        <v>0.01</v>
      </c>
      <c r="M29" s="506"/>
      <c r="N29" s="506"/>
      <c r="O29" s="844"/>
      <c r="P29" s="852"/>
      <c r="Q29" s="852"/>
      <c r="R29" s="852"/>
      <c r="S29" s="854"/>
      <c r="T29" s="852"/>
      <c r="U29" s="852"/>
      <c r="V29" s="1301"/>
      <c r="W29" s="853"/>
      <c r="X29" s="506"/>
      <c r="Y29" s="484"/>
      <c r="Z29" s="484"/>
      <c r="AA29" s="1311"/>
      <c r="AB29" s="506"/>
      <c r="AC29" s="484"/>
      <c r="AD29" s="484"/>
      <c r="AE29" s="1361"/>
      <c r="AF29" s="1291"/>
      <c r="AG29" s="1291"/>
      <c r="AH29" s="1368"/>
      <c r="AI29" s="1291"/>
      <c r="AJ29" s="1291"/>
      <c r="AK29" s="846"/>
      <c r="AL29" s="532"/>
    </row>
    <row r="30" spans="1:38" s="291" customFormat="1" ht="19.5" customHeight="1" x14ac:dyDescent="0.2">
      <c r="A30" s="301"/>
      <c r="B30" s="301"/>
      <c r="C30" s="301"/>
      <c r="D30" s="301"/>
      <c r="E30" s="523"/>
      <c r="F30" s="486" t="s">
        <v>343</v>
      </c>
      <c r="G30" s="1278" t="s">
        <v>428</v>
      </c>
      <c r="H30" s="890"/>
      <c r="I30" s="484"/>
      <c r="J30" s="484"/>
      <c r="K30" s="845"/>
      <c r="L30" s="506"/>
      <c r="M30" s="506"/>
      <c r="N30" s="506"/>
      <c r="O30" s="595"/>
      <c r="P30" s="1340">
        <v>0.03</v>
      </c>
      <c r="Q30" s="494"/>
      <c r="R30" s="851"/>
      <c r="S30" s="494"/>
      <c r="T30" s="506"/>
      <c r="U30" s="494" t="s">
        <v>179</v>
      </c>
      <c r="V30" s="848"/>
      <c r="W30" s="494" t="s">
        <v>179</v>
      </c>
      <c r="X30" s="506"/>
      <c r="Y30" s="315" t="s">
        <v>179</v>
      </c>
      <c r="Z30" s="484"/>
      <c r="AA30" s="1310" t="s">
        <v>179</v>
      </c>
      <c r="AB30" s="506"/>
      <c r="AC30" s="315" t="s">
        <v>179</v>
      </c>
      <c r="AD30" s="484"/>
      <c r="AE30" s="1361"/>
      <c r="AF30" s="1291"/>
      <c r="AG30" s="1291"/>
      <c r="AH30" s="1368"/>
      <c r="AI30" s="1291"/>
      <c r="AJ30" s="1291"/>
      <c r="AK30" s="845" t="s">
        <v>179</v>
      </c>
      <c r="AL30" s="532"/>
    </row>
    <row r="31" spans="1:38" s="291" customFormat="1" ht="19.5" customHeight="1" x14ac:dyDescent="0.2">
      <c r="A31" s="301"/>
      <c r="B31" s="301"/>
      <c r="C31" s="301"/>
      <c r="D31" s="301"/>
      <c r="E31" s="523"/>
      <c r="F31" s="486" t="s">
        <v>344</v>
      </c>
      <c r="G31" s="488" t="s">
        <v>562</v>
      </c>
      <c r="H31" s="890"/>
      <c r="I31" s="484"/>
      <c r="J31" s="506"/>
      <c r="K31" s="1295"/>
      <c r="L31" s="1292"/>
      <c r="M31" s="1292"/>
      <c r="N31" s="1292">
        <v>0.06</v>
      </c>
      <c r="O31" s="844"/>
      <c r="P31" s="852"/>
      <c r="Q31" s="494"/>
      <c r="R31" s="852"/>
      <c r="S31" s="852"/>
      <c r="T31" s="852"/>
      <c r="U31" s="852"/>
      <c r="V31" s="1301"/>
      <c r="W31" s="853"/>
      <c r="X31" s="506"/>
      <c r="Y31" s="315" t="s">
        <v>179</v>
      </c>
      <c r="Z31" s="484"/>
      <c r="AA31" s="1310" t="s">
        <v>179</v>
      </c>
      <c r="AB31" s="506"/>
      <c r="AC31" s="315" t="s">
        <v>179</v>
      </c>
      <c r="AD31" s="484"/>
      <c r="AE31" s="1361"/>
      <c r="AF31" s="1291"/>
      <c r="AG31" s="1291"/>
      <c r="AH31" s="1368"/>
      <c r="AI31" s="1291"/>
      <c r="AJ31" s="1291"/>
      <c r="AK31" s="845" t="s">
        <v>179</v>
      </c>
      <c r="AL31" s="532"/>
    </row>
    <row r="32" spans="1:38" s="291" customFormat="1" ht="19.5" customHeight="1" x14ac:dyDescent="0.2">
      <c r="A32" s="301"/>
      <c r="B32" s="301"/>
      <c r="C32" s="301"/>
      <c r="D32" s="301"/>
      <c r="E32" s="523"/>
      <c r="F32" s="486" t="s">
        <v>345</v>
      </c>
      <c r="G32" s="488" t="s">
        <v>444</v>
      </c>
      <c r="H32" s="890"/>
      <c r="I32" s="484"/>
      <c r="J32" s="506"/>
      <c r="K32" s="1295"/>
      <c r="L32" s="1295"/>
      <c r="M32" s="1295"/>
      <c r="N32" s="1292">
        <v>0.06</v>
      </c>
      <c r="O32" s="844"/>
      <c r="P32" s="852"/>
      <c r="Q32" s="852"/>
      <c r="R32" s="494"/>
      <c r="S32" s="854"/>
      <c r="T32" s="852"/>
      <c r="U32" s="852"/>
      <c r="V32" s="1301"/>
      <c r="W32" s="853"/>
      <c r="X32" s="506"/>
      <c r="Y32" s="484"/>
      <c r="Z32" s="484"/>
      <c r="AA32" s="1311"/>
      <c r="AB32" s="506"/>
      <c r="AC32" s="484"/>
      <c r="AD32" s="484"/>
      <c r="AE32" s="1361"/>
      <c r="AF32" s="1291"/>
      <c r="AG32" s="1291"/>
      <c r="AH32" s="1368"/>
      <c r="AI32" s="1291"/>
      <c r="AJ32" s="1291"/>
      <c r="AK32" s="846"/>
      <c r="AL32" s="532"/>
    </row>
    <row r="33" spans="1:50" s="291" customFormat="1" ht="42.75" customHeight="1" x14ac:dyDescent="0.2">
      <c r="A33" s="301"/>
      <c r="B33" s="301"/>
      <c r="C33" s="301"/>
      <c r="D33" s="301"/>
      <c r="E33" s="523"/>
      <c r="F33" s="486" t="s">
        <v>346</v>
      </c>
      <c r="G33" s="488" t="s">
        <v>358</v>
      </c>
      <c r="H33" s="890"/>
      <c r="I33" s="484"/>
      <c r="J33" s="506"/>
      <c r="K33" s="840"/>
      <c r="M33" s="1343"/>
      <c r="N33" s="1343"/>
      <c r="O33" s="494"/>
      <c r="P33" s="494"/>
      <c r="Q33" s="595"/>
      <c r="R33" s="843">
        <v>0.03</v>
      </c>
      <c r="T33" s="506"/>
      <c r="U33" s="494"/>
      <c r="V33" s="848"/>
      <c r="W33" s="494"/>
      <c r="X33" s="506"/>
      <c r="Y33" s="315" t="s">
        <v>179</v>
      </c>
      <c r="Z33" s="484"/>
      <c r="AA33" s="1310" t="s">
        <v>179</v>
      </c>
      <c r="AB33" s="506"/>
      <c r="AC33" s="315" t="s">
        <v>179</v>
      </c>
      <c r="AD33" s="484"/>
      <c r="AE33" s="1361"/>
      <c r="AF33" s="1291"/>
      <c r="AG33" s="1291"/>
      <c r="AH33" s="1368"/>
      <c r="AI33" s="1291"/>
      <c r="AJ33" s="1291"/>
      <c r="AK33" s="845" t="s">
        <v>179</v>
      </c>
      <c r="AL33" s="532"/>
    </row>
    <row r="34" spans="1:50" s="291" customFormat="1" ht="24" customHeight="1" x14ac:dyDescent="0.2">
      <c r="A34" s="301"/>
      <c r="B34" s="301"/>
      <c r="C34" s="301"/>
      <c r="D34" s="301"/>
      <c r="E34" s="523"/>
      <c r="F34" s="1294" t="s">
        <v>347</v>
      </c>
      <c r="G34" s="488" t="s">
        <v>357</v>
      </c>
      <c r="H34" s="890"/>
      <c r="I34" s="484"/>
      <c r="J34" s="484"/>
      <c r="K34" s="315" t="s">
        <v>179</v>
      </c>
      <c r="L34" s="484"/>
      <c r="M34" s="846"/>
      <c r="N34" s="850"/>
      <c r="O34" s="494" t="s">
        <v>179</v>
      </c>
      <c r="P34" s="850"/>
      <c r="Q34" s="494"/>
      <c r="R34" s="506"/>
      <c r="S34" s="595"/>
      <c r="T34" s="848">
        <v>0.02</v>
      </c>
      <c r="U34" s="494"/>
      <c r="V34" s="848"/>
      <c r="W34" s="494"/>
      <c r="X34" s="506"/>
      <c r="Y34" s="494"/>
      <c r="Z34" s="506"/>
      <c r="AA34" s="1310" t="s">
        <v>179</v>
      </c>
      <c r="AB34" s="506"/>
      <c r="AC34" s="315" t="s">
        <v>179</v>
      </c>
      <c r="AD34" s="484"/>
      <c r="AE34" s="1361"/>
      <c r="AF34" s="1291"/>
      <c r="AG34" s="1291"/>
      <c r="AH34" s="1368"/>
      <c r="AI34" s="1291"/>
      <c r="AJ34" s="1291"/>
      <c r="AK34" s="845" t="s">
        <v>179</v>
      </c>
      <c r="AL34" s="532"/>
    </row>
    <row r="35" spans="1:50" s="291" customFormat="1" ht="24.75" customHeight="1" x14ac:dyDescent="0.2">
      <c r="A35" s="301"/>
      <c r="B35" s="301"/>
      <c r="C35" s="301"/>
      <c r="D35" s="301"/>
      <c r="E35" s="523"/>
      <c r="F35" s="1266" t="s">
        <v>348</v>
      </c>
      <c r="G35" s="1265" t="s">
        <v>556</v>
      </c>
      <c r="H35" s="890"/>
      <c r="I35" s="484"/>
      <c r="J35" s="484"/>
      <c r="K35" s="484"/>
      <c r="L35" s="484"/>
      <c r="M35" s="484"/>
      <c r="N35" s="484"/>
      <c r="O35" s="494"/>
      <c r="P35" s="484"/>
      <c r="Q35" s="494"/>
      <c r="R35" s="506"/>
      <c r="S35" s="506"/>
      <c r="T35" s="506"/>
      <c r="U35" s="848">
        <v>0.01</v>
      </c>
      <c r="V35" s="848"/>
      <c r="W35" s="506"/>
      <c r="X35" s="855"/>
      <c r="Y35" s="506"/>
      <c r="Z35" s="506"/>
      <c r="AA35" s="1311"/>
      <c r="AB35" s="506"/>
      <c r="AC35" s="484"/>
      <c r="AD35" s="484"/>
      <c r="AE35" s="1361"/>
      <c r="AF35" s="1291"/>
      <c r="AG35" s="1291"/>
      <c r="AH35" s="1368"/>
      <c r="AI35" s="1291"/>
      <c r="AJ35" s="1291"/>
      <c r="AK35" s="846"/>
      <c r="AL35" s="532"/>
    </row>
    <row r="36" spans="1:50" s="291" customFormat="1" ht="19.5" customHeight="1" x14ac:dyDescent="0.2">
      <c r="A36" s="301"/>
      <c r="B36" s="301"/>
      <c r="C36" s="301"/>
      <c r="D36" s="301"/>
      <c r="E36" s="523"/>
      <c r="F36" s="1266" t="s">
        <v>349</v>
      </c>
      <c r="G36" s="1265" t="s">
        <v>490</v>
      </c>
      <c r="H36" s="890"/>
      <c r="I36" s="484"/>
      <c r="J36" s="484"/>
      <c r="K36" s="484"/>
      <c r="L36" s="484"/>
      <c r="M36" s="484"/>
      <c r="N36" s="484"/>
      <c r="O36" s="484"/>
      <c r="P36" s="484"/>
      <c r="Q36" s="845"/>
      <c r="R36" s="845"/>
      <c r="S36" s="845"/>
      <c r="T36" s="845"/>
      <c r="U36" s="845"/>
      <c r="V36" s="848"/>
      <c r="W36" s="848" t="s">
        <v>569</v>
      </c>
      <c r="X36" s="1302"/>
      <c r="Y36" s="595">
        <v>0.04</v>
      </c>
      <c r="Z36" s="849"/>
      <c r="AA36" s="1312"/>
      <c r="AB36" s="484"/>
      <c r="AC36" s="484"/>
      <c r="AD36" s="484"/>
      <c r="AE36" s="1349"/>
      <c r="AF36" s="484"/>
      <c r="AG36" s="484"/>
      <c r="AH36" s="1369"/>
      <c r="AI36" s="484"/>
      <c r="AJ36" s="484"/>
      <c r="AK36" s="845"/>
      <c r="AL36" s="532"/>
    </row>
    <row r="37" spans="1:50" s="490" customFormat="1" ht="22.5" customHeight="1" x14ac:dyDescent="0.2">
      <c r="A37" s="301"/>
      <c r="B37" s="301"/>
      <c r="C37" s="301"/>
      <c r="D37" s="301"/>
      <c r="E37" s="523"/>
      <c r="F37" s="1345" t="s">
        <v>350</v>
      </c>
      <c r="G37" s="1346" t="s">
        <v>557</v>
      </c>
      <c r="H37" s="1347"/>
      <c r="I37" s="1347"/>
      <c r="J37" s="1347"/>
      <c r="K37" s="1347" t="s">
        <v>179</v>
      </c>
      <c r="L37" s="1347"/>
      <c r="M37" s="1347" t="s">
        <v>179</v>
      </c>
      <c r="N37" s="1347"/>
      <c r="O37" s="1347" t="s">
        <v>179</v>
      </c>
      <c r="P37" s="1347"/>
      <c r="Q37" s="1347"/>
      <c r="R37" s="1347"/>
      <c r="S37" s="1347"/>
      <c r="T37" s="1347"/>
      <c r="U37" s="1348"/>
      <c r="V37" s="848">
        <v>0.05</v>
      </c>
      <c r="W37" s="506"/>
      <c r="X37" s="506"/>
      <c r="Y37" s="506"/>
      <c r="Z37" s="506"/>
      <c r="AA37" s="1310"/>
      <c r="AB37" s="484"/>
      <c r="AC37" s="484"/>
      <c r="AD37" s="484"/>
      <c r="AE37" s="1349"/>
      <c r="AF37" s="484"/>
      <c r="AG37" s="484"/>
      <c r="AH37" s="1369"/>
      <c r="AI37" s="484"/>
      <c r="AJ37" s="484"/>
      <c r="AK37" s="845"/>
      <c r="AL37" s="532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</row>
    <row r="38" spans="1:50" s="291" customFormat="1" ht="22.5" customHeight="1" x14ac:dyDescent="0.2">
      <c r="A38" s="301"/>
      <c r="B38" s="301"/>
      <c r="C38" s="301"/>
      <c r="D38" s="301"/>
      <c r="E38" s="523"/>
      <c r="F38" s="1350" t="s">
        <v>351</v>
      </c>
      <c r="G38" s="1351" t="s">
        <v>359</v>
      </c>
      <c r="H38" s="1352"/>
      <c r="I38" s="1353"/>
      <c r="J38" s="1353"/>
      <c r="K38" s="1354" t="s">
        <v>179</v>
      </c>
      <c r="L38" s="1353"/>
      <c r="M38" s="1354" t="s">
        <v>179</v>
      </c>
      <c r="N38" s="1355"/>
      <c r="O38" s="1354" t="s">
        <v>179</v>
      </c>
      <c r="P38" s="1353"/>
      <c r="Q38" s="1353"/>
      <c r="R38" s="1353"/>
      <c r="S38" s="1353" t="s">
        <v>179</v>
      </c>
      <c r="T38" s="1353"/>
      <c r="U38" s="1353"/>
      <c r="V38" s="1353"/>
      <c r="W38" s="1353"/>
      <c r="X38" s="1353"/>
      <c r="Y38" s="1353"/>
      <c r="Z38" s="1353" t="s">
        <v>179</v>
      </c>
      <c r="AA38" s="1353"/>
      <c r="AB38" s="1353">
        <v>0.04</v>
      </c>
      <c r="AC38" s="506"/>
      <c r="AD38" s="494"/>
      <c r="AE38" s="1361"/>
      <c r="AF38" s="1293"/>
      <c r="AG38" s="1293"/>
      <c r="AH38" s="1368"/>
      <c r="AI38" s="1293"/>
      <c r="AJ38" s="1293"/>
      <c r="AK38" s="846"/>
      <c r="AL38" s="532"/>
    </row>
    <row r="39" spans="1:50" s="291" customFormat="1" ht="19.5" customHeight="1" x14ac:dyDescent="0.2">
      <c r="A39" s="301"/>
      <c r="B39" s="301"/>
      <c r="C39" s="301"/>
      <c r="D39" s="301"/>
      <c r="E39" s="523"/>
      <c r="F39" s="1266" t="s">
        <v>352</v>
      </c>
      <c r="G39" s="1265" t="s">
        <v>360</v>
      </c>
      <c r="H39" s="890"/>
      <c r="I39" s="484"/>
      <c r="J39" s="484"/>
      <c r="K39" s="315" t="s">
        <v>179</v>
      </c>
      <c r="L39" s="484"/>
      <c r="M39" s="315" t="s">
        <v>179</v>
      </c>
      <c r="N39" s="484"/>
      <c r="O39" s="315" t="s">
        <v>179</v>
      </c>
      <c r="P39" s="484"/>
      <c r="Q39" s="506"/>
      <c r="R39" s="484"/>
      <c r="S39" s="315" t="s">
        <v>179</v>
      </c>
      <c r="T39" s="484"/>
      <c r="U39" s="494" t="s">
        <v>179</v>
      </c>
      <c r="V39" s="848"/>
      <c r="W39" s="856"/>
      <c r="X39" s="849"/>
      <c r="Y39" s="857"/>
      <c r="Z39" s="506"/>
      <c r="AA39" s="1310"/>
      <c r="AB39" s="848" t="s">
        <v>570</v>
      </c>
      <c r="AC39" s="1302"/>
      <c r="AD39" s="595">
        <v>0.04</v>
      </c>
      <c r="AE39" s="1361"/>
      <c r="AF39" s="1291"/>
      <c r="AG39" s="1291"/>
      <c r="AH39" s="1368"/>
      <c r="AI39" s="1291"/>
      <c r="AJ39" s="1291"/>
      <c r="AK39" s="845" t="s">
        <v>179</v>
      </c>
      <c r="AL39" s="532"/>
    </row>
    <row r="40" spans="1:50" s="291" customFormat="1" ht="19.5" customHeight="1" x14ac:dyDescent="0.2">
      <c r="A40" s="301"/>
      <c r="B40" s="301"/>
      <c r="C40" s="301"/>
      <c r="D40" s="301"/>
      <c r="E40" s="523"/>
      <c r="F40" s="1266" t="s">
        <v>353</v>
      </c>
      <c r="G40" s="1265" t="s">
        <v>558</v>
      </c>
      <c r="H40" s="890"/>
      <c r="I40" s="484"/>
      <c r="J40" s="484"/>
      <c r="K40" s="315" t="s">
        <v>179</v>
      </c>
      <c r="L40" s="484"/>
      <c r="M40" s="315" t="s">
        <v>179</v>
      </c>
      <c r="N40" s="484"/>
      <c r="O40" s="315" t="s">
        <v>179</v>
      </c>
      <c r="P40" s="484"/>
      <c r="Q40" s="494" t="s">
        <v>179</v>
      </c>
      <c r="R40" s="484"/>
      <c r="S40" s="506"/>
      <c r="T40" s="506"/>
      <c r="U40" s="850"/>
      <c r="V40" s="848"/>
      <c r="W40" s="494" t="s">
        <v>179</v>
      </c>
      <c r="X40" s="506"/>
      <c r="Y40" s="315" t="s">
        <v>179</v>
      </c>
      <c r="Z40" s="484"/>
      <c r="AA40" s="1310"/>
      <c r="AB40" s="848"/>
      <c r="AC40" s="848"/>
      <c r="AD40" s="848"/>
      <c r="AE40" s="848">
        <v>0.06</v>
      </c>
      <c r="AF40" s="1293"/>
      <c r="AG40" s="1293"/>
      <c r="AH40" s="1368"/>
      <c r="AI40" s="1293"/>
      <c r="AJ40" s="1293"/>
      <c r="AK40" s="846"/>
      <c r="AL40" s="532"/>
    </row>
    <row r="41" spans="1:50" s="291" customFormat="1" ht="19.5" customHeight="1" x14ac:dyDescent="0.2">
      <c r="A41" s="301"/>
      <c r="B41" s="301"/>
      <c r="C41" s="301"/>
      <c r="D41" s="301"/>
      <c r="E41" s="523"/>
      <c r="F41" s="1266" t="s">
        <v>354</v>
      </c>
      <c r="G41" s="1265" t="s">
        <v>372</v>
      </c>
      <c r="H41" s="890"/>
      <c r="I41" s="484"/>
      <c r="J41" s="484"/>
      <c r="K41" s="315" t="s">
        <v>179</v>
      </c>
      <c r="L41" s="484"/>
      <c r="M41" s="315" t="s">
        <v>179</v>
      </c>
      <c r="N41" s="484"/>
      <c r="O41" s="484"/>
      <c r="P41" s="484"/>
      <c r="Q41" s="484"/>
      <c r="R41" s="484"/>
      <c r="S41" s="315"/>
      <c r="T41" s="484"/>
      <c r="U41" s="506"/>
      <c r="V41" s="848"/>
      <c r="W41" s="858"/>
      <c r="X41" s="494"/>
      <c r="Y41" s="506"/>
      <c r="Z41" s="506"/>
      <c r="AA41" s="1311"/>
      <c r="AB41" s="848"/>
      <c r="AC41" s="848"/>
      <c r="AD41" s="848"/>
      <c r="AE41" s="848">
        <v>0.06</v>
      </c>
      <c r="AF41" s="1293"/>
      <c r="AG41" s="1293"/>
      <c r="AH41" s="1368"/>
      <c r="AI41" s="1293"/>
      <c r="AJ41" s="1293"/>
      <c r="AK41" s="846"/>
      <c r="AL41" s="532"/>
    </row>
    <row r="42" spans="1:50" s="291" customFormat="1" ht="19.5" customHeight="1" x14ac:dyDescent="0.2">
      <c r="A42" s="301"/>
      <c r="B42" s="301"/>
      <c r="C42" s="301"/>
      <c r="D42" s="301"/>
      <c r="E42" s="523"/>
      <c r="F42" s="1266" t="s">
        <v>270</v>
      </c>
      <c r="G42" s="1265" t="s">
        <v>361</v>
      </c>
      <c r="H42" s="890"/>
      <c r="I42" s="484"/>
      <c r="J42" s="484"/>
      <c r="K42" s="484"/>
      <c r="L42" s="484"/>
      <c r="M42" s="484"/>
      <c r="N42" s="484"/>
      <c r="O42" s="484"/>
      <c r="P42" s="484"/>
      <c r="Q42" s="506"/>
      <c r="R42" s="484"/>
      <c r="S42" s="484"/>
      <c r="T42" s="484"/>
      <c r="U42" s="484"/>
      <c r="V42" s="848"/>
      <c r="W42" s="851"/>
      <c r="X42" s="506"/>
      <c r="Y42" s="484"/>
      <c r="Z42" s="484"/>
      <c r="AA42" s="1311"/>
      <c r="AB42" s="506"/>
      <c r="AC42" s="848"/>
      <c r="AD42" s="848">
        <v>0.01</v>
      </c>
      <c r="AE42" s="1349"/>
      <c r="AF42" s="1293"/>
      <c r="AG42" s="1293"/>
      <c r="AH42" s="1368"/>
      <c r="AI42" s="1293"/>
      <c r="AJ42" s="1293"/>
      <c r="AK42" s="846"/>
      <c r="AL42" s="532"/>
    </row>
    <row r="43" spans="1:50" s="291" customFormat="1" ht="14.25" x14ac:dyDescent="0.2">
      <c r="A43" s="301"/>
      <c r="B43" s="301"/>
      <c r="C43" s="301"/>
      <c r="D43" s="301"/>
      <c r="E43" s="523"/>
      <c r="F43" s="1266" t="s">
        <v>269</v>
      </c>
      <c r="G43" s="1265" t="s">
        <v>489</v>
      </c>
      <c r="H43" s="890"/>
      <c r="I43" s="484"/>
      <c r="J43" s="484"/>
      <c r="K43" s="315" t="s">
        <v>179</v>
      </c>
      <c r="L43" s="484"/>
      <c r="M43" s="315" t="s">
        <v>179</v>
      </c>
      <c r="N43" s="484"/>
      <c r="O43" s="315" t="s">
        <v>179</v>
      </c>
      <c r="P43" s="484"/>
      <c r="Q43" s="494" t="s">
        <v>179</v>
      </c>
      <c r="R43" s="484"/>
      <c r="S43" s="315" t="s">
        <v>179</v>
      </c>
      <c r="T43" s="484"/>
      <c r="U43" s="506"/>
      <c r="V43" s="848"/>
      <c r="W43" s="494"/>
      <c r="X43" s="494"/>
      <c r="Y43" s="494"/>
      <c r="Z43" s="494"/>
      <c r="AA43" s="1310"/>
      <c r="AB43" s="848"/>
      <c r="AC43" s="848"/>
      <c r="AD43" s="848"/>
      <c r="AE43" s="848">
        <v>0.06</v>
      </c>
      <c r="AF43" s="1293"/>
      <c r="AG43" s="1293"/>
      <c r="AH43" s="1368"/>
      <c r="AI43" s="1293"/>
      <c r="AJ43" s="1293"/>
      <c r="AK43" s="846"/>
      <c r="AL43" s="532"/>
    </row>
    <row r="44" spans="1:50" s="291" customFormat="1" ht="15" thickBot="1" x14ac:dyDescent="0.25">
      <c r="A44" s="301"/>
      <c r="B44" s="301"/>
      <c r="C44" s="301"/>
      <c r="D44" s="301"/>
      <c r="E44" s="523"/>
      <c r="F44" s="1267" t="s">
        <v>304</v>
      </c>
      <c r="G44" s="1265" t="s">
        <v>373</v>
      </c>
      <c r="H44" s="890"/>
      <c r="I44" s="484"/>
      <c r="J44" s="484"/>
      <c r="K44" s="315" t="s">
        <v>179</v>
      </c>
      <c r="L44" s="484"/>
      <c r="M44" s="315" t="s">
        <v>179</v>
      </c>
      <c r="N44" s="484"/>
      <c r="O44" s="315" t="s">
        <v>179</v>
      </c>
      <c r="P44" s="484"/>
      <c r="Q44" s="494" t="s">
        <v>179</v>
      </c>
      <c r="R44" s="484"/>
      <c r="S44" s="315" t="s">
        <v>179</v>
      </c>
      <c r="T44" s="484"/>
      <c r="U44" s="494"/>
      <c r="V44" s="848"/>
      <c r="W44" s="851"/>
      <c r="X44" s="851"/>
      <c r="Y44" s="851"/>
      <c r="Z44" s="851"/>
      <c r="AA44" s="1380" t="s">
        <v>179</v>
      </c>
      <c r="AB44" s="494"/>
      <c r="AC44" s="494"/>
      <c r="AD44" s="484"/>
      <c r="AE44" s="1361"/>
      <c r="AF44" s="1292"/>
      <c r="AG44" s="1292"/>
      <c r="AH44" s="1292"/>
      <c r="AI44" s="1292">
        <v>0.02</v>
      </c>
      <c r="AJ44" s="1291"/>
      <c r="AK44" s="845" t="s">
        <v>179</v>
      </c>
      <c r="AL44" s="532"/>
    </row>
    <row r="45" spans="1:50" s="291" customFormat="1" ht="21" hidden="1" customHeight="1" x14ac:dyDescent="0.2">
      <c r="A45" s="301"/>
      <c r="B45" s="301"/>
      <c r="C45" s="301"/>
      <c r="D45" s="301"/>
      <c r="E45" s="523"/>
      <c r="F45" s="313"/>
      <c r="G45" s="604"/>
      <c r="H45" s="890"/>
      <c r="I45" s="484"/>
      <c r="J45" s="484"/>
      <c r="K45" s="315" t="s">
        <v>179</v>
      </c>
      <c r="L45" s="484"/>
      <c r="M45" s="315" t="s">
        <v>179</v>
      </c>
      <c r="N45" s="484"/>
      <c r="O45" s="315" t="s">
        <v>179</v>
      </c>
      <c r="P45" s="484"/>
      <c r="Q45" s="595" t="s">
        <v>179</v>
      </c>
      <c r="R45" s="484"/>
      <c r="S45" s="315" t="s">
        <v>179</v>
      </c>
      <c r="T45" s="484"/>
      <c r="U45" s="494" t="s">
        <v>179</v>
      </c>
      <c r="V45" s="848"/>
      <c r="W45" s="494" t="s">
        <v>179</v>
      </c>
      <c r="X45" s="506"/>
      <c r="Y45" s="315" t="s">
        <v>179</v>
      </c>
      <c r="Z45" s="484"/>
      <c r="AA45" s="1379" t="s">
        <v>179</v>
      </c>
      <c r="AB45" s="506"/>
      <c r="AC45" s="315" t="s">
        <v>179</v>
      </c>
      <c r="AD45" s="484"/>
      <c r="AE45" s="1361"/>
      <c r="AF45" s="1291"/>
      <c r="AG45" s="1291"/>
      <c r="AH45" s="1368"/>
      <c r="AI45" s="1291"/>
      <c r="AJ45" s="1291"/>
      <c r="AK45" s="845" t="s">
        <v>179</v>
      </c>
      <c r="AL45" s="532"/>
    </row>
    <row r="46" spans="1:50" s="291" customFormat="1" ht="21" hidden="1" customHeight="1" x14ac:dyDescent="0.2">
      <c r="A46" s="301"/>
      <c r="B46" s="301"/>
      <c r="C46" s="301"/>
      <c r="D46" s="301"/>
      <c r="E46" s="523"/>
      <c r="F46" s="314"/>
      <c r="G46" s="604"/>
      <c r="H46" s="890"/>
      <c r="I46" s="484"/>
      <c r="J46" s="484"/>
      <c r="K46" s="315" t="s">
        <v>179</v>
      </c>
      <c r="L46" s="484"/>
      <c r="M46" s="315" t="s">
        <v>179</v>
      </c>
      <c r="N46" s="484"/>
      <c r="O46" s="315" t="s">
        <v>179</v>
      </c>
      <c r="P46" s="484"/>
      <c r="Q46" s="595" t="s">
        <v>179</v>
      </c>
      <c r="R46" s="484"/>
      <c r="S46" s="315" t="s">
        <v>179</v>
      </c>
      <c r="T46" s="484"/>
      <c r="U46" s="494" t="s">
        <v>179</v>
      </c>
      <c r="V46" s="848"/>
      <c r="W46" s="494" t="s">
        <v>179</v>
      </c>
      <c r="X46" s="506"/>
      <c r="Y46" s="315" t="s">
        <v>179</v>
      </c>
      <c r="Z46" s="484"/>
      <c r="AA46" s="1310" t="s">
        <v>179</v>
      </c>
      <c r="AB46" s="506"/>
      <c r="AC46" s="315" t="s">
        <v>179</v>
      </c>
      <c r="AD46" s="484"/>
      <c r="AE46" s="1361"/>
      <c r="AF46" s="1291"/>
      <c r="AG46" s="1291"/>
      <c r="AH46" s="1368"/>
      <c r="AI46" s="1291"/>
      <c r="AJ46" s="1291"/>
      <c r="AK46" s="845" t="s">
        <v>179</v>
      </c>
      <c r="AL46" s="532"/>
    </row>
    <row r="47" spans="1:50" s="291" customFormat="1" ht="21" hidden="1" customHeight="1" x14ac:dyDescent="0.2">
      <c r="A47" s="301"/>
      <c r="B47" s="301"/>
      <c r="C47" s="301"/>
      <c r="D47" s="301"/>
      <c r="E47" s="523"/>
      <c r="F47" s="314"/>
      <c r="G47" s="604"/>
      <c r="H47" s="890"/>
      <c r="I47" s="484"/>
      <c r="J47" s="484"/>
      <c r="K47" s="315" t="s">
        <v>179</v>
      </c>
      <c r="L47" s="484"/>
      <c r="M47" s="315" t="s">
        <v>179</v>
      </c>
      <c r="N47" s="484"/>
      <c r="O47" s="315" t="s">
        <v>179</v>
      </c>
      <c r="P47" s="484"/>
      <c r="Q47" s="595" t="s">
        <v>179</v>
      </c>
      <c r="R47" s="484"/>
      <c r="S47" s="315" t="s">
        <v>179</v>
      </c>
      <c r="T47" s="484"/>
      <c r="U47" s="494" t="s">
        <v>179</v>
      </c>
      <c r="V47" s="848"/>
      <c r="W47" s="494" t="s">
        <v>179</v>
      </c>
      <c r="X47" s="506"/>
      <c r="Y47" s="315" t="s">
        <v>179</v>
      </c>
      <c r="Z47" s="484"/>
      <c r="AA47" s="1310" t="s">
        <v>179</v>
      </c>
      <c r="AB47" s="506"/>
      <c r="AC47" s="315" t="s">
        <v>179</v>
      </c>
      <c r="AD47" s="484"/>
      <c r="AE47" s="1361"/>
      <c r="AF47" s="1291"/>
      <c r="AG47" s="1291"/>
      <c r="AH47" s="1368"/>
      <c r="AI47" s="1291"/>
      <c r="AJ47" s="1291"/>
      <c r="AK47" s="845" t="s">
        <v>179</v>
      </c>
      <c r="AL47" s="532"/>
    </row>
    <row r="48" spans="1:50" s="291" customFormat="1" ht="21" hidden="1" customHeight="1" x14ac:dyDescent="0.2">
      <c r="A48" s="301"/>
      <c r="B48" s="301"/>
      <c r="C48" s="301"/>
      <c r="D48" s="301"/>
      <c r="E48" s="523"/>
      <c r="F48" s="314"/>
      <c r="G48" s="604"/>
      <c r="H48" s="890"/>
      <c r="I48" s="484"/>
      <c r="J48" s="484"/>
      <c r="K48" s="315" t="s">
        <v>179</v>
      </c>
      <c r="L48" s="484"/>
      <c r="M48" s="315" t="s">
        <v>179</v>
      </c>
      <c r="N48" s="484"/>
      <c r="O48" s="315" t="s">
        <v>179</v>
      </c>
      <c r="P48" s="484"/>
      <c r="Q48" s="595" t="s">
        <v>179</v>
      </c>
      <c r="R48" s="484"/>
      <c r="S48" s="315" t="s">
        <v>179</v>
      </c>
      <c r="T48" s="484"/>
      <c r="U48" s="494" t="s">
        <v>179</v>
      </c>
      <c r="V48" s="848"/>
      <c r="W48" s="494" t="s">
        <v>179</v>
      </c>
      <c r="X48" s="506"/>
      <c r="Y48" s="315" t="s">
        <v>179</v>
      </c>
      <c r="Z48" s="484"/>
      <c r="AA48" s="1310" t="s">
        <v>179</v>
      </c>
      <c r="AB48" s="506"/>
      <c r="AC48" s="315" t="s">
        <v>179</v>
      </c>
      <c r="AD48" s="484"/>
      <c r="AE48" s="1361"/>
      <c r="AF48" s="1291"/>
      <c r="AG48" s="1291"/>
      <c r="AH48" s="1368"/>
      <c r="AI48" s="1291"/>
      <c r="AJ48" s="1291"/>
      <c r="AK48" s="845" t="s">
        <v>179</v>
      </c>
      <c r="AL48" s="532"/>
    </row>
    <row r="49" spans="1:38" s="291" customFormat="1" ht="21" hidden="1" customHeight="1" x14ac:dyDescent="0.2">
      <c r="A49" s="301"/>
      <c r="B49" s="301"/>
      <c r="C49" s="301"/>
      <c r="D49" s="301"/>
      <c r="E49" s="523"/>
      <c r="F49" s="314"/>
      <c r="G49" s="604"/>
      <c r="H49" s="890"/>
      <c r="I49" s="484"/>
      <c r="J49" s="484"/>
      <c r="K49" s="315" t="s">
        <v>179</v>
      </c>
      <c r="L49" s="484"/>
      <c r="M49" s="315" t="s">
        <v>179</v>
      </c>
      <c r="N49" s="484"/>
      <c r="O49" s="315" t="s">
        <v>179</v>
      </c>
      <c r="P49" s="484"/>
      <c r="Q49" s="595" t="s">
        <v>179</v>
      </c>
      <c r="R49" s="484"/>
      <c r="S49" s="315" t="s">
        <v>179</v>
      </c>
      <c r="T49" s="484"/>
      <c r="U49" s="494" t="s">
        <v>179</v>
      </c>
      <c r="V49" s="848"/>
      <c r="W49" s="494" t="s">
        <v>179</v>
      </c>
      <c r="X49" s="506"/>
      <c r="Y49" s="315" t="s">
        <v>179</v>
      </c>
      <c r="Z49" s="484"/>
      <c r="AA49" s="1310" t="s">
        <v>179</v>
      </c>
      <c r="AB49" s="506"/>
      <c r="AC49" s="315" t="s">
        <v>179</v>
      </c>
      <c r="AD49" s="484"/>
      <c r="AE49" s="1361"/>
      <c r="AF49" s="1291"/>
      <c r="AG49" s="1291"/>
      <c r="AH49" s="1368"/>
      <c r="AI49" s="1291"/>
      <c r="AJ49" s="1291"/>
      <c r="AK49" s="845" t="s">
        <v>179</v>
      </c>
      <c r="AL49" s="532"/>
    </row>
    <row r="50" spans="1:38" s="291" customFormat="1" ht="21" hidden="1" customHeight="1" x14ac:dyDescent="0.2">
      <c r="A50" s="301"/>
      <c r="B50" s="301"/>
      <c r="C50" s="301"/>
      <c r="D50" s="301"/>
      <c r="E50" s="523"/>
      <c r="F50" s="314"/>
      <c r="G50" s="604"/>
      <c r="H50" s="890"/>
      <c r="I50" s="484"/>
      <c r="J50" s="484"/>
      <c r="K50" s="315" t="s">
        <v>179</v>
      </c>
      <c r="L50" s="484"/>
      <c r="M50" s="315" t="s">
        <v>179</v>
      </c>
      <c r="N50" s="484"/>
      <c r="O50" s="315" t="s">
        <v>179</v>
      </c>
      <c r="P50" s="484"/>
      <c r="Q50" s="595" t="s">
        <v>179</v>
      </c>
      <c r="R50" s="484"/>
      <c r="S50" s="315" t="s">
        <v>179</v>
      </c>
      <c r="T50" s="484"/>
      <c r="U50" s="494" t="s">
        <v>179</v>
      </c>
      <c r="V50" s="848"/>
      <c r="W50" s="494" t="s">
        <v>179</v>
      </c>
      <c r="X50" s="506"/>
      <c r="Y50" s="315" t="s">
        <v>179</v>
      </c>
      <c r="Z50" s="484"/>
      <c r="AA50" s="1310" t="s">
        <v>179</v>
      </c>
      <c r="AB50" s="506"/>
      <c r="AC50" s="315" t="s">
        <v>179</v>
      </c>
      <c r="AD50" s="484"/>
      <c r="AE50" s="1361"/>
      <c r="AF50" s="1291"/>
      <c r="AG50" s="1291"/>
      <c r="AH50" s="1368"/>
      <c r="AI50" s="1291"/>
      <c r="AJ50" s="1291"/>
      <c r="AK50" s="845" t="s">
        <v>179</v>
      </c>
      <c r="AL50" s="532"/>
    </row>
    <row r="51" spans="1:38" s="291" customFormat="1" ht="21" hidden="1" customHeight="1" x14ac:dyDescent="0.2">
      <c r="A51" s="301"/>
      <c r="B51" s="301"/>
      <c r="C51" s="301"/>
      <c r="D51" s="301"/>
      <c r="E51" s="523"/>
      <c r="F51" s="314"/>
      <c r="G51" s="604"/>
      <c r="H51" s="890"/>
      <c r="I51" s="484"/>
      <c r="J51" s="484"/>
      <c r="K51" s="315" t="s">
        <v>179</v>
      </c>
      <c r="L51" s="484"/>
      <c r="M51" s="315" t="s">
        <v>179</v>
      </c>
      <c r="N51" s="484"/>
      <c r="O51" s="315" t="s">
        <v>179</v>
      </c>
      <c r="P51" s="484"/>
      <c r="Q51" s="595" t="s">
        <v>179</v>
      </c>
      <c r="R51" s="484"/>
      <c r="S51" s="315" t="s">
        <v>179</v>
      </c>
      <c r="T51" s="484"/>
      <c r="U51" s="494" t="s">
        <v>179</v>
      </c>
      <c r="V51" s="848"/>
      <c r="W51" s="494" t="s">
        <v>179</v>
      </c>
      <c r="X51" s="506"/>
      <c r="Y51" s="315" t="s">
        <v>179</v>
      </c>
      <c r="Z51" s="484"/>
      <c r="AA51" s="1310" t="s">
        <v>179</v>
      </c>
      <c r="AB51" s="506"/>
      <c r="AC51" s="315" t="s">
        <v>179</v>
      </c>
      <c r="AD51" s="484"/>
      <c r="AE51" s="1361"/>
      <c r="AF51" s="1291"/>
      <c r="AG51" s="1291"/>
      <c r="AH51" s="1368"/>
      <c r="AI51" s="1291"/>
      <c r="AJ51" s="1291"/>
      <c r="AK51" s="845" t="s">
        <v>179</v>
      </c>
      <c r="AL51" s="532"/>
    </row>
    <row r="52" spans="1:38" s="291" customFormat="1" ht="21" hidden="1" customHeight="1" x14ac:dyDescent="0.2">
      <c r="A52" s="301"/>
      <c r="B52" s="301"/>
      <c r="C52" s="301"/>
      <c r="D52" s="301"/>
      <c r="E52" s="523"/>
      <c r="F52" s="314"/>
      <c r="G52" s="604"/>
      <c r="H52" s="890"/>
      <c r="I52" s="484"/>
      <c r="J52" s="484"/>
      <c r="K52" s="315" t="s">
        <v>179</v>
      </c>
      <c r="L52" s="484"/>
      <c r="M52" s="315" t="s">
        <v>179</v>
      </c>
      <c r="N52" s="484"/>
      <c r="O52" s="315" t="s">
        <v>179</v>
      </c>
      <c r="P52" s="484"/>
      <c r="Q52" s="595" t="s">
        <v>179</v>
      </c>
      <c r="R52" s="484"/>
      <c r="S52" s="315" t="s">
        <v>179</v>
      </c>
      <c r="T52" s="484"/>
      <c r="U52" s="494" t="s">
        <v>179</v>
      </c>
      <c r="V52" s="848"/>
      <c r="W52" s="494" t="s">
        <v>179</v>
      </c>
      <c r="X52" s="506"/>
      <c r="Y52" s="315" t="s">
        <v>179</v>
      </c>
      <c r="Z52" s="484"/>
      <c r="AA52" s="1310" t="s">
        <v>179</v>
      </c>
      <c r="AB52" s="506"/>
      <c r="AC52" s="315" t="s">
        <v>179</v>
      </c>
      <c r="AD52" s="484"/>
      <c r="AE52" s="1361"/>
      <c r="AF52" s="1291"/>
      <c r="AG52" s="1291"/>
      <c r="AH52" s="1368"/>
      <c r="AI52" s="1291"/>
      <c r="AJ52" s="1291"/>
      <c r="AK52" s="845" t="s">
        <v>179</v>
      </c>
      <c r="AL52" s="532"/>
    </row>
    <row r="53" spans="1:38" s="291" customFormat="1" ht="21" hidden="1" customHeight="1" thickBot="1" x14ac:dyDescent="0.25">
      <c r="A53" s="301"/>
      <c r="B53" s="301"/>
      <c r="C53" s="301"/>
      <c r="D53" s="301"/>
      <c r="E53" s="523"/>
      <c r="F53" s="1296"/>
      <c r="G53" s="1297"/>
      <c r="H53" s="890"/>
      <c r="I53" s="484"/>
      <c r="J53" s="484"/>
      <c r="K53" s="315" t="s">
        <v>179</v>
      </c>
      <c r="L53" s="484"/>
      <c r="M53" s="315" t="s">
        <v>179</v>
      </c>
      <c r="N53" s="484"/>
      <c r="O53" s="315" t="s">
        <v>179</v>
      </c>
      <c r="P53" s="484"/>
      <c r="Q53" s="595" t="s">
        <v>179</v>
      </c>
      <c r="R53" s="484"/>
      <c r="S53" s="315" t="s">
        <v>179</v>
      </c>
      <c r="T53" s="484"/>
      <c r="U53" s="494" t="s">
        <v>179</v>
      </c>
      <c r="V53" s="848"/>
      <c r="W53" s="494" t="s">
        <v>179</v>
      </c>
      <c r="X53" s="506"/>
      <c r="Y53" s="315" t="s">
        <v>179</v>
      </c>
      <c r="Z53" s="484"/>
      <c r="AA53" s="1310" t="s">
        <v>179</v>
      </c>
      <c r="AB53" s="506"/>
      <c r="AC53" s="315" t="s">
        <v>179</v>
      </c>
      <c r="AD53" s="484"/>
      <c r="AE53" s="1381"/>
      <c r="AF53" s="1291"/>
      <c r="AG53" s="1291"/>
      <c r="AH53" s="1377"/>
      <c r="AI53" s="1291"/>
      <c r="AJ53" s="1291"/>
      <c r="AK53" s="845" t="s">
        <v>179</v>
      </c>
      <c r="AL53" s="532"/>
    </row>
    <row r="54" spans="1:38" s="291" customFormat="1" ht="22.5" customHeight="1" thickBot="1" x14ac:dyDescent="0.25">
      <c r="A54" s="301"/>
      <c r="B54" s="301"/>
      <c r="C54" s="301"/>
      <c r="D54" s="281"/>
      <c r="E54" s="524"/>
      <c r="F54" s="2599" t="s">
        <v>14</v>
      </c>
      <c r="G54" s="2600"/>
      <c r="H54" s="859">
        <f>SUM(H18:H44)</f>
        <v>0</v>
      </c>
      <c r="I54" s="859">
        <f>SUM(I18:I44)</f>
        <v>0.04</v>
      </c>
      <c r="J54" s="859">
        <f t="shared" ref="J54:AK54" si="1">SUM(J18:J44)</f>
        <v>0.01</v>
      </c>
      <c r="K54" s="859">
        <f t="shared" si="1"/>
        <v>0</v>
      </c>
      <c r="L54" s="859">
        <f t="shared" si="1"/>
        <v>0.24</v>
      </c>
      <c r="M54" s="859">
        <f t="shared" si="1"/>
        <v>0.06</v>
      </c>
      <c r="N54" s="859">
        <f t="shared" si="1"/>
        <v>0.12</v>
      </c>
      <c r="O54" s="859">
        <f t="shared" si="1"/>
        <v>0</v>
      </c>
      <c r="P54" s="859">
        <f t="shared" si="1"/>
        <v>0.03</v>
      </c>
      <c r="Q54" s="859">
        <f t="shared" si="1"/>
        <v>0.06</v>
      </c>
      <c r="R54" s="859">
        <f t="shared" si="1"/>
        <v>0.03</v>
      </c>
      <c r="S54" s="859">
        <f t="shared" si="1"/>
        <v>0</v>
      </c>
      <c r="T54" s="859">
        <f t="shared" si="1"/>
        <v>0.02</v>
      </c>
      <c r="U54" s="859">
        <f t="shared" si="1"/>
        <v>0.01</v>
      </c>
      <c r="V54" s="859">
        <f t="shared" si="1"/>
        <v>0.05</v>
      </c>
      <c r="W54" s="859">
        <f t="shared" si="1"/>
        <v>0</v>
      </c>
      <c r="X54" s="859">
        <f t="shared" si="1"/>
        <v>0</v>
      </c>
      <c r="Y54" s="859">
        <f t="shared" si="1"/>
        <v>0.04</v>
      </c>
      <c r="Z54" s="859">
        <f t="shared" si="1"/>
        <v>0</v>
      </c>
      <c r="AA54" s="859">
        <f t="shared" si="1"/>
        <v>0</v>
      </c>
      <c r="AB54" s="859">
        <f t="shared" si="1"/>
        <v>0.04</v>
      </c>
      <c r="AC54" s="859">
        <f t="shared" si="1"/>
        <v>0</v>
      </c>
      <c r="AD54" s="859">
        <f t="shared" si="1"/>
        <v>0.05</v>
      </c>
      <c r="AE54" s="859">
        <f t="shared" si="1"/>
        <v>0.18</v>
      </c>
      <c r="AF54" s="859">
        <f t="shared" si="1"/>
        <v>0</v>
      </c>
      <c r="AG54" s="859">
        <f t="shared" si="1"/>
        <v>0</v>
      </c>
      <c r="AH54" s="859">
        <f t="shared" si="1"/>
        <v>0</v>
      </c>
      <c r="AI54" s="859">
        <f t="shared" si="1"/>
        <v>0.02</v>
      </c>
      <c r="AJ54" s="859">
        <f t="shared" si="1"/>
        <v>0</v>
      </c>
      <c r="AK54" s="859">
        <f t="shared" si="1"/>
        <v>0</v>
      </c>
      <c r="AL54" s="532"/>
    </row>
    <row r="55" spans="1:38" s="291" customFormat="1" ht="22.5" customHeight="1" thickBot="1" x14ac:dyDescent="0.25">
      <c r="A55" s="301"/>
      <c r="B55" s="282"/>
      <c r="C55" s="282"/>
      <c r="D55" s="282"/>
      <c r="E55" s="525"/>
      <c r="F55" s="2599" t="s">
        <v>242</v>
      </c>
      <c r="G55" s="2600"/>
      <c r="H55" s="859">
        <f>H54</f>
        <v>0</v>
      </c>
      <c r="I55" s="859">
        <f>I54+H55</f>
        <v>0.04</v>
      </c>
      <c r="J55" s="859">
        <f t="shared" ref="J55:AK55" si="2">J54+I55</f>
        <v>0.05</v>
      </c>
      <c r="K55" s="859">
        <f t="shared" si="2"/>
        <v>0.05</v>
      </c>
      <c r="L55" s="859">
        <f t="shared" si="2"/>
        <v>0.28999999999999998</v>
      </c>
      <c r="M55" s="859">
        <f t="shared" si="2"/>
        <v>0.35</v>
      </c>
      <c r="N55" s="859">
        <f t="shared" si="2"/>
        <v>0.47</v>
      </c>
      <c r="O55" s="859">
        <f t="shared" si="2"/>
        <v>0.47</v>
      </c>
      <c r="P55" s="859">
        <f t="shared" si="2"/>
        <v>0.5</v>
      </c>
      <c r="Q55" s="859">
        <f t="shared" si="2"/>
        <v>0.56000000000000005</v>
      </c>
      <c r="R55" s="859">
        <f t="shared" si="2"/>
        <v>0.59000000000000008</v>
      </c>
      <c r="S55" s="859">
        <f t="shared" si="2"/>
        <v>0.59000000000000008</v>
      </c>
      <c r="T55" s="859">
        <f t="shared" si="2"/>
        <v>0.6100000000000001</v>
      </c>
      <c r="U55" s="862">
        <f t="shared" si="2"/>
        <v>0.62000000000000011</v>
      </c>
      <c r="V55" s="1303">
        <f t="shared" si="2"/>
        <v>0.67000000000000015</v>
      </c>
      <c r="W55" s="862">
        <f t="shared" si="2"/>
        <v>0.67000000000000015</v>
      </c>
      <c r="X55" s="862">
        <f t="shared" si="2"/>
        <v>0.67000000000000015</v>
      </c>
      <c r="Y55" s="862">
        <f t="shared" si="2"/>
        <v>0.71000000000000019</v>
      </c>
      <c r="Z55" s="859">
        <f t="shared" si="2"/>
        <v>0.71000000000000019</v>
      </c>
      <c r="AA55" s="1313">
        <f t="shared" si="2"/>
        <v>0.71000000000000019</v>
      </c>
      <c r="AB55" s="859">
        <f t="shared" si="2"/>
        <v>0.75000000000000022</v>
      </c>
      <c r="AC55" s="859">
        <f t="shared" si="2"/>
        <v>0.75000000000000022</v>
      </c>
      <c r="AD55" s="859">
        <f t="shared" si="2"/>
        <v>0.80000000000000027</v>
      </c>
      <c r="AE55" s="1382">
        <f t="shared" si="2"/>
        <v>0.9800000000000002</v>
      </c>
      <c r="AF55" s="1383">
        <f t="shared" si="2"/>
        <v>0.9800000000000002</v>
      </c>
      <c r="AG55" s="1383">
        <f t="shared" si="2"/>
        <v>0.9800000000000002</v>
      </c>
      <c r="AH55" s="1386">
        <f t="shared" si="2"/>
        <v>0.9800000000000002</v>
      </c>
      <c r="AI55" s="1383">
        <f t="shared" si="2"/>
        <v>1.0000000000000002</v>
      </c>
      <c r="AJ55" s="1383">
        <f t="shared" si="2"/>
        <v>1.0000000000000002</v>
      </c>
      <c r="AK55" s="1383">
        <f t="shared" si="2"/>
        <v>1.0000000000000002</v>
      </c>
      <c r="AL55" s="610"/>
    </row>
    <row r="56" spans="1:38" s="291" customFormat="1" ht="22.5" customHeight="1" thickBot="1" x14ac:dyDescent="0.25">
      <c r="A56" s="301"/>
      <c r="B56" s="301"/>
      <c r="C56" s="301"/>
      <c r="D56" s="301"/>
      <c r="E56" s="523"/>
      <c r="F56" s="2599" t="s">
        <v>15</v>
      </c>
      <c r="G56" s="2600"/>
      <c r="H56" s="861">
        <f t="shared" ref="H56:AD57" ca="1" si="3">$AK$56*H54</f>
        <v>0</v>
      </c>
      <c r="I56" s="861">
        <f t="shared" ca="1" si="3"/>
        <v>454316.36040000001</v>
      </c>
      <c r="J56" s="861">
        <f t="shared" ca="1" si="3"/>
        <v>113579.0901</v>
      </c>
      <c r="K56" s="861">
        <f t="shared" ca="1" si="3"/>
        <v>0</v>
      </c>
      <c r="L56" s="861">
        <f t="shared" ca="1" si="3"/>
        <v>2725898.1623999998</v>
      </c>
      <c r="M56" s="861">
        <f t="shared" ca="1" si="3"/>
        <v>681474.54059999995</v>
      </c>
      <c r="N56" s="861">
        <f t="shared" ca="1" si="3"/>
        <v>1362949.0811999999</v>
      </c>
      <c r="O56" s="861">
        <f t="shared" ca="1" si="3"/>
        <v>0</v>
      </c>
      <c r="P56" s="861">
        <f t="shared" ca="1" si="3"/>
        <v>340737.27029999997</v>
      </c>
      <c r="Q56" s="861">
        <f t="shared" ca="1" si="3"/>
        <v>681474.54059999995</v>
      </c>
      <c r="R56" s="861">
        <f t="shared" ca="1" si="3"/>
        <v>340737.27029999997</v>
      </c>
      <c r="S56" s="861">
        <f t="shared" ca="1" si="3"/>
        <v>0</v>
      </c>
      <c r="T56" s="861">
        <f t="shared" ca="1" si="3"/>
        <v>227158.1802</v>
      </c>
      <c r="U56" s="861">
        <f t="shared" ca="1" si="3"/>
        <v>113579.0901</v>
      </c>
      <c r="V56" s="1304">
        <f t="shared" ca="1" si="3"/>
        <v>567895.45050000004</v>
      </c>
      <c r="W56" s="861">
        <f t="shared" ca="1" si="3"/>
        <v>0</v>
      </c>
      <c r="X56" s="861">
        <f t="shared" ca="1" si="3"/>
        <v>0</v>
      </c>
      <c r="Y56" s="861">
        <f t="shared" ca="1" si="3"/>
        <v>454316.36040000001</v>
      </c>
      <c r="Z56" s="861">
        <f t="shared" ca="1" si="3"/>
        <v>0</v>
      </c>
      <c r="AA56" s="1314">
        <f t="shared" ca="1" si="3"/>
        <v>0</v>
      </c>
      <c r="AB56" s="861">
        <f t="shared" ca="1" si="3"/>
        <v>454316.36040000001</v>
      </c>
      <c r="AC56" s="861">
        <f t="shared" ca="1" si="3"/>
        <v>0</v>
      </c>
      <c r="AD56" s="861">
        <f t="shared" ca="1" si="3"/>
        <v>567895.45050000004</v>
      </c>
      <c r="AE56" s="1362"/>
      <c r="AF56" s="860"/>
      <c r="AG56" s="860"/>
      <c r="AH56" s="1384"/>
      <c r="AI56" s="860"/>
      <c r="AJ56" s="860"/>
      <c r="AK56" s="1376">
        <f ca="1">RESUMO!G32</f>
        <v>11357909.01</v>
      </c>
      <c r="AL56" s="610"/>
    </row>
    <row r="57" spans="1:38" s="291" customFormat="1" ht="22.5" customHeight="1" thickBot="1" x14ac:dyDescent="0.25">
      <c r="A57" s="301"/>
      <c r="B57" s="301"/>
      <c r="C57" s="301"/>
      <c r="D57" s="301"/>
      <c r="E57" s="523"/>
      <c r="F57" s="2597" t="s">
        <v>243</v>
      </c>
      <c r="G57" s="2598"/>
      <c r="H57" s="861">
        <f t="shared" ca="1" si="3"/>
        <v>0</v>
      </c>
      <c r="I57" s="861">
        <f t="shared" ca="1" si="3"/>
        <v>454316.36040000001</v>
      </c>
      <c r="J57" s="861">
        <f t="shared" ca="1" si="3"/>
        <v>567895.45050000004</v>
      </c>
      <c r="K57" s="861">
        <f t="shared" ca="1" si="3"/>
        <v>567895.45050000004</v>
      </c>
      <c r="L57" s="861">
        <f t="shared" ca="1" si="3"/>
        <v>3293793.6128999996</v>
      </c>
      <c r="M57" s="861">
        <f t="shared" ca="1" si="3"/>
        <v>3975268.1534999995</v>
      </c>
      <c r="N57" s="861">
        <f t="shared" ca="1" si="3"/>
        <v>5338217.2346999999</v>
      </c>
      <c r="O57" s="861">
        <f t="shared" ca="1" si="3"/>
        <v>5338217.2346999999</v>
      </c>
      <c r="P57" s="861">
        <f t="shared" ca="1" si="3"/>
        <v>5678954.5049999999</v>
      </c>
      <c r="Q57" s="861">
        <f t="shared" ca="1" si="3"/>
        <v>6360429.0456000008</v>
      </c>
      <c r="R57" s="861">
        <f t="shared" ca="1" si="3"/>
        <v>6701166.3159000007</v>
      </c>
      <c r="S57" s="861">
        <f t="shared" ca="1" si="3"/>
        <v>6701166.3159000007</v>
      </c>
      <c r="T57" s="861">
        <f t="shared" ca="1" si="3"/>
        <v>6928324.496100001</v>
      </c>
      <c r="U57" s="861">
        <f t="shared" ca="1" si="3"/>
        <v>7041903.5862000007</v>
      </c>
      <c r="V57" s="1304">
        <f t="shared" ca="1" si="3"/>
        <v>7609799.0367000019</v>
      </c>
      <c r="W57" s="861">
        <f t="shared" ca="1" si="3"/>
        <v>7609799.0367000019</v>
      </c>
      <c r="X57" s="861">
        <f t="shared" ca="1" si="3"/>
        <v>7609799.0367000019</v>
      </c>
      <c r="Y57" s="861">
        <f t="shared" ca="1" si="3"/>
        <v>8064115.3971000016</v>
      </c>
      <c r="Z57" s="861">
        <f t="shared" ca="1" si="3"/>
        <v>8064115.3971000016</v>
      </c>
      <c r="AA57" s="1314">
        <f t="shared" ca="1" si="3"/>
        <v>8064115.3971000016</v>
      </c>
      <c r="AB57" s="861">
        <f t="shared" ca="1" si="3"/>
        <v>8518431.7575000022</v>
      </c>
      <c r="AC57" s="861">
        <f t="shared" ca="1" si="3"/>
        <v>8518431.7575000022</v>
      </c>
      <c r="AD57" s="861">
        <f t="shared" ca="1" si="3"/>
        <v>9086327.2080000024</v>
      </c>
      <c r="AE57" s="1363"/>
      <c r="AF57" s="1385"/>
      <c r="AG57" s="860"/>
      <c r="AH57" s="1384"/>
      <c r="AI57" s="860"/>
      <c r="AJ57" s="860"/>
      <c r="AK57" s="1329">
        <f ca="1">$AK$56*AK55</f>
        <v>11357909.010000002</v>
      </c>
      <c r="AL57" s="532"/>
    </row>
    <row r="58" spans="1:38" s="291" customFormat="1" ht="25.5" customHeight="1" thickBot="1" x14ac:dyDescent="0.25">
      <c r="A58" s="301"/>
      <c r="B58" s="301"/>
      <c r="C58" s="301"/>
      <c r="D58" s="301"/>
      <c r="E58" s="523"/>
      <c r="F58" s="320"/>
      <c r="G58" s="605"/>
      <c r="H58" s="601"/>
      <c r="I58" s="377"/>
      <c r="J58" s="377"/>
      <c r="K58" s="377"/>
      <c r="L58" s="377"/>
      <c r="M58" s="377"/>
      <c r="N58" s="377"/>
      <c r="O58" s="377"/>
      <c r="P58" s="377"/>
      <c r="Q58" s="512"/>
      <c r="R58" s="377"/>
      <c r="S58" s="1397"/>
      <c r="T58" s="1399"/>
      <c r="U58" s="1398"/>
      <c r="V58" s="1396"/>
      <c r="W58" s="1398"/>
      <c r="X58" s="1388"/>
      <c r="Y58" s="601"/>
      <c r="Z58" s="1397"/>
      <c r="AA58" s="1405"/>
      <c r="AB58" s="1388"/>
      <c r="AC58" s="1408"/>
      <c r="AD58" s="1399"/>
      <c r="AE58" s="1409"/>
      <c r="AF58" s="860"/>
      <c r="AG58" s="860"/>
      <c r="AH58" s="1387"/>
      <c r="AI58" s="860"/>
      <c r="AJ58" s="860"/>
      <c r="AK58" s="860"/>
      <c r="AL58" s="610"/>
    </row>
    <row r="59" spans="1:38" s="291" customFormat="1" ht="25.5" customHeight="1" thickBot="1" x14ac:dyDescent="0.25">
      <c r="A59" s="301"/>
      <c r="B59" s="301"/>
      <c r="C59" s="301"/>
      <c r="D59" s="301"/>
      <c r="E59" s="523"/>
      <c r="F59" s="320"/>
      <c r="G59" s="605"/>
      <c r="H59" s="602"/>
      <c r="I59" s="514"/>
      <c r="J59" s="515"/>
      <c r="K59" s="516"/>
      <c r="L59" s="516"/>
      <c r="M59" s="514"/>
      <c r="N59" s="514"/>
      <c r="O59" s="514"/>
      <c r="P59" s="514"/>
      <c r="Q59" s="517"/>
      <c r="R59" s="514"/>
      <c r="S59" s="1400"/>
      <c r="T59" s="1403"/>
      <c r="U59" s="1402"/>
      <c r="V59" s="1401"/>
      <c r="W59" s="1404"/>
      <c r="X59" s="1402"/>
      <c r="Y59" s="602"/>
      <c r="Z59" s="1400"/>
      <c r="AA59" s="1407"/>
      <c r="AB59" s="1406"/>
      <c r="AC59" s="1389"/>
      <c r="AD59" s="1390"/>
      <c r="AE59" s="1391"/>
      <c r="AF59" s="1389"/>
      <c r="AG59" s="1393"/>
      <c r="AH59" s="1395"/>
      <c r="AI59" s="1394"/>
      <c r="AJ59" s="1389"/>
      <c r="AK59" s="1392"/>
      <c r="AL59" s="532"/>
    </row>
    <row r="60" spans="1:38" s="291" customFormat="1" ht="25.5" customHeight="1" thickBot="1" x14ac:dyDescent="0.25">
      <c r="A60" s="301"/>
      <c r="B60" s="301"/>
      <c r="C60" s="301"/>
      <c r="D60" s="301"/>
      <c r="E60" s="526"/>
      <c r="F60" s="527"/>
      <c r="G60" s="527"/>
      <c r="H60" s="527"/>
      <c r="I60" s="527"/>
      <c r="J60" s="527"/>
      <c r="K60" s="527"/>
      <c r="L60" s="527"/>
      <c r="M60" s="527"/>
      <c r="N60" s="527"/>
      <c r="O60" s="891"/>
      <c r="P60" s="527"/>
      <c r="Q60" s="808"/>
      <c r="R60" s="807"/>
      <c r="S60" s="808"/>
      <c r="T60" s="809"/>
      <c r="U60" s="808"/>
      <c r="V60" s="1320" t="s">
        <v>313</v>
      </c>
      <c r="W60" s="527"/>
      <c r="X60" s="527"/>
      <c r="Y60" s="527"/>
      <c r="Z60" s="527"/>
      <c r="AA60" s="1319" t="s">
        <v>140</v>
      </c>
      <c r="AB60" s="527"/>
      <c r="AC60" s="527"/>
      <c r="AD60" s="527"/>
      <c r="AE60" s="1356" t="s">
        <v>571</v>
      </c>
      <c r="AF60" s="1378"/>
      <c r="AG60" s="1378"/>
      <c r="AH60" s="806" t="s">
        <v>143</v>
      </c>
      <c r="AI60" s="527"/>
      <c r="AJ60" s="527"/>
      <c r="AK60" s="527"/>
      <c r="AL60" s="528"/>
    </row>
    <row r="61" spans="1:38" s="291" customFormat="1" ht="25.5" customHeight="1" x14ac:dyDescent="0.2">
      <c r="A61" s="301"/>
      <c r="B61" s="301"/>
      <c r="C61" s="301"/>
      <c r="D61" s="301"/>
      <c r="E61" s="301"/>
      <c r="F61" s="507"/>
      <c r="G61" s="507"/>
      <c r="H61" s="507"/>
      <c r="I61" s="507"/>
      <c r="J61" s="507"/>
      <c r="K61" s="507"/>
      <c r="L61" s="507"/>
      <c r="M61" s="507"/>
      <c r="N61" s="507"/>
      <c r="O61" s="507"/>
      <c r="P61" s="507"/>
      <c r="Q61" s="507"/>
      <c r="R61" s="507"/>
      <c r="S61" s="507"/>
      <c r="T61" s="507"/>
      <c r="U61" s="507"/>
      <c r="V61" s="507"/>
      <c r="W61" s="507"/>
      <c r="X61" s="507"/>
      <c r="Y61" s="507"/>
      <c r="Z61" s="507"/>
      <c r="AA61" s="507"/>
      <c r="AB61" s="507"/>
      <c r="AC61" s="513"/>
      <c r="AD61" s="513"/>
      <c r="AE61" s="513"/>
      <c r="AF61" s="513"/>
      <c r="AG61" s="513"/>
      <c r="AH61" s="513"/>
      <c r="AI61" s="513"/>
      <c r="AJ61" s="513"/>
      <c r="AK61" s="221"/>
      <c r="AL61" s="298"/>
    </row>
    <row r="62" spans="1:38" s="291" customFormat="1" ht="27" customHeight="1" x14ac:dyDescent="0.2">
      <c r="A62" s="301"/>
      <c r="B62" s="301"/>
      <c r="C62" s="301"/>
      <c r="D62" s="301"/>
      <c r="E62" s="301"/>
      <c r="F62" s="507"/>
      <c r="G62" s="507"/>
      <c r="H62" s="507"/>
      <c r="I62" s="507"/>
      <c r="J62" s="507"/>
      <c r="K62" s="507"/>
      <c r="L62" s="507"/>
      <c r="M62" s="507"/>
      <c r="N62" s="507"/>
      <c r="O62" s="507"/>
      <c r="P62" s="507"/>
      <c r="Q62" s="507"/>
      <c r="R62" s="507"/>
      <c r="S62" s="507"/>
      <c r="T62" s="507"/>
      <c r="U62" s="507"/>
      <c r="V62" s="507"/>
      <c r="W62" s="507"/>
      <c r="X62" s="507"/>
      <c r="Y62" s="507"/>
      <c r="Z62" s="507"/>
      <c r="AA62" s="507"/>
      <c r="AB62" s="507"/>
      <c r="AC62" s="507"/>
      <c r="AD62" s="507"/>
      <c r="AE62" s="507"/>
      <c r="AF62" s="507"/>
      <c r="AG62" s="507"/>
      <c r="AH62" s="507"/>
      <c r="AI62" s="507"/>
      <c r="AJ62" s="507"/>
      <c r="AK62" s="221"/>
      <c r="AL62" s="298"/>
    </row>
    <row r="63" spans="1:38" s="291" customFormat="1" ht="24.75" customHeight="1" x14ac:dyDescent="0.2">
      <c r="A63" s="301"/>
      <c r="B63" s="301"/>
      <c r="C63" s="301"/>
      <c r="D63" s="301"/>
      <c r="E63" s="301"/>
      <c r="F63" s="507"/>
      <c r="G63" s="507"/>
      <c r="H63" s="507"/>
      <c r="I63" s="507"/>
      <c r="J63" s="507"/>
      <c r="K63" s="507"/>
      <c r="L63" s="507"/>
      <c r="M63" s="507"/>
      <c r="N63" s="507"/>
      <c r="O63" s="507"/>
      <c r="P63" s="507"/>
      <c r="Q63" s="507"/>
      <c r="R63" s="507"/>
      <c r="S63" s="507"/>
      <c r="T63" s="507"/>
      <c r="U63" s="507"/>
      <c r="V63" s="507"/>
      <c r="W63" s="507"/>
      <c r="X63" s="507"/>
      <c r="Y63" s="507"/>
      <c r="Z63" s="507"/>
      <c r="AA63" s="507"/>
      <c r="AB63" s="507"/>
      <c r="AC63" s="507"/>
      <c r="AD63" s="507"/>
      <c r="AE63" s="507"/>
      <c r="AF63" s="507"/>
      <c r="AG63" s="507"/>
      <c r="AH63" s="507"/>
      <c r="AI63" s="507"/>
      <c r="AJ63" s="507"/>
      <c r="AK63" s="221"/>
      <c r="AL63" s="298"/>
    </row>
    <row r="64" spans="1:38" s="291" customFormat="1" ht="14.25" x14ac:dyDescent="0.2">
      <c r="A64" s="301"/>
      <c r="B64" s="301"/>
      <c r="C64" s="301"/>
      <c r="D64" s="301"/>
      <c r="E64" s="301"/>
      <c r="F64" s="507"/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R64" s="507"/>
      <c r="S64" s="507"/>
      <c r="T64" s="507"/>
      <c r="U64" s="507"/>
      <c r="V64" s="507"/>
      <c r="W64" s="507"/>
      <c r="X64" s="507"/>
      <c r="Y64" s="507"/>
      <c r="Z64" s="507"/>
      <c r="AA64" s="507"/>
      <c r="AB64" s="507"/>
      <c r="AC64" s="507"/>
      <c r="AD64" s="507"/>
      <c r="AE64" s="507"/>
      <c r="AF64" s="507"/>
      <c r="AG64" s="507"/>
      <c r="AH64" s="507"/>
      <c r="AI64" s="507"/>
      <c r="AJ64" s="507"/>
      <c r="AK64" s="221"/>
      <c r="AL64" s="298"/>
    </row>
    <row r="65" spans="1:38" s="291" customFormat="1" ht="14.25" x14ac:dyDescent="0.2">
      <c r="A65" s="301"/>
      <c r="B65" s="301"/>
      <c r="C65" s="301"/>
      <c r="D65" s="301"/>
      <c r="E65" s="301"/>
      <c r="F65" s="507"/>
      <c r="G65" s="507"/>
      <c r="H65" s="507"/>
      <c r="I65" s="507"/>
      <c r="J65" s="507"/>
      <c r="K65" s="507"/>
      <c r="L65" s="507"/>
      <c r="M65" s="507"/>
      <c r="N65" s="507"/>
      <c r="O65" s="507"/>
      <c r="P65" s="507"/>
      <c r="Q65" s="507"/>
      <c r="R65" s="507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507"/>
      <c r="AF65" s="507"/>
      <c r="AG65" s="507"/>
      <c r="AH65" s="507"/>
      <c r="AI65" s="507"/>
      <c r="AJ65" s="507"/>
      <c r="AK65" s="221"/>
      <c r="AL65" s="301"/>
    </row>
    <row r="66" spans="1:38" s="291" customFormat="1" ht="14.25" x14ac:dyDescent="0.2">
      <c r="A66" s="301"/>
      <c r="B66" s="301"/>
      <c r="C66" s="301"/>
      <c r="D66" s="301"/>
      <c r="E66" s="301"/>
      <c r="F66" s="507"/>
      <c r="G66" s="507"/>
      <c r="H66" s="507"/>
      <c r="I66" s="507"/>
      <c r="J66" s="507"/>
      <c r="K66" s="507"/>
      <c r="L66" s="507"/>
      <c r="M66" s="507"/>
      <c r="N66" s="507"/>
      <c r="O66" s="507"/>
      <c r="P66" s="507"/>
      <c r="Q66" s="507"/>
      <c r="R66" s="507"/>
      <c r="S66" s="507"/>
      <c r="T66" s="507"/>
      <c r="U66" s="507"/>
      <c r="V66" s="507"/>
      <c r="W66" s="507"/>
      <c r="X66" s="507"/>
      <c r="Y66" s="507"/>
      <c r="Z66" s="507"/>
      <c r="AA66" s="507"/>
      <c r="AB66" s="507"/>
      <c r="AC66" s="507"/>
      <c r="AD66" s="507"/>
      <c r="AE66" s="507"/>
      <c r="AF66" s="507"/>
      <c r="AG66" s="507"/>
      <c r="AH66" s="507"/>
      <c r="AI66" s="507"/>
      <c r="AJ66" s="507"/>
      <c r="AK66" s="221"/>
      <c r="AL66" s="301"/>
    </row>
    <row r="67" spans="1:38" s="291" customFormat="1" ht="14.25" x14ac:dyDescent="0.2">
      <c r="A67" s="301"/>
      <c r="B67" s="301"/>
      <c r="C67" s="301"/>
      <c r="D67" s="301"/>
      <c r="E67" s="301"/>
      <c r="F67" s="507"/>
      <c r="G67" s="507"/>
      <c r="H67" s="507"/>
      <c r="I67" s="507"/>
      <c r="J67" s="507"/>
      <c r="K67" s="507"/>
      <c r="L67" s="507"/>
      <c r="M67" s="507"/>
      <c r="N67" s="507"/>
      <c r="O67" s="507"/>
      <c r="P67" s="507"/>
      <c r="Q67" s="507"/>
      <c r="R67" s="507"/>
      <c r="S67" s="507"/>
      <c r="T67" s="507"/>
      <c r="U67" s="507"/>
      <c r="V67" s="507"/>
      <c r="W67" s="507"/>
      <c r="X67" s="507"/>
      <c r="Y67" s="507"/>
      <c r="Z67" s="507"/>
      <c r="AA67" s="507"/>
      <c r="AB67" s="507"/>
      <c r="AC67" s="507"/>
      <c r="AD67" s="507"/>
      <c r="AE67" s="507"/>
      <c r="AF67" s="507"/>
      <c r="AG67" s="507"/>
      <c r="AH67" s="507"/>
      <c r="AI67" s="507"/>
      <c r="AJ67" s="507"/>
      <c r="AK67" s="221"/>
      <c r="AL67" s="301"/>
    </row>
    <row r="68" spans="1:38" s="291" customFormat="1" ht="14.25" x14ac:dyDescent="0.2">
      <c r="A68" s="301"/>
      <c r="B68" s="301"/>
      <c r="C68" s="301"/>
      <c r="D68" s="301"/>
      <c r="E68" s="301"/>
      <c r="F68" s="507"/>
      <c r="G68" s="507"/>
      <c r="H68" s="507"/>
      <c r="I68" s="507"/>
      <c r="J68" s="507"/>
      <c r="K68" s="507"/>
      <c r="L68" s="507"/>
      <c r="M68" s="507"/>
      <c r="N68" s="507"/>
      <c r="O68" s="507"/>
      <c r="P68" s="507"/>
      <c r="Q68" s="507"/>
      <c r="R68" s="507"/>
      <c r="S68" s="507"/>
      <c r="T68" s="507"/>
      <c r="U68" s="507"/>
      <c r="V68" s="507"/>
      <c r="W68" s="507"/>
      <c r="X68" s="507"/>
      <c r="Y68" s="507"/>
      <c r="Z68" s="507"/>
      <c r="AA68" s="507"/>
      <c r="AB68" s="507"/>
      <c r="AC68" s="507"/>
      <c r="AD68" s="507"/>
      <c r="AE68" s="507"/>
      <c r="AF68" s="507"/>
      <c r="AG68" s="507"/>
      <c r="AH68" s="507"/>
      <c r="AI68" s="507"/>
      <c r="AJ68" s="507"/>
      <c r="AK68" s="221"/>
      <c r="AL68" s="301"/>
    </row>
    <row r="69" spans="1:38" s="291" customFormat="1" ht="14.25" x14ac:dyDescent="0.2">
      <c r="A69" s="301"/>
      <c r="B69" s="301"/>
      <c r="C69" s="301"/>
      <c r="D69" s="301"/>
      <c r="E69" s="301"/>
      <c r="F69" s="507"/>
      <c r="G69" s="507"/>
      <c r="H69" s="507"/>
      <c r="I69" s="507"/>
      <c r="J69" s="507"/>
      <c r="K69" s="507"/>
      <c r="L69" s="507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507"/>
      <c r="AA69" s="507"/>
      <c r="AB69" s="507"/>
      <c r="AC69" s="507"/>
      <c r="AD69" s="507"/>
      <c r="AE69" s="507"/>
      <c r="AF69" s="507"/>
      <c r="AG69" s="507"/>
      <c r="AH69" s="507"/>
      <c r="AI69" s="507"/>
      <c r="AJ69" s="507"/>
      <c r="AK69" s="221"/>
      <c r="AL69" s="301"/>
    </row>
    <row r="70" spans="1:38" s="291" customFormat="1" ht="14.25" x14ac:dyDescent="0.2">
      <c r="A70" s="301"/>
      <c r="B70" s="301"/>
      <c r="C70" s="301"/>
      <c r="D70" s="301"/>
      <c r="E70" s="301"/>
      <c r="F70" s="508"/>
      <c r="G70" s="508"/>
      <c r="H70" s="508"/>
      <c r="I70" s="508"/>
      <c r="J70" s="508"/>
      <c r="K70" s="508"/>
      <c r="L70" s="508"/>
      <c r="M70" s="508"/>
      <c r="N70" s="508"/>
      <c r="O70" s="508"/>
      <c r="P70" s="508"/>
      <c r="Q70" s="508"/>
      <c r="R70" s="508"/>
      <c r="S70" s="508"/>
      <c r="T70" s="508"/>
      <c r="U70" s="508"/>
      <c r="V70" s="507"/>
      <c r="W70" s="508"/>
      <c r="X70" s="508"/>
      <c r="Y70" s="508"/>
      <c r="Z70" s="508"/>
      <c r="AA70" s="507"/>
      <c r="AB70" s="508"/>
      <c r="AC70" s="508"/>
      <c r="AD70" s="508"/>
      <c r="AE70" s="508"/>
      <c r="AF70" s="508"/>
      <c r="AG70" s="508"/>
      <c r="AH70" s="508"/>
      <c r="AI70" s="508"/>
      <c r="AJ70" s="508"/>
      <c r="AK70" s="221"/>
      <c r="AL70" s="301"/>
    </row>
    <row r="71" spans="1:38" s="291" customFormat="1" ht="14.25" x14ac:dyDescent="0.2">
      <c r="A71" s="301"/>
      <c r="B71" s="301"/>
      <c r="C71" s="301"/>
      <c r="D71" s="301"/>
      <c r="E71" s="301"/>
      <c r="F71" s="508"/>
      <c r="G71" s="508"/>
      <c r="H71" s="508"/>
      <c r="I71" s="508"/>
      <c r="J71" s="508"/>
      <c r="K71" s="508"/>
      <c r="L71" s="508"/>
      <c r="M71" s="508"/>
      <c r="N71" s="508"/>
      <c r="O71" s="508"/>
      <c r="P71" s="508"/>
      <c r="Q71" s="508"/>
      <c r="R71" s="508"/>
      <c r="S71" s="508"/>
      <c r="T71" s="508"/>
      <c r="U71" s="508"/>
      <c r="V71" s="507"/>
      <c r="W71" s="508"/>
      <c r="X71" s="508"/>
      <c r="Y71" s="508"/>
      <c r="Z71" s="508"/>
      <c r="AA71" s="507"/>
      <c r="AB71" s="508"/>
      <c r="AC71" s="508"/>
      <c r="AD71" s="508"/>
      <c r="AE71" s="508"/>
      <c r="AF71" s="508"/>
      <c r="AG71" s="508"/>
      <c r="AH71" s="508"/>
      <c r="AI71" s="508"/>
      <c r="AJ71" s="508"/>
      <c r="AK71" s="221"/>
      <c r="AL71" s="301"/>
    </row>
    <row r="72" spans="1:38" s="291" customFormat="1" ht="14.25" x14ac:dyDescent="0.2">
      <c r="A72" s="301"/>
      <c r="B72" s="301"/>
      <c r="C72" s="301"/>
      <c r="D72" s="301"/>
      <c r="E72" s="301"/>
      <c r="F72" s="508"/>
      <c r="G72" s="508"/>
      <c r="H72" s="508"/>
      <c r="I72" s="508"/>
      <c r="J72" s="508"/>
      <c r="K72" s="508"/>
      <c r="L72" s="508"/>
      <c r="M72" s="508"/>
      <c r="N72" s="508"/>
      <c r="O72" s="508"/>
      <c r="P72" s="508"/>
      <c r="Q72" s="508"/>
      <c r="R72" s="508"/>
      <c r="S72" s="508"/>
      <c r="T72" s="508"/>
      <c r="U72" s="508"/>
      <c r="V72" s="507"/>
      <c r="W72" s="508"/>
      <c r="X72" s="508"/>
      <c r="Y72" s="508"/>
      <c r="Z72" s="508"/>
      <c r="AA72" s="507"/>
      <c r="AB72" s="508"/>
      <c r="AC72" s="508"/>
      <c r="AD72" s="508"/>
      <c r="AE72" s="508"/>
      <c r="AF72" s="508"/>
      <c r="AG72" s="508"/>
      <c r="AH72" s="508"/>
      <c r="AI72" s="508"/>
      <c r="AJ72" s="508"/>
      <c r="AK72" s="221"/>
      <c r="AL72" s="301"/>
    </row>
    <row r="73" spans="1:38" s="291" customFormat="1" ht="14.25" x14ac:dyDescent="0.2">
      <c r="A73" s="301"/>
      <c r="B73" s="301"/>
      <c r="C73" s="301"/>
      <c r="D73" s="301"/>
      <c r="E73" s="301"/>
      <c r="F73" s="508"/>
      <c r="G73" s="508"/>
      <c r="H73" s="508"/>
      <c r="I73" s="508"/>
      <c r="J73" s="508"/>
      <c r="K73" s="508"/>
      <c r="L73" s="508"/>
      <c r="M73" s="508"/>
      <c r="N73" s="508"/>
      <c r="O73" s="508"/>
      <c r="P73" s="508"/>
      <c r="Q73" s="508"/>
      <c r="R73" s="508"/>
      <c r="S73" s="508"/>
      <c r="T73" s="508"/>
      <c r="U73" s="508"/>
      <c r="V73" s="508"/>
      <c r="W73" s="508"/>
      <c r="X73" s="508"/>
      <c r="Y73" s="508"/>
      <c r="Z73" s="508"/>
      <c r="AA73" s="507"/>
      <c r="AB73" s="508"/>
      <c r="AC73" s="508"/>
      <c r="AD73" s="508"/>
      <c r="AE73" s="508"/>
      <c r="AF73" s="508"/>
      <c r="AG73" s="508"/>
      <c r="AH73" s="508"/>
      <c r="AI73" s="508"/>
      <c r="AJ73" s="508"/>
      <c r="AK73" s="221"/>
      <c r="AL73" s="301"/>
    </row>
    <row r="74" spans="1:38" s="291" customFormat="1" ht="14.25" x14ac:dyDescent="0.2">
      <c r="A74" s="301"/>
      <c r="B74" s="301"/>
      <c r="C74" s="301"/>
      <c r="D74" s="301"/>
      <c r="E74" s="301"/>
      <c r="F74" s="508"/>
      <c r="G74" s="508"/>
      <c r="H74" s="508"/>
      <c r="I74" s="508"/>
      <c r="J74" s="508"/>
      <c r="K74" s="508"/>
      <c r="L74" s="508"/>
      <c r="M74" s="508"/>
      <c r="N74" s="508"/>
      <c r="O74" s="508"/>
      <c r="P74" s="508"/>
      <c r="Q74" s="508"/>
      <c r="R74" s="508"/>
      <c r="S74" s="508"/>
      <c r="T74" s="508"/>
      <c r="U74" s="508"/>
      <c r="V74" s="508"/>
      <c r="W74" s="508"/>
      <c r="X74" s="508"/>
      <c r="Y74" s="508"/>
      <c r="Z74" s="508"/>
      <c r="AA74" s="507"/>
      <c r="AB74" s="508"/>
      <c r="AC74" s="508"/>
      <c r="AD74" s="508"/>
      <c r="AE74" s="508"/>
      <c r="AF74" s="508"/>
      <c r="AG74" s="508"/>
      <c r="AH74" s="508"/>
      <c r="AI74" s="508"/>
      <c r="AJ74" s="508"/>
      <c r="AK74" s="221"/>
      <c r="AL74" s="301"/>
    </row>
    <row r="75" spans="1:38" s="291" customFormat="1" ht="14.25" x14ac:dyDescent="0.2">
      <c r="A75" s="301"/>
      <c r="B75" s="301"/>
      <c r="C75" s="301"/>
      <c r="D75" s="301"/>
      <c r="E75" s="301"/>
      <c r="F75" s="508"/>
      <c r="G75" s="508"/>
      <c r="H75" s="508"/>
      <c r="I75" s="508"/>
      <c r="J75" s="508"/>
      <c r="K75" s="508"/>
      <c r="L75" s="508"/>
      <c r="M75" s="508"/>
      <c r="N75" s="508"/>
      <c r="O75" s="508"/>
      <c r="P75" s="508"/>
      <c r="Q75" s="508"/>
      <c r="R75" s="508"/>
      <c r="S75" s="508"/>
      <c r="T75" s="508"/>
      <c r="U75" s="508"/>
      <c r="V75" s="508"/>
      <c r="W75" s="508"/>
      <c r="X75" s="508"/>
      <c r="Y75" s="508"/>
      <c r="Z75" s="508"/>
      <c r="AA75" s="507"/>
      <c r="AB75" s="508"/>
      <c r="AC75" s="508"/>
      <c r="AD75" s="508"/>
      <c r="AE75" s="508"/>
      <c r="AF75" s="508"/>
      <c r="AG75" s="508"/>
      <c r="AH75" s="508"/>
      <c r="AI75" s="508"/>
      <c r="AJ75" s="508"/>
      <c r="AK75" s="221"/>
      <c r="AL75" s="301"/>
    </row>
    <row r="76" spans="1:38" s="291" customFormat="1" ht="14.25" x14ac:dyDescent="0.2">
      <c r="A76" s="301"/>
      <c r="B76" s="301"/>
      <c r="C76" s="301"/>
      <c r="D76" s="301"/>
      <c r="E76" s="301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7"/>
      <c r="AB76" s="508"/>
      <c r="AC76" s="508"/>
      <c r="AD76" s="508"/>
      <c r="AE76" s="508"/>
      <c r="AF76" s="508"/>
      <c r="AG76" s="508"/>
      <c r="AH76" s="508"/>
      <c r="AI76" s="508"/>
      <c r="AJ76" s="508"/>
      <c r="AK76" s="221"/>
      <c r="AL76" s="301"/>
    </row>
    <row r="77" spans="1:38" s="291" customFormat="1" ht="14.25" x14ac:dyDescent="0.2">
      <c r="A77" s="301"/>
      <c r="B77" s="301"/>
      <c r="C77" s="301"/>
      <c r="D77" s="301"/>
      <c r="E77" s="301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8"/>
      <c r="Y77" s="508"/>
      <c r="Z77" s="508"/>
      <c r="AA77" s="507"/>
      <c r="AB77" s="508"/>
      <c r="AC77" s="508"/>
      <c r="AD77" s="508"/>
      <c r="AE77" s="508"/>
      <c r="AF77" s="508"/>
      <c r="AG77" s="508"/>
      <c r="AH77" s="508"/>
      <c r="AI77" s="508"/>
      <c r="AJ77" s="508"/>
      <c r="AK77" s="221"/>
      <c r="AL77" s="301"/>
    </row>
    <row r="78" spans="1:38" s="291" customFormat="1" ht="14.25" x14ac:dyDescent="0.2">
      <c r="A78" s="301"/>
      <c r="B78" s="301"/>
      <c r="C78" s="301"/>
      <c r="D78" s="301"/>
      <c r="E78" s="301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8"/>
      <c r="Y78" s="508"/>
      <c r="Z78" s="508"/>
      <c r="AA78" s="507"/>
      <c r="AB78" s="508"/>
      <c r="AC78" s="508"/>
      <c r="AD78" s="508"/>
      <c r="AE78" s="508"/>
      <c r="AF78" s="508"/>
      <c r="AG78" s="508"/>
      <c r="AH78" s="508"/>
      <c r="AI78" s="508"/>
      <c r="AJ78" s="508"/>
      <c r="AK78" s="221"/>
      <c r="AL78" s="301"/>
    </row>
    <row r="79" spans="1:38" s="291" customFormat="1" ht="14.25" x14ac:dyDescent="0.2">
      <c r="A79" s="301"/>
      <c r="B79" s="301"/>
      <c r="C79" s="301"/>
      <c r="D79" s="301"/>
      <c r="E79" s="301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508"/>
      <c r="Z79" s="508"/>
      <c r="AA79" s="507"/>
      <c r="AB79" s="508"/>
      <c r="AC79" s="508"/>
      <c r="AD79" s="508"/>
      <c r="AE79" s="508"/>
      <c r="AF79" s="508"/>
      <c r="AG79" s="508"/>
      <c r="AH79" s="508"/>
      <c r="AI79" s="508"/>
      <c r="AJ79" s="508"/>
      <c r="AK79" s="221"/>
      <c r="AL79" s="301"/>
    </row>
    <row r="80" spans="1:38" s="291" customFormat="1" ht="14.25" x14ac:dyDescent="0.2">
      <c r="A80" s="301"/>
      <c r="B80" s="301"/>
      <c r="C80" s="301"/>
      <c r="D80" s="301"/>
      <c r="E80" s="301"/>
      <c r="F80" s="508"/>
      <c r="G80" s="508"/>
      <c r="H80" s="508"/>
      <c r="I80" s="508"/>
      <c r="J80" s="509"/>
      <c r="K80" s="509"/>
      <c r="L80" s="509"/>
      <c r="M80" s="509"/>
      <c r="N80" s="509"/>
      <c r="O80" s="509"/>
      <c r="P80" s="509"/>
      <c r="Q80" s="509"/>
      <c r="R80" s="509"/>
      <c r="S80" s="509"/>
      <c r="T80" s="509"/>
      <c r="U80" s="509"/>
      <c r="V80" s="508"/>
      <c r="W80" s="508"/>
      <c r="X80" s="509"/>
      <c r="Y80" s="509"/>
      <c r="Z80" s="509"/>
      <c r="AA80" s="507"/>
      <c r="AB80" s="509"/>
      <c r="AC80" s="509"/>
      <c r="AD80" s="509"/>
      <c r="AE80" s="509"/>
      <c r="AF80" s="509"/>
      <c r="AG80" s="509"/>
      <c r="AH80" s="509"/>
      <c r="AI80" s="509"/>
      <c r="AJ80" s="509"/>
      <c r="AK80" s="221"/>
      <c r="AL80" s="298"/>
    </row>
    <row r="81" spans="1:38" s="291" customFormat="1" ht="14.25" x14ac:dyDescent="0.2">
      <c r="A81" s="301"/>
      <c r="B81" s="301"/>
      <c r="C81" s="301"/>
      <c r="D81" s="301"/>
      <c r="E81" s="301"/>
      <c r="F81" s="508"/>
      <c r="G81" s="508"/>
      <c r="H81" s="508"/>
      <c r="I81" s="508"/>
      <c r="J81" s="509"/>
      <c r="K81" s="509"/>
      <c r="L81" s="509"/>
      <c r="M81" s="509"/>
      <c r="N81" s="509"/>
      <c r="O81" s="509"/>
      <c r="P81" s="509"/>
      <c r="Q81" s="509"/>
      <c r="R81" s="509"/>
      <c r="S81" s="509"/>
      <c r="T81" s="509"/>
      <c r="U81" s="509"/>
      <c r="V81" s="508"/>
      <c r="W81" s="508"/>
      <c r="X81" s="509"/>
      <c r="Y81" s="509"/>
      <c r="Z81" s="509"/>
      <c r="AA81" s="507"/>
      <c r="AB81" s="509"/>
      <c r="AC81" s="509"/>
      <c r="AD81" s="509"/>
      <c r="AE81" s="509"/>
      <c r="AF81" s="509"/>
      <c r="AG81" s="509"/>
      <c r="AH81" s="509"/>
      <c r="AI81" s="509"/>
      <c r="AJ81" s="509"/>
      <c r="AK81" s="221"/>
      <c r="AL81" s="298"/>
    </row>
    <row r="82" spans="1:38" s="291" customFormat="1" ht="14.25" x14ac:dyDescent="0.2">
      <c r="A82" s="301"/>
      <c r="B82" s="301"/>
      <c r="C82" s="301"/>
      <c r="D82" s="301"/>
      <c r="E82" s="301"/>
      <c r="F82" s="508"/>
      <c r="G82" s="508"/>
      <c r="H82" s="508"/>
      <c r="I82" s="508"/>
      <c r="J82" s="509"/>
      <c r="K82" s="509"/>
      <c r="L82" s="509"/>
      <c r="M82" s="509"/>
      <c r="N82" s="509"/>
      <c r="O82" s="509"/>
      <c r="P82" s="509"/>
      <c r="Q82" s="509"/>
      <c r="R82" s="509"/>
      <c r="S82" s="509"/>
      <c r="T82" s="509"/>
      <c r="U82" s="509"/>
      <c r="V82" s="508"/>
      <c r="W82" s="508"/>
      <c r="X82" s="509"/>
      <c r="Y82" s="509"/>
      <c r="Z82" s="509"/>
      <c r="AA82" s="507"/>
      <c r="AB82" s="509"/>
      <c r="AC82" s="509"/>
      <c r="AD82" s="509"/>
      <c r="AE82" s="509"/>
      <c r="AF82" s="509"/>
      <c r="AG82" s="509"/>
      <c r="AH82" s="509"/>
      <c r="AI82" s="509"/>
      <c r="AJ82" s="509"/>
      <c r="AK82" s="221"/>
      <c r="AL82" s="298"/>
    </row>
    <row r="83" spans="1:38" s="291" customFormat="1" ht="14.25" x14ac:dyDescent="0.2">
      <c r="A83" s="301"/>
      <c r="B83" s="301"/>
      <c r="C83" s="301"/>
      <c r="D83" s="301"/>
      <c r="E83" s="301"/>
      <c r="F83" s="508"/>
      <c r="G83" s="508"/>
      <c r="H83" s="508"/>
      <c r="I83" s="508"/>
      <c r="J83" s="509"/>
      <c r="K83" s="509"/>
      <c r="L83" s="509"/>
      <c r="M83" s="509"/>
      <c r="N83" s="509"/>
      <c r="O83" s="509"/>
      <c r="P83" s="509"/>
      <c r="Q83" s="509"/>
      <c r="R83" s="509"/>
      <c r="S83" s="509"/>
      <c r="T83" s="509"/>
      <c r="U83" s="509"/>
      <c r="V83" s="508"/>
      <c r="W83" s="508"/>
      <c r="X83" s="509"/>
      <c r="Y83" s="509"/>
      <c r="Z83" s="509"/>
      <c r="AA83" s="507"/>
      <c r="AB83" s="509"/>
      <c r="AC83" s="509"/>
      <c r="AD83" s="509"/>
      <c r="AE83" s="509"/>
      <c r="AF83" s="509"/>
      <c r="AG83" s="509"/>
      <c r="AH83" s="509"/>
      <c r="AI83" s="509"/>
      <c r="AJ83" s="509"/>
      <c r="AK83" s="221"/>
      <c r="AL83" s="298"/>
    </row>
    <row r="84" spans="1:38" s="291" customFormat="1" ht="14.25" x14ac:dyDescent="0.2">
      <c r="A84" s="301"/>
      <c r="B84" s="301"/>
      <c r="C84" s="301"/>
      <c r="D84" s="301"/>
      <c r="E84" s="301"/>
      <c r="F84" s="508"/>
      <c r="G84" s="508"/>
      <c r="H84" s="508"/>
      <c r="I84" s="508"/>
      <c r="J84" s="509"/>
      <c r="K84" s="509"/>
      <c r="L84" s="509"/>
      <c r="M84" s="509"/>
      <c r="N84" s="509"/>
      <c r="O84" s="509"/>
      <c r="P84" s="509"/>
      <c r="Q84" s="509"/>
      <c r="R84" s="509"/>
      <c r="S84" s="509"/>
      <c r="T84" s="509"/>
      <c r="U84" s="509"/>
      <c r="V84" s="508"/>
      <c r="W84" s="508"/>
      <c r="X84" s="509"/>
      <c r="Y84" s="509"/>
      <c r="Z84" s="509"/>
      <c r="AA84" s="507"/>
      <c r="AB84" s="509"/>
      <c r="AC84" s="509"/>
      <c r="AD84" s="509"/>
      <c r="AE84" s="509"/>
      <c r="AF84" s="509"/>
      <c r="AG84" s="509"/>
      <c r="AH84" s="509"/>
      <c r="AI84" s="509"/>
      <c r="AJ84" s="509"/>
      <c r="AK84" s="221"/>
      <c r="AL84" s="298"/>
    </row>
    <row r="85" spans="1:38" s="291" customFormat="1" ht="14.25" x14ac:dyDescent="0.2">
      <c r="A85" s="301"/>
      <c r="B85" s="301"/>
      <c r="C85" s="301"/>
      <c r="D85" s="301"/>
      <c r="E85" s="301"/>
      <c r="F85" s="508"/>
      <c r="G85" s="508"/>
      <c r="H85" s="508"/>
      <c r="I85" s="508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8"/>
      <c r="W85" s="508"/>
      <c r="X85" s="509"/>
      <c r="Y85" s="509"/>
      <c r="Z85" s="509"/>
      <c r="AA85" s="507"/>
      <c r="AB85" s="509"/>
      <c r="AC85" s="509"/>
      <c r="AD85" s="509"/>
      <c r="AE85" s="509"/>
      <c r="AF85" s="509"/>
      <c r="AG85" s="509"/>
      <c r="AH85" s="509"/>
      <c r="AI85" s="509"/>
      <c r="AJ85" s="509"/>
      <c r="AK85" s="221"/>
      <c r="AL85" s="298"/>
    </row>
    <row r="86" spans="1:38" s="291" customFormat="1" ht="14.25" x14ac:dyDescent="0.2">
      <c r="A86" s="301"/>
      <c r="B86" s="301"/>
      <c r="C86" s="301"/>
      <c r="D86" s="301"/>
      <c r="E86" s="301"/>
      <c r="F86" s="508"/>
      <c r="G86" s="508"/>
      <c r="H86" s="508"/>
      <c r="I86" s="508"/>
      <c r="J86" s="509"/>
      <c r="K86" s="509"/>
      <c r="L86" s="509"/>
      <c r="M86" s="509"/>
      <c r="N86" s="509"/>
      <c r="O86" s="509"/>
      <c r="P86" s="509"/>
      <c r="Q86" s="509"/>
      <c r="R86" s="509"/>
      <c r="S86" s="509"/>
      <c r="T86" s="509"/>
      <c r="U86" s="509"/>
      <c r="V86" s="508"/>
      <c r="W86" s="508"/>
      <c r="X86" s="509"/>
      <c r="Y86" s="509"/>
      <c r="Z86" s="509"/>
      <c r="AA86" s="507"/>
      <c r="AB86" s="509"/>
      <c r="AC86" s="509"/>
      <c r="AD86" s="509"/>
      <c r="AE86" s="509"/>
      <c r="AF86" s="509"/>
      <c r="AG86" s="509"/>
      <c r="AH86" s="509"/>
      <c r="AI86" s="509"/>
      <c r="AJ86" s="509"/>
      <c r="AK86" s="221"/>
      <c r="AL86" s="298"/>
    </row>
    <row r="87" spans="1:38" s="291" customFormat="1" ht="14.25" x14ac:dyDescent="0.2">
      <c r="A87" s="301"/>
      <c r="B87" s="301"/>
      <c r="C87" s="301"/>
      <c r="D87" s="301"/>
      <c r="E87" s="301"/>
      <c r="F87" s="508"/>
      <c r="G87" s="508"/>
      <c r="H87" s="508"/>
      <c r="I87" s="508"/>
      <c r="J87" s="509"/>
      <c r="K87" s="509"/>
      <c r="L87" s="509"/>
      <c r="M87" s="509"/>
      <c r="N87" s="509"/>
      <c r="O87" s="509"/>
      <c r="P87" s="509"/>
      <c r="Q87" s="508"/>
      <c r="R87" s="509"/>
      <c r="S87" s="509"/>
      <c r="T87" s="509"/>
      <c r="U87" s="509"/>
      <c r="V87" s="508"/>
      <c r="W87" s="508"/>
      <c r="X87" s="509"/>
      <c r="Y87" s="509"/>
      <c r="Z87" s="509"/>
      <c r="AA87" s="507"/>
      <c r="AB87" s="509"/>
      <c r="AC87" s="509"/>
      <c r="AD87" s="509"/>
      <c r="AE87" s="509"/>
      <c r="AF87" s="509"/>
      <c r="AG87" s="509"/>
      <c r="AH87" s="509"/>
      <c r="AI87" s="509"/>
      <c r="AJ87" s="509"/>
      <c r="AK87" s="221"/>
      <c r="AL87" s="298"/>
    </row>
    <row r="88" spans="1:38" s="291" customFormat="1" ht="14.25" x14ac:dyDescent="0.2">
      <c r="A88" s="301"/>
      <c r="B88" s="301"/>
      <c r="C88" s="301"/>
      <c r="D88" s="301"/>
      <c r="E88" s="301"/>
      <c r="F88" s="508"/>
      <c r="G88" s="508"/>
      <c r="H88" s="508"/>
      <c r="I88" s="508"/>
      <c r="J88" s="509"/>
      <c r="K88" s="509"/>
      <c r="L88" s="509"/>
      <c r="M88" s="509"/>
      <c r="N88" s="509"/>
      <c r="O88" s="509"/>
      <c r="P88" s="509"/>
      <c r="Q88" s="508"/>
      <c r="R88" s="509"/>
      <c r="S88" s="509"/>
      <c r="T88" s="509"/>
      <c r="U88" s="509"/>
      <c r="V88" s="508"/>
      <c r="W88" s="508"/>
      <c r="X88" s="509"/>
      <c r="Y88" s="509"/>
      <c r="Z88" s="509"/>
      <c r="AA88" s="507"/>
      <c r="AB88" s="509"/>
      <c r="AC88" s="509"/>
      <c r="AD88" s="509"/>
      <c r="AE88" s="509"/>
      <c r="AF88" s="509"/>
      <c r="AG88" s="509"/>
      <c r="AH88" s="509"/>
      <c r="AI88" s="509"/>
      <c r="AJ88" s="509"/>
      <c r="AK88" s="221"/>
      <c r="AL88" s="298"/>
    </row>
    <row r="89" spans="1:38" s="291" customFormat="1" ht="14.25" x14ac:dyDescent="0.2">
      <c r="A89" s="301"/>
      <c r="B89" s="301"/>
      <c r="C89" s="301"/>
      <c r="D89" s="301"/>
      <c r="E89" s="301"/>
      <c r="F89" s="508"/>
      <c r="G89" s="508"/>
      <c r="H89" s="508"/>
      <c r="I89" s="508"/>
      <c r="J89" s="509"/>
      <c r="K89" s="509"/>
      <c r="L89" s="509"/>
      <c r="M89" s="509"/>
      <c r="N89" s="509"/>
      <c r="O89" s="509"/>
      <c r="P89" s="509"/>
      <c r="Q89" s="508"/>
      <c r="R89" s="509"/>
      <c r="S89" s="509"/>
      <c r="T89" s="509"/>
      <c r="U89" s="509"/>
      <c r="V89" s="508"/>
      <c r="W89" s="508"/>
      <c r="X89" s="509"/>
      <c r="Y89" s="509"/>
      <c r="Z89" s="509"/>
      <c r="AA89" s="507"/>
      <c r="AB89" s="509"/>
      <c r="AC89" s="509"/>
      <c r="AD89" s="509"/>
      <c r="AE89" s="509"/>
      <c r="AF89" s="509"/>
      <c r="AG89" s="509"/>
      <c r="AH89" s="509"/>
      <c r="AI89" s="509"/>
      <c r="AJ89" s="509"/>
      <c r="AK89" s="221"/>
      <c r="AL89" s="298"/>
    </row>
    <row r="90" spans="1:38" s="291" customFormat="1" ht="14.25" x14ac:dyDescent="0.2">
      <c r="A90" s="301"/>
      <c r="B90" s="301"/>
      <c r="C90" s="301"/>
      <c r="D90" s="301"/>
      <c r="E90" s="301"/>
      <c r="F90" s="508"/>
      <c r="G90" s="508"/>
      <c r="H90" s="508"/>
      <c r="I90" s="508"/>
      <c r="J90" s="509"/>
      <c r="K90" s="509"/>
      <c r="L90" s="509"/>
      <c r="M90" s="509"/>
      <c r="N90" s="509"/>
      <c r="O90" s="509"/>
      <c r="P90" s="509"/>
      <c r="Q90" s="508"/>
      <c r="R90" s="509"/>
      <c r="S90" s="509"/>
      <c r="T90" s="509"/>
      <c r="U90" s="509"/>
      <c r="V90" s="508"/>
      <c r="W90" s="508"/>
      <c r="X90" s="509"/>
      <c r="Y90" s="509"/>
      <c r="Z90" s="509"/>
      <c r="AA90" s="507"/>
      <c r="AB90" s="509"/>
      <c r="AC90" s="509"/>
      <c r="AD90" s="509"/>
      <c r="AE90" s="509"/>
      <c r="AF90" s="509"/>
      <c r="AG90" s="509"/>
      <c r="AH90" s="509"/>
      <c r="AI90" s="509"/>
      <c r="AJ90" s="509"/>
      <c r="AK90" s="221"/>
      <c r="AL90" s="298"/>
    </row>
    <row r="91" spans="1:38" s="291" customFormat="1" ht="14.25" x14ac:dyDescent="0.2">
      <c r="A91" s="301"/>
      <c r="B91" s="301"/>
      <c r="C91" s="301"/>
      <c r="D91" s="301"/>
      <c r="E91" s="301"/>
      <c r="F91" s="508"/>
      <c r="G91" s="508"/>
      <c r="H91" s="508"/>
      <c r="I91" s="508"/>
      <c r="J91" s="509"/>
      <c r="K91" s="509"/>
      <c r="L91" s="509"/>
      <c r="M91" s="509"/>
      <c r="N91" s="509"/>
      <c r="O91" s="509"/>
      <c r="P91" s="509"/>
      <c r="Q91" s="508"/>
      <c r="R91" s="509"/>
      <c r="S91" s="509"/>
      <c r="T91" s="509"/>
      <c r="U91" s="509"/>
      <c r="V91" s="508"/>
      <c r="W91" s="508"/>
      <c r="X91" s="509"/>
      <c r="Y91" s="509"/>
      <c r="Z91" s="509"/>
      <c r="AA91" s="507"/>
      <c r="AB91" s="509"/>
      <c r="AC91" s="509"/>
      <c r="AD91" s="509"/>
      <c r="AE91" s="509"/>
      <c r="AF91" s="509"/>
      <c r="AG91" s="509"/>
      <c r="AH91" s="509"/>
      <c r="AI91" s="509"/>
      <c r="AJ91" s="509"/>
      <c r="AK91" s="221"/>
      <c r="AL91" s="298"/>
    </row>
    <row r="92" spans="1:38" s="291" customFormat="1" ht="14.25" x14ac:dyDescent="0.2">
      <c r="A92" s="301"/>
      <c r="B92" s="301"/>
      <c r="C92" s="301"/>
      <c r="D92" s="301"/>
      <c r="E92" s="301"/>
      <c r="F92" s="508"/>
      <c r="G92" s="508"/>
      <c r="H92" s="508"/>
      <c r="I92" s="508"/>
      <c r="J92" s="509"/>
      <c r="K92" s="509"/>
      <c r="L92" s="509"/>
      <c r="M92" s="509"/>
      <c r="N92" s="509"/>
      <c r="O92" s="509"/>
      <c r="P92" s="509"/>
      <c r="Q92" s="508"/>
      <c r="R92" s="509"/>
      <c r="S92" s="509"/>
      <c r="T92" s="509"/>
      <c r="U92" s="509"/>
      <c r="V92" s="508"/>
      <c r="W92" s="508"/>
      <c r="X92" s="509"/>
      <c r="Y92" s="509"/>
      <c r="Z92" s="509"/>
      <c r="AA92" s="507"/>
      <c r="AB92" s="509"/>
      <c r="AC92" s="509"/>
      <c r="AD92" s="509"/>
      <c r="AE92" s="509"/>
      <c r="AF92" s="509"/>
      <c r="AG92" s="509"/>
      <c r="AH92" s="509"/>
      <c r="AI92" s="509"/>
      <c r="AJ92" s="509"/>
      <c r="AK92" s="221"/>
      <c r="AL92" s="298"/>
    </row>
    <row r="93" spans="1:38" s="291" customFormat="1" ht="14.25" x14ac:dyDescent="0.2">
      <c r="A93" s="301"/>
      <c r="B93" s="301"/>
      <c r="C93" s="301"/>
      <c r="D93" s="301"/>
      <c r="E93" s="301"/>
      <c r="F93" s="508"/>
      <c r="G93" s="508"/>
      <c r="H93" s="508"/>
      <c r="I93" s="508"/>
      <c r="J93" s="509"/>
      <c r="K93" s="509"/>
      <c r="L93" s="509"/>
      <c r="M93" s="509"/>
      <c r="N93" s="509"/>
      <c r="O93" s="509"/>
      <c r="P93" s="509"/>
      <c r="Q93" s="508"/>
      <c r="R93" s="509"/>
      <c r="S93" s="509"/>
      <c r="T93" s="509"/>
      <c r="U93" s="509"/>
      <c r="V93" s="508"/>
      <c r="W93" s="508"/>
      <c r="X93" s="509"/>
      <c r="Y93" s="509"/>
      <c r="Z93" s="509"/>
      <c r="AA93" s="507"/>
      <c r="AB93" s="509"/>
      <c r="AC93" s="509"/>
      <c r="AD93" s="509"/>
      <c r="AE93" s="509"/>
      <c r="AF93" s="509"/>
      <c r="AG93" s="509"/>
      <c r="AH93" s="509"/>
      <c r="AI93" s="509"/>
      <c r="AJ93" s="509"/>
      <c r="AK93" s="221"/>
      <c r="AL93" s="298"/>
    </row>
    <row r="94" spans="1:38" s="291" customFormat="1" ht="14.25" x14ac:dyDescent="0.2">
      <c r="A94" s="301"/>
      <c r="B94" s="301"/>
      <c r="C94" s="301"/>
      <c r="D94" s="301"/>
      <c r="E94" s="301"/>
      <c r="F94" s="508"/>
      <c r="G94" s="508"/>
      <c r="H94" s="508"/>
      <c r="I94" s="508"/>
      <c r="J94" s="509"/>
      <c r="K94" s="509"/>
      <c r="L94" s="509"/>
      <c r="M94" s="509"/>
      <c r="N94" s="509"/>
      <c r="O94" s="509"/>
      <c r="P94" s="509"/>
      <c r="Q94" s="508"/>
      <c r="R94" s="509"/>
      <c r="S94" s="509"/>
      <c r="T94" s="509"/>
      <c r="U94" s="509"/>
      <c r="V94" s="492"/>
      <c r="W94" s="509"/>
      <c r="X94" s="509"/>
      <c r="Y94" s="509"/>
      <c r="Z94" s="509"/>
      <c r="AA94" s="507"/>
      <c r="AB94" s="509"/>
      <c r="AC94" s="509"/>
      <c r="AD94" s="509"/>
      <c r="AE94" s="509"/>
      <c r="AF94" s="509"/>
      <c r="AG94" s="509"/>
      <c r="AH94" s="509"/>
      <c r="AI94" s="509"/>
      <c r="AJ94" s="509"/>
      <c r="AK94" s="221"/>
      <c r="AL94" s="298"/>
    </row>
    <row r="95" spans="1:38" s="291" customFormat="1" ht="14.25" x14ac:dyDescent="0.2">
      <c r="A95" s="301"/>
      <c r="B95" s="301"/>
      <c r="C95" s="301"/>
      <c r="D95" s="301"/>
      <c r="E95" s="301"/>
      <c r="F95" s="508"/>
      <c r="G95" s="508"/>
      <c r="H95" s="508"/>
      <c r="I95" s="508"/>
      <c r="J95" s="509"/>
      <c r="K95" s="509"/>
      <c r="L95" s="509"/>
      <c r="M95" s="509"/>
      <c r="N95" s="509"/>
      <c r="O95" s="509"/>
      <c r="P95" s="509"/>
      <c r="Q95" s="508"/>
      <c r="R95" s="509"/>
      <c r="S95" s="509"/>
      <c r="T95" s="509"/>
      <c r="U95" s="509"/>
      <c r="V95" s="492"/>
      <c r="W95" s="509"/>
      <c r="X95" s="509"/>
      <c r="Y95" s="509"/>
      <c r="Z95" s="509"/>
      <c r="AA95" s="507"/>
      <c r="AB95" s="509"/>
      <c r="AC95" s="509"/>
      <c r="AD95" s="509"/>
      <c r="AE95" s="509"/>
      <c r="AF95" s="509"/>
      <c r="AG95" s="509"/>
      <c r="AH95" s="509"/>
      <c r="AI95" s="509"/>
      <c r="AJ95" s="509"/>
      <c r="AK95" s="221"/>
      <c r="AL95" s="298"/>
    </row>
    <row r="96" spans="1:38" s="291" customFormat="1" ht="14.25" x14ac:dyDescent="0.2">
      <c r="A96" s="301"/>
      <c r="B96" s="301"/>
      <c r="C96" s="301"/>
      <c r="D96" s="301"/>
      <c r="E96" s="301"/>
      <c r="F96" s="508"/>
      <c r="G96" s="508"/>
      <c r="H96" s="508"/>
      <c r="I96" s="508"/>
      <c r="J96" s="509"/>
      <c r="K96" s="509"/>
      <c r="L96" s="509"/>
      <c r="M96" s="509"/>
      <c r="N96" s="509"/>
      <c r="O96" s="509"/>
      <c r="P96" s="509"/>
      <c r="Q96" s="508"/>
      <c r="R96" s="509"/>
      <c r="S96" s="509"/>
      <c r="T96" s="509"/>
      <c r="U96" s="509"/>
      <c r="V96" s="492"/>
      <c r="W96" s="509"/>
      <c r="X96" s="509"/>
      <c r="Y96" s="509"/>
      <c r="Z96" s="509"/>
      <c r="AA96" s="507"/>
      <c r="AB96" s="509"/>
      <c r="AC96" s="509"/>
      <c r="AD96" s="509"/>
      <c r="AE96" s="509"/>
      <c r="AF96" s="509"/>
      <c r="AG96" s="509"/>
      <c r="AH96" s="509"/>
      <c r="AI96" s="509"/>
      <c r="AJ96" s="509"/>
      <c r="AK96" s="221"/>
      <c r="AL96" s="298"/>
    </row>
    <row r="97" spans="1:38" s="291" customFormat="1" ht="14.25" x14ac:dyDescent="0.2">
      <c r="A97" s="301"/>
      <c r="B97" s="301"/>
      <c r="C97" s="301"/>
      <c r="D97" s="301"/>
      <c r="E97" s="301"/>
      <c r="F97" s="508"/>
      <c r="G97" s="508"/>
      <c r="H97" s="508"/>
      <c r="I97" s="508"/>
      <c r="J97" s="509"/>
      <c r="K97" s="509"/>
      <c r="L97" s="509"/>
      <c r="M97" s="509"/>
      <c r="N97" s="509"/>
      <c r="O97" s="509"/>
      <c r="P97" s="509"/>
      <c r="Q97" s="508"/>
      <c r="R97" s="509"/>
      <c r="S97" s="509"/>
      <c r="T97" s="509"/>
      <c r="U97" s="509"/>
      <c r="V97" s="492"/>
      <c r="W97" s="509"/>
      <c r="X97" s="509"/>
      <c r="Y97" s="509"/>
      <c r="Z97" s="509"/>
      <c r="AA97" s="507"/>
      <c r="AB97" s="509"/>
      <c r="AC97" s="509"/>
      <c r="AD97" s="509"/>
      <c r="AE97" s="509"/>
      <c r="AF97" s="509"/>
      <c r="AG97" s="509"/>
      <c r="AH97" s="509"/>
      <c r="AI97" s="509"/>
      <c r="AJ97" s="509"/>
      <c r="AK97" s="221"/>
      <c r="AL97" s="298"/>
    </row>
    <row r="98" spans="1:38" s="291" customFormat="1" ht="14.25" x14ac:dyDescent="0.2">
      <c r="A98" s="301"/>
      <c r="B98" s="301"/>
      <c r="C98" s="301"/>
      <c r="D98" s="301"/>
      <c r="E98" s="301"/>
      <c r="F98" s="508"/>
      <c r="G98" s="508"/>
      <c r="H98" s="508"/>
      <c r="I98" s="508"/>
      <c r="J98" s="509"/>
      <c r="K98" s="509"/>
      <c r="L98" s="509"/>
      <c r="M98" s="509"/>
      <c r="N98" s="509"/>
      <c r="O98" s="509"/>
      <c r="P98" s="509"/>
      <c r="Q98" s="492"/>
      <c r="R98" s="509"/>
      <c r="S98" s="509"/>
      <c r="T98" s="509"/>
      <c r="U98" s="509"/>
      <c r="V98" s="492"/>
      <c r="W98" s="509"/>
      <c r="X98" s="509"/>
      <c r="Y98" s="509"/>
      <c r="Z98" s="509"/>
      <c r="AA98" s="507"/>
      <c r="AB98" s="509"/>
      <c r="AC98" s="509"/>
      <c r="AD98" s="509"/>
      <c r="AE98" s="509"/>
      <c r="AF98" s="509"/>
      <c r="AG98" s="509"/>
      <c r="AH98" s="509"/>
      <c r="AI98" s="509"/>
      <c r="AJ98" s="509"/>
      <c r="AK98" s="221"/>
      <c r="AL98" s="298"/>
    </row>
    <row r="99" spans="1:38" s="291" customFormat="1" ht="14.25" x14ac:dyDescent="0.2">
      <c r="A99" s="301"/>
      <c r="B99" s="301"/>
      <c r="C99" s="301"/>
      <c r="D99" s="301"/>
      <c r="E99" s="301"/>
      <c r="F99" s="508"/>
      <c r="G99" s="508"/>
      <c r="H99" s="508"/>
      <c r="I99" s="508"/>
      <c r="J99" s="509"/>
      <c r="K99" s="509"/>
      <c r="L99" s="509"/>
      <c r="M99" s="509"/>
      <c r="N99" s="509"/>
      <c r="O99" s="509"/>
      <c r="P99" s="509"/>
      <c r="Q99" s="492"/>
      <c r="R99" s="509"/>
      <c r="S99" s="509"/>
      <c r="T99" s="509"/>
      <c r="U99" s="509"/>
      <c r="V99" s="492"/>
      <c r="W99" s="509"/>
      <c r="X99" s="509"/>
      <c r="Y99" s="509"/>
      <c r="Z99" s="509"/>
      <c r="AA99" s="507"/>
      <c r="AB99" s="509"/>
      <c r="AC99" s="509"/>
      <c r="AD99" s="509"/>
      <c r="AE99" s="509"/>
      <c r="AF99" s="509"/>
      <c r="AG99" s="509"/>
      <c r="AH99" s="509"/>
      <c r="AI99" s="509"/>
      <c r="AJ99" s="509"/>
      <c r="AK99" s="221"/>
      <c r="AL99" s="298"/>
    </row>
    <row r="100" spans="1:38" s="291" customFormat="1" ht="14.25" x14ac:dyDescent="0.2">
      <c r="A100" s="301"/>
      <c r="B100" s="301"/>
      <c r="C100" s="301"/>
      <c r="D100" s="301"/>
      <c r="E100" s="301"/>
      <c r="F100" s="508"/>
      <c r="G100" s="508"/>
      <c r="H100" s="508"/>
      <c r="I100" s="508"/>
      <c r="J100" s="509"/>
      <c r="K100" s="509"/>
      <c r="L100" s="509"/>
      <c r="M100" s="509"/>
      <c r="N100" s="509"/>
      <c r="O100" s="509"/>
      <c r="P100" s="509"/>
      <c r="Q100" s="492"/>
      <c r="R100" s="509"/>
      <c r="S100" s="509"/>
      <c r="T100" s="509"/>
      <c r="U100" s="509"/>
      <c r="V100" s="492"/>
      <c r="W100" s="509"/>
      <c r="X100" s="509"/>
      <c r="Y100" s="509"/>
      <c r="Z100" s="509"/>
      <c r="AA100" s="507"/>
      <c r="AB100" s="509"/>
      <c r="AC100" s="509"/>
      <c r="AD100" s="509"/>
      <c r="AE100" s="509"/>
      <c r="AF100" s="509"/>
      <c r="AG100" s="509"/>
      <c r="AH100" s="509"/>
      <c r="AI100" s="509"/>
      <c r="AJ100" s="509"/>
      <c r="AK100" s="221"/>
      <c r="AL100" s="298"/>
    </row>
    <row r="101" spans="1:38" s="291" customFormat="1" ht="14.25" x14ac:dyDescent="0.2">
      <c r="A101" s="301"/>
      <c r="B101" s="301"/>
      <c r="C101" s="301"/>
      <c r="D101" s="301"/>
      <c r="E101" s="301"/>
      <c r="F101" s="508"/>
      <c r="G101" s="508"/>
      <c r="H101" s="508"/>
      <c r="I101" s="508"/>
      <c r="J101" s="509"/>
      <c r="K101" s="509"/>
      <c r="L101" s="509"/>
      <c r="M101" s="509"/>
      <c r="N101" s="509"/>
      <c r="O101" s="509"/>
      <c r="P101" s="509"/>
      <c r="Q101" s="492"/>
      <c r="R101" s="509"/>
      <c r="S101" s="509"/>
      <c r="T101" s="509"/>
      <c r="U101" s="509"/>
      <c r="V101" s="492"/>
      <c r="W101" s="509"/>
      <c r="X101" s="509"/>
      <c r="Y101" s="509"/>
      <c r="Z101" s="509"/>
      <c r="AA101" s="1321"/>
      <c r="AB101" s="509"/>
      <c r="AC101" s="509"/>
      <c r="AD101" s="509"/>
      <c r="AE101" s="509"/>
      <c r="AF101" s="509"/>
      <c r="AG101" s="509"/>
      <c r="AH101" s="509"/>
      <c r="AI101" s="509"/>
      <c r="AJ101" s="509"/>
      <c r="AK101" s="221"/>
      <c r="AL101" s="298"/>
    </row>
    <row r="102" spans="1:38" s="291" customFormat="1" ht="14.25" x14ac:dyDescent="0.2">
      <c r="A102" s="301"/>
      <c r="B102" s="301"/>
      <c r="C102" s="301"/>
      <c r="D102" s="301"/>
      <c r="E102" s="301"/>
      <c r="F102" s="508"/>
      <c r="G102" s="508"/>
      <c r="H102" s="508"/>
      <c r="I102" s="508"/>
      <c r="J102" s="509"/>
      <c r="K102" s="509"/>
      <c r="L102" s="509"/>
      <c r="M102" s="509"/>
      <c r="N102" s="509"/>
      <c r="O102" s="509"/>
      <c r="P102" s="509"/>
      <c r="Q102" s="492"/>
      <c r="R102" s="509"/>
      <c r="S102" s="509"/>
      <c r="T102" s="509"/>
      <c r="U102" s="509"/>
      <c r="V102" s="492"/>
      <c r="W102" s="509"/>
      <c r="X102" s="509"/>
      <c r="Y102" s="509"/>
      <c r="Z102" s="509"/>
      <c r="AA102" s="1321"/>
      <c r="AB102" s="509"/>
      <c r="AC102" s="509"/>
      <c r="AD102" s="509"/>
      <c r="AE102" s="509"/>
      <c r="AF102" s="509"/>
      <c r="AG102" s="509"/>
      <c r="AH102" s="509"/>
      <c r="AI102" s="509"/>
      <c r="AJ102" s="509"/>
      <c r="AK102" s="221"/>
      <c r="AL102" s="298"/>
    </row>
    <row r="103" spans="1:38" s="291" customFormat="1" ht="14.25" x14ac:dyDescent="0.2">
      <c r="A103" s="301"/>
      <c r="B103" s="301"/>
      <c r="C103" s="301"/>
      <c r="D103" s="301"/>
      <c r="E103" s="301"/>
      <c r="F103" s="508"/>
      <c r="G103" s="508"/>
      <c r="H103" s="508"/>
      <c r="I103" s="508"/>
      <c r="J103" s="509"/>
      <c r="K103" s="509"/>
      <c r="L103" s="509"/>
      <c r="M103" s="509"/>
      <c r="N103" s="509"/>
      <c r="O103" s="509"/>
      <c r="P103" s="509"/>
      <c r="Q103" s="492"/>
      <c r="R103" s="509"/>
      <c r="S103" s="509"/>
      <c r="T103" s="509"/>
      <c r="U103" s="509"/>
      <c r="V103" s="492"/>
      <c r="W103" s="509"/>
      <c r="X103" s="509"/>
      <c r="Y103" s="509"/>
      <c r="Z103" s="509"/>
      <c r="AA103" s="1321"/>
      <c r="AB103" s="509"/>
      <c r="AC103" s="509"/>
      <c r="AD103" s="509"/>
      <c r="AE103" s="509"/>
      <c r="AF103" s="509"/>
      <c r="AG103" s="509"/>
      <c r="AH103" s="509"/>
      <c r="AI103" s="509"/>
      <c r="AJ103" s="509"/>
      <c r="AK103" s="221"/>
      <c r="AL103" s="298"/>
    </row>
    <row r="104" spans="1:38" s="291" customFormat="1" ht="14.25" x14ac:dyDescent="0.2">
      <c r="A104" s="301"/>
      <c r="B104" s="301"/>
      <c r="C104" s="301"/>
      <c r="D104" s="301"/>
      <c r="E104" s="301"/>
      <c r="F104" s="508"/>
      <c r="G104" s="508"/>
      <c r="H104" s="508"/>
      <c r="I104" s="508"/>
      <c r="J104" s="509"/>
      <c r="K104" s="509"/>
      <c r="L104" s="509"/>
      <c r="M104" s="509"/>
      <c r="N104" s="509"/>
      <c r="O104" s="509"/>
      <c r="P104" s="509"/>
      <c r="Q104" s="492"/>
      <c r="R104" s="509"/>
      <c r="S104" s="509"/>
      <c r="T104" s="509"/>
      <c r="U104" s="509"/>
      <c r="V104" s="492"/>
      <c r="W104" s="509"/>
      <c r="X104" s="509"/>
      <c r="Y104" s="509"/>
      <c r="Z104" s="509"/>
      <c r="AA104" s="1321"/>
      <c r="AB104" s="509"/>
      <c r="AC104" s="509"/>
      <c r="AD104" s="509"/>
      <c r="AE104" s="509"/>
      <c r="AF104" s="509"/>
      <c r="AG104" s="509"/>
      <c r="AH104" s="509"/>
      <c r="AI104" s="509"/>
      <c r="AJ104" s="509"/>
      <c r="AK104" s="221"/>
      <c r="AL104" s="298"/>
    </row>
    <row r="105" spans="1:38" s="291" customFormat="1" ht="14.25" x14ac:dyDescent="0.2">
      <c r="A105" s="301"/>
      <c r="B105" s="301"/>
      <c r="C105" s="301"/>
      <c r="D105" s="301"/>
      <c r="E105" s="301"/>
      <c r="F105" s="508"/>
      <c r="G105" s="508"/>
      <c r="H105" s="508"/>
      <c r="I105" s="508"/>
      <c r="J105" s="509"/>
      <c r="K105" s="509"/>
      <c r="L105" s="509"/>
      <c r="M105" s="509"/>
      <c r="N105" s="509"/>
      <c r="O105" s="509"/>
      <c r="P105" s="509"/>
      <c r="Q105" s="492"/>
      <c r="R105" s="509"/>
      <c r="S105" s="509"/>
      <c r="T105" s="509"/>
      <c r="U105" s="509"/>
      <c r="V105" s="492"/>
      <c r="W105" s="509"/>
      <c r="X105" s="509"/>
      <c r="Y105" s="509"/>
      <c r="Z105" s="509"/>
      <c r="AA105" s="1321"/>
      <c r="AB105" s="509"/>
      <c r="AC105" s="509"/>
      <c r="AD105" s="509"/>
      <c r="AE105" s="509"/>
      <c r="AF105" s="509"/>
      <c r="AG105" s="509"/>
      <c r="AH105" s="509"/>
      <c r="AI105" s="509"/>
      <c r="AJ105" s="509"/>
      <c r="AK105" s="221"/>
      <c r="AL105" s="298"/>
    </row>
    <row r="106" spans="1:38" s="291" customFormat="1" ht="14.25" x14ac:dyDescent="0.2">
      <c r="A106" s="301"/>
      <c r="B106" s="301"/>
      <c r="C106" s="301"/>
      <c r="D106" s="301"/>
      <c r="E106" s="301"/>
      <c r="F106" s="508"/>
      <c r="G106" s="508"/>
      <c r="H106" s="508"/>
      <c r="I106" s="508"/>
      <c r="J106" s="509"/>
      <c r="K106" s="509"/>
      <c r="L106" s="509"/>
      <c r="M106" s="509"/>
      <c r="N106" s="509"/>
      <c r="O106" s="509"/>
      <c r="P106" s="509"/>
      <c r="Q106" s="492"/>
      <c r="R106" s="509"/>
      <c r="S106" s="509"/>
      <c r="T106" s="509"/>
      <c r="U106" s="509"/>
      <c r="V106" s="492"/>
      <c r="W106" s="509"/>
      <c r="X106" s="509"/>
      <c r="Y106" s="509"/>
      <c r="Z106" s="509"/>
      <c r="AA106" s="1321"/>
      <c r="AB106" s="509"/>
      <c r="AC106" s="509"/>
      <c r="AD106" s="509"/>
      <c r="AE106" s="509"/>
      <c r="AF106" s="509"/>
      <c r="AG106" s="509"/>
      <c r="AH106" s="509"/>
      <c r="AI106" s="509"/>
      <c r="AJ106" s="509"/>
      <c r="AK106" s="221"/>
      <c r="AL106" s="298"/>
    </row>
    <row r="107" spans="1:38" s="291" customFormat="1" ht="14.25" x14ac:dyDescent="0.2">
      <c r="A107" s="301"/>
      <c r="B107" s="301"/>
      <c r="C107" s="301"/>
      <c r="D107" s="301"/>
      <c r="E107" s="301"/>
      <c r="F107" s="508"/>
      <c r="G107" s="508"/>
      <c r="H107" s="508"/>
      <c r="I107" s="508"/>
      <c r="J107" s="509"/>
      <c r="K107" s="509"/>
      <c r="L107" s="509"/>
      <c r="M107" s="509"/>
      <c r="N107" s="509"/>
      <c r="O107" s="509"/>
      <c r="P107" s="509"/>
      <c r="Q107" s="492"/>
      <c r="R107" s="509"/>
      <c r="S107" s="509"/>
      <c r="T107" s="509"/>
      <c r="U107" s="509"/>
      <c r="V107" s="492"/>
      <c r="W107" s="509"/>
      <c r="X107" s="509"/>
      <c r="Y107" s="509"/>
      <c r="Z107" s="509"/>
      <c r="AA107" s="1321"/>
      <c r="AB107" s="509"/>
      <c r="AC107" s="509"/>
      <c r="AD107" s="509"/>
      <c r="AE107" s="509"/>
      <c r="AF107" s="509"/>
      <c r="AG107" s="509"/>
      <c r="AH107" s="509"/>
      <c r="AI107" s="509"/>
      <c r="AJ107" s="509"/>
      <c r="AK107" s="221"/>
      <c r="AL107" s="298"/>
    </row>
    <row r="108" spans="1:38" s="291" customFormat="1" ht="14.25" x14ac:dyDescent="0.2">
      <c r="A108" s="301"/>
      <c r="B108" s="301"/>
      <c r="C108" s="301"/>
      <c r="D108" s="301"/>
      <c r="E108" s="301"/>
      <c r="F108" s="508"/>
      <c r="G108" s="508"/>
      <c r="H108" s="508"/>
      <c r="I108" s="508"/>
      <c r="J108" s="509"/>
      <c r="K108" s="509"/>
      <c r="L108" s="509"/>
      <c r="M108" s="509"/>
      <c r="N108" s="509"/>
      <c r="O108" s="509"/>
      <c r="P108" s="509"/>
      <c r="Q108" s="492"/>
      <c r="R108" s="509"/>
      <c r="S108" s="509"/>
      <c r="T108" s="509"/>
      <c r="U108" s="509"/>
      <c r="V108" s="492"/>
      <c r="W108" s="509"/>
      <c r="X108" s="509"/>
      <c r="Y108" s="509"/>
      <c r="Z108" s="509"/>
      <c r="AA108" s="1321"/>
      <c r="AB108" s="509"/>
      <c r="AC108" s="509"/>
      <c r="AD108" s="509"/>
      <c r="AE108" s="509"/>
      <c r="AF108" s="509"/>
      <c r="AG108" s="509"/>
      <c r="AH108" s="509"/>
      <c r="AI108" s="509"/>
      <c r="AJ108" s="509"/>
      <c r="AK108" s="221"/>
      <c r="AL108" s="298"/>
    </row>
    <row r="109" spans="1:38" s="291" customFormat="1" ht="14.25" x14ac:dyDescent="0.2">
      <c r="A109" s="301"/>
      <c r="B109" s="301"/>
      <c r="C109" s="301"/>
      <c r="D109" s="301"/>
      <c r="E109" s="301"/>
      <c r="F109" s="508"/>
      <c r="G109" s="508"/>
      <c r="H109" s="508"/>
      <c r="I109" s="508"/>
      <c r="J109" s="509"/>
      <c r="K109" s="509"/>
      <c r="L109" s="509"/>
      <c r="M109" s="509"/>
      <c r="N109" s="509"/>
      <c r="O109" s="509"/>
      <c r="P109" s="509"/>
      <c r="Q109" s="492"/>
      <c r="R109" s="509"/>
      <c r="S109" s="509"/>
      <c r="T109" s="509"/>
      <c r="U109" s="496"/>
      <c r="V109" s="492"/>
      <c r="W109" s="509"/>
      <c r="X109" s="509"/>
      <c r="Y109" s="509"/>
      <c r="Z109" s="509"/>
      <c r="AA109" s="1321"/>
      <c r="AB109" s="509"/>
      <c r="AC109" s="509"/>
      <c r="AD109" s="509"/>
      <c r="AE109" s="509"/>
      <c r="AF109" s="509"/>
      <c r="AG109" s="509"/>
      <c r="AH109" s="509"/>
      <c r="AI109" s="509"/>
      <c r="AJ109" s="509"/>
      <c r="AK109" s="221"/>
      <c r="AL109" s="298"/>
    </row>
    <row r="110" spans="1:38" s="291" customFormat="1" ht="14.25" x14ac:dyDescent="0.2">
      <c r="A110" s="301"/>
      <c r="B110" s="301"/>
      <c r="C110" s="301"/>
      <c r="D110" s="301"/>
      <c r="E110" s="301"/>
      <c r="F110" s="508"/>
      <c r="G110" s="508"/>
      <c r="H110" s="508"/>
      <c r="I110" s="508"/>
      <c r="J110" s="509"/>
      <c r="K110" s="509"/>
      <c r="L110" s="509"/>
      <c r="M110" s="509"/>
      <c r="N110" s="509"/>
      <c r="O110" s="509"/>
      <c r="P110" s="509"/>
      <c r="Q110" s="492"/>
      <c r="R110" s="509"/>
      <c r="S110" s="509"/>
      <c r="T110" s="509"/>
      <c r="U110" s="496"/>
      <c r="V110" s="492"/>
      <c r="W110" s="509"/>
      <c r="X110" s="509"/>
      <c r="Y110" s="509"/>
      <c r="Z110" s="509"/>
      <c r="AA110" s="1321"/>
      <c r="AB110" s="509"/>
      <c r="AC110" s="509"/>
      <c r="AD110" s="509"/>
      <c r="AE110" s="509"/>
      <c r="AF110" s="509"/>
      <c r="AG110" s="509"/>
      <c r="AH110" s="509"/>
      <c r="AI110" s="509"/>
      <c r="AJ110" s="509"/>
      <c r="AK110" s="221"/>
      <c r="AL110" s="298"/>
    </row>
    <row r="111" spans="1:38" s="291" customFormat="1" ht="14.25" x14ac:dyDescent="0.2">
      <c r="A111" s="301"/>
      <c r="B111" s="301"/>
      <c r="C111" s="301"/>
      <c r="D111" s="301"/>
      <c r="E111" s="301"/>
      <c r="F111" s="508"/>
      <c r="G111" s="508"/>
      <c r="H111" s="508"/>
      <c r="I111" s="508"/>
      <c r="J111" s="509"/>
      <c r="K111" s="509"/>
      <c r="L111" s="509"/>
      <c r="M111" s="509"/>
      <c r="N111" s="509"/>
      <c r="O111" s="509"/>
      <c r="P111" s="509"/>
      <c r="Q111" s="492"/>
      <c r="R111" s="509"/>
      <c r="S111" s="509"/>
      <c r="T111" s="509"/>
      <c r="U111" s="496"/>
      <c r="V111" s="492"/>
      <c r="W111" s="509"/>
      <c r="X111" s="509"/>
      <c r="Y111" s="509"/>
      <c r="Z111" s="509"/>
      <c r="AA111" s="1321"/>
      <c r="AB111" s="509"/>
      <c r="AC111" s="509"/>
      <c r="AD111" s="509"/>
      <c r="AE111" s="509"/>
      <c r="AF111" s="509"/>
      <c r="AG111" s="509"/>
      <c r="AH111" s="509"/>
      <c r="AI111" s="509"/>
      <c r="AJ111" s="509"/>
      <c r="AK111" s="221"/>
      <c r="AL111" s="298"/>
    </row>
    <row r="112" spans="1:38" s="291" customFormat="1" ht="14.25" x14ac:dyDescent="0.2">
      <c r="A112" s="301"/>
      <c r="B112" s="301"/>
      <c r="C112" s="301"/>
      <c r="D112" s="301"/>
      <c r="E112" s="301"/>
      <c r="F112" s="508"/>
      <c r="G112" s="508"/>
      <c r="H112" s="508"/>
      <c r="I112" s="508"/>
      <c r="J112" s="509"/>
      <c r="K112" s="509"/>
      <c r="L112" s="509"/>
      <c r="M112" s="509"/>
      <c r="N112" s="509"/>
      <c r="O112" s="509"/>
      <c r="P112" s="509"/>
      <c r="Q112" s="492"/>
      <c r="R112" s="509"/>
      <c r="S112" s="509"/>
      <c r="T112" s="509"/>
      <c r="U112" s="496"/>
      <c r="V112" s="492"/>
      <c r="W112" s="509"/>
      <c r="X112" s="509"/>
      <c r="Y112" s="509"/>
      <c r="Z112" s="509"/>
      <c r="AA112" s="1321"/>
      <c r="AB112" s="509"/>
      <c r="AC112" s="509"/>
      <c r="AD112" s="509"/>
      <c r="AE112" s="509"/>
      <c r="AF112" s="509"/>
      <c r="AG112" s="509"/>
      <c r="AH112" s="509"/>
      <c r="AI112" s="509"/>
      <c r="AJ112" s="509"/>
      <c r="AK112" s="221"/>
      <c r="AL112" s="298"/>
    </row>
    <row r="113" spans="1:38" s="291" customFormat="1" ht="14.25" x14ac:dyDescent="0.2">
      <c r="A113" s="301"/>
      <c r="B113" s="301"/>
      <c r="C113" s="301"/>
      <c r="D113" s="301"/>
      <c r="E113" s="301"/>
      <c r="F113" s="508"/>
      <c r="G113" s="508"/>
      <c r="H113" s="508"/>
      <c r="I113" s="508"/>
      <c r="J113" s="509"/>
      <c r="K113" s="509"/>
      <c r="L113" s="509"/>
      <c r="M113" s="509"/>
      <c r="N113" s="509"/>
      <c r="O113" s="509"/>
      <c r="P113" s="509"/>
      <c r="Q113" s="492"/>
      <c r="R113" s="509"/>
      <c r="S113" s="509"/>
      <c r="T113" s="509"/>
      <c r="U113" s="496"/>
      <c r="V113" s="492"/>
      <c r="W113" s="509"/>
      <c r="X113" s="509"/>
      <c r="Y113" s="509"/>
      <c r="Z113" s="509"/>
      <c r="AA113" s="1321"/>
      <c r="AB113" s="509"/>
      <c r="AC113" s="509"/>
      <c r="AD113" s="509"/>
      <c r="AE113" s="509"/>
      <c r="AF113" s="509"/>
      <c r="AG113" s="509"/>
      <c r="AH113" s="509"/>
      <c r="AI113" s="509"/>
      <c r="AJ113" s="509"/>
      <c r="AK113" s="221"/>
      <c r="AL113" s="298"/>
    </row>
    <row r="114" spans="1:38" s="291" customFormat="1" ht="14.25" x14ac:dyDescent="0.2">
      <c r="A114" s="301"/>
      <c r="B114" s="301"/>
      <c r="C114" s="301"/>
      <c r="D114" s="301"/>
      <c r="E114" s="301"/>
      <c r="F114" s="508"/>
      <c r="G114" s="508"/>
      <c r="H114" s="508"/>
      <c r="I114" s="508"/>
      <c r="J114" s="509"/>
      <c r="K114" s="509"/>
      <c r="L114" s="509"/>
      <c r="M114" s="509"/>
      <c r="N114" s="509"/>
      <c r="O114" s="509"/>
      <c r="P114" s="509"/>
      <c r="Q114" s="492"/>
      <c r="R114" s="509"/>
      <c r="S114" s="509"/>
      <c r="T114" s="509"/>
      <c r="U114" s="496"/>
      <c r="V114" s="492"/>
      <c r="W114" s="509"/>
      <c r="X114" s="500"/>
      <c r="Y114" s="509"/>
      <c r="Z114" s="509"/>
      <c r="AA114" s="1321"/>
      <c r="AB114" s="500"/>
      <c r="AC114" s="509"/>
      <c r="AD114" s="509"/>
      <c r="AE114" s="509"/>
      <c r="AF114" s="509"/>
      <c r="AG114" s="509"/>
      <c r="AH114" s="509"/>
      <c r="AI114" s="509"/>
      <c r="AJ114" s="509"/>
      <c r="AK114" s="221"/>
      <c r="AL114" s="298"/>
    </row>
    <row r="115" spans="1:38" s="291" customFormat="1" ht="14.25" x14ac:dyDescent="0.2">
      <c r="A115" s="301"/>
      <c r="B115" s="301"/>
      <c r="C115" s="301"/>
      <c r="D115" s="301"/>
      <c r="E115" s="301"/>
      <c r="F115" s="508"/>
      <c r="G115" s="508"/>
      <c r="H115" s="508"/>
      <c r="I115" s="508"/>
      <c r="J115" s="509"/>
      <c r="K115" s="509"/>
      <c r="L115" s="509"/>
      <c r="M115" s="509"/>
      <c r="N115" s="509"/>
      <c r="O115" s="509"/>
      <c r="P115" s="509"/>
      <c r="Q115" s="492"/>
      <c r="R115" s="509"/>
      <c r="S115" s="509"/>
      <c r="T115" s="509"/>
      <c r="U115" s="496"/>
      <c r="V115" s="492"/>
      <c r="W115" s="509"/>
      <c r="X115" s="500"/>
      <c r="Y115" s="509"/>
      <c r="Z115" s="509"/>
      <c r="AA115" s="1315"/>
      <c r="AB115" s="500"/>
      <c r="AC115" s="509"/>
      <c r="AD115" s="509"/>
      <c r="AE115" s="509"/>
      <c r="AF115" s="509"/>
      <c r="AG115" s="509"/>
      <c r="AH115" s="509"/>
      <c r="AI115" s="509"/>
      <c r="AJ115" s="509"/>
      <c r="AK115" s="221"/>
      <c r="AL115" s="298"/>
    </row>
    <row r="116" spans="1:38" s="291" customFormat="1" ht="14.25" x14ac:dyDescent="0.2">
      <c r="A116" s="301"/>
      <c r="B116" s="301"/>
      <c r="C116" s="301"/>
      <c r="D116" s="301"/>
      <c r="E116" s="301"/>
      <c r="F116" s="508"/>
      <c r="G116" s="508"/>
      <c r="H116" s="508"/>
      <c r="I116" s="508"/>
      <c r="J116" s="509"/>
      <c r="K116" s="509"/>
      <c r="L116" s="509"/>
      <c r="M116" s="509"/>
      <c r="N116" s="509"/>
      <c r="O116" s="509"/>
      <c r="P116" s="509"/>
      <c r="Q116" s="492"/>
      <c r="R116" s="509"/>
      <c r="S116" s="509"/>
      <c r="T116" s="509"/>
      <c r="U116" s="496"/>
      <c r="V116" s="492"/>
      <c r="W116" s="509"/>
      <c r="X116" s="500"/>
      <c r="Y116" s="509"/>
      <c r="Z116" s="509"/>
      <c r="AA116" s="1315"/>
      <c r="AB116" s="500"/>
      <c r="AC116" s="509"/>
      <c r="AD116" s="509"/>
      <c r="AE116" s="509"/>
      <c r="AF116" s="509"/>
      <c r="AG116" s="509"/>
      <c r="AH116" s="509"/>
      <c r="AI116" s="509"/>
      <c r="AJ116" s="509"/>
      <c r="AK116" s="1321"/>
      <c r="AL116" s="298"/>
    </row>
    <row r="117" spans="1:38" s="291" customFormat="1" ht="14.25" x14ac:dyDescent="0.2">
      <c r="A117" s="301"/>
      <c r="B117" s="301"/>
      <c r="C117" s="301"/>
      <c r="D117" s="301"/>
      <c r="E117" s="301"/>
      <c r="F117" s="508"/>
      <c r="G117" s="508"/>
      <c r="H117" s="508"/>
      <c r="I117" s="508"/>
      <c r="J117" s="509"/>
      <c r="K117" s="509"/>
      <c r="L117" s="509"/>
      <c r="M117" s="509"/>
      <c r="N117" s="509"/>
      <c r="O117" s="509"/>
      <c r="P117" s="509"/>
      <c r="Q117" s="492"/>
      <c r="R117" s="509"/>
      <c r="S117" s="509"/>
      <c r="T117" s="509"/>
      <c r="U117" s="496"/>
      <c r="V117" s="492"/>
      <c r="W117" s="509"/>
      <c r="X117" s="500"/>
      <c r="Y117" s="509"/>
      <c r="Z117" s="509"/>
      <c r="AA117" s="1315"/>
      <c r="AB117" s="500"/>
      <c r="AC117" s="509"/>
      <c r="AD117" s="509"/>
      <c r="AE117" s="509"/>
      <c r="AF117" s="509"/>
      <c r="AG117" s="509"/>
      <c r="AH117" s="509"/>
      <c r="AI117" s="509"/>
      <c r="AJ117" s="509"/>
      <c r="AK117" s="1321"/>
      <c r="AL117" s="298"/>
    </row>
    <row r="118" spans="1:38" s="291" customFormat="1" ht="14.25" x14ac:dyDescent="0.2">
      <c r="A118" s="301"/>
      <c r="B118" s="301"/>
      <c r="C118" s="301"/>
      <c r="D118" s="301"/>
      <c r="E118" s="301"/>
      <c r="F118" s="508"/>
      <c r="G118" s="508"/>
      <c r="H118" s="508"/>
      <c r="I118" s="508"/>
      <c r="J118" s="509"/>
      <c r="K118" s="509"/>
      <c r="L118" s="509"/>
      <c r="M118" s="509"/>
      <c r="N118" s="509"/>
      <c r="O118" s="509"/>
      <c r="P118" s="509"/>
      <c r="Q118" s="492"/>
      <c r="R118" s="509"/>
      <c r="S118" s="509"/>
      <c r="T118" s="509"/>
      <c r="U118" s="496"/>
      <c r="V118" s="492"/>
      <c r="W118" s="509"/>
      <c r="X118" s="500"/>
      <c r="Y118" s="509"/>
      <c r="Z118" s="509"/>
      <c r="AA118" s="1315"/>
      <c r="AB118" s="500"/>
      <c r="AC118" s="509"/>
      <c r="AD118" s="509"/>
      <c r="AE118" s="509"/>
      <c r="AF118" s="509"/>
      <c r="AG118" s="509"/>
      <c r="AH118" s="509"/>
      <c r="AI118" s="509"/>
      <c r="AJ118" s="509"/>
      <c r="AK118" s="1321"/>
      <c r="AL118" s="298"/>
    </row>
    <row r="119" spans="1:38" s="291" customFormat="1" ht="14.25" x14ac:dyDescent="0.2">
      <c r="A119" s="301"/>
      <c r="B119" s="301"/>
      <c r="C119" s="301"/>
      <c r="D119" s="301"/>
      <c r="E119" s="301"/>
      <c r="F119" s="508"/>
      <c r="G119" s="508"/>
      <c r="H119" s="508"/>
      <c r="I119" s="508"/>
      <c r="J119" s="509"/>
      <c r="K119" s="509"/>
      <c r="L119" s="509"/>
      <c r="M119" s="509"/>
      <c r="N119" s="509"/>
      <c r="O119" s="509"/>
      <c r="P119" s="509"/>
      <c r="Q119" s="492"/>
      <c r="R119" s="509"/>
      <c r="S119" s="509"/>
      <c r="T119" s="509"/>
      <c r="U119" s="496"/>
      <c r="V119" s="492"/>
      <c r="W119" s="509"/>
      <c r="X119" s="500"/>
      <c r="Y119" s="509"/>
      <c r="Z119" s="509"/>
      <c r="AA119" s="1315"/>
      <c r="AB119" s="500"/>
      <c r="AC119" s="509"/>
      <c r="AD119" s="509"/>
      <c r="AE119" s="509"/>
      <c r="AF119" s="509"/>
      <c r="AG119" s="509"/>
      <c r="AH119" s="509"/>
      <c r="AI119" s="509"/>
      <c r="AJ119" s="509"/>
      <c r="AK119" s="1321"/>
      <c r="AL119" s="298"/>
    </row>
    <row r="120" spans="1:38" s="291" customFormat="1" ht="14.25" x14ac:dyDescent="0.2">
      <c r="A120" s="301"/>
      <c r="B120" s="301"/>
      <c r="C120" s="301"/>
      <c r="D120" s="301"/>
      <c r="E120" s="301"/>
      <c r="F120" s="508"/>
      <c r="G120" s="508"/>
      <c r="H120" s="508"/>
      <c r="I120" s="508"/>
      <c r="J120" s="509"/>
      <c r="K120" s="509"/>
      <c r="L120" s="509"/>
      <c r="M120" s="509"/>
      <c r="N120" s="509"/>
      <c r="O120" s="509"/>
      <c r="P120" s="509"/>
      <c r="Q120" s="492"/>
      <c r="R120" s="509"/>
      <c r="S120" s="509"/>
      <c r="T120" s="509"/>
      <c r="U120" s="496"/>
      <c r="V120" s="492"/>
      <c r="W120" s="509"/>
      <c r="X120" s="500"/>
      <c r="Y120" s="509"/>
      <c r="Z120" s="509"/>
      <c r="AA120" s="1315"/>
      <c r="AB120" s="500"/>
      <c r="AC120" s="509"/>
      <c r="AD120" s="509"/>
      <c r="AE120" s="509"/>
      <c r="AF120" s="509"/>
      <c r="AG120" s="509"/>
      <c r="AH120" s="509"/>
      <c r="AI120" s="509"/>
      <c r="AJ120" s="509"/>
      <c r="AK120" s="1321"/>
      <c r="AL120" s="298"/>
    </row>
    <row r="121" spans="1:38" s="291" customFormat="1" ht="14.25" x14ac:dyDescent="0.2">
      <c r="A121" s="301"/>
      <c r="B121" s="301"/>
      <c r="C121" s="301"/>
      <c r="D121" s="301"/>
      <c r="E121" s="301"/>
      <c r="F121" s="508"/>
      <c r="G121" s="508"/>
      <c r="H121" s="508"/>
      <c r="I121" s="508"/>
      <c r="J121" s="509"/>
      <c r="K121" s="509"/>
      <c r="L121" s="509"/>
      <c r="M121" s="509"/>
      <c r="N121" s="509"/>
      <c r="O121" s="509"/>
      <c r="P121" s="509"/>
      <c r="Q121" s="492"/>
      <c r="R121" s="509"/>
      <c r="S121" s="509"/>
      <c r="T121" s="509"/>
      <c r="U121" s="496"/>
      <c r="V121" s="492"/>
      <c r="W121" s="509"/>
      <c r="X121" s="500"/>
      <c r="Y121" s="509"/>
      <c r="Z121" s="509"/>
      <c r="AA121" s="1315"/>
      <c r="AB121" s="500"/>
      <c r="AC121" s="509"/>
      <c r="AD121" s="509"/>
      <c r="AE121" s="509"/>
      <c r="AF121" s="509"/>
      <c r="AG121" s="509"/>
      <c r="AH121" s="509"/>
      <c r="AI121" s="509"/>
      <c r="AJ121" s="509"/>
      <c r="AK121" s="1321"/>
      <c r="AL121" s="298"/>
    </row>
    <row r="122" spans="1:38" s="291" customFormat="1" ht="14.25" x14ac:dyDescent="0.2">
      <c r="A122" s="301"/>
      <c r="B122" s="301"/>
      <c r="C122" s="301"/>
      <c r="D122" s="301"/>
      <c r="E122" s="301"/>
      <c r="F122" s="508"/>
      <c r="G122" s="508"/>
      <c r="H122" s="508"/>
      <c r="I122" s="508"/>
      <c r="J122" s="509"/>
      <c r="K122" s="509"/>
      <c r="L122" s="509"/>
      <c r="M122" s="509"/>
      <c r="N122" s="509"/>
      <c r="O122" s="509"/>
      <c r="P122" s="509"/>
      <c r="Q122" s="492"/>
      <c r="R122" s="509"/>
      <c r="S122" s="509"/>
      <c r="T122" s="509"/>
      <c r="U122" s="496"/>
      <c r="V122" s="492"/>
      <c r="W122" s="509"/>
      <c r="X122" s="500"/>
      <c r="Y122" s="509"/>
      <c r="Z122" s="509"/>
      <c r="AA122" s="1315"/>
      <c r="AB122" s="500"/>
      <c r="AC122" s="509"/>
      <c r="AD122" s="509"/>
      <c r="AE122" s="509"/>
      <c r="AF122" s="509"/>
      <c r="AG122" s="509"/>
      <c r="AH122" s="509"/>
      <c r="AI122" s="509"/>
      <c r="AJ122" s="509"/>
      <c r="AK122" s="1321"/>
      <c r="AL122" s="298"/>
    </row>
    <row r="123" spans="1:38" s="291" customFormat="1" ht="14.25" x14ac:dyDescent="0.2">
      <c r="A123" s="301"/>
      <c r="B123" s="301"/>
      <c r="C123" s="301"/>
      <c r="D123" s="301"/>
      <c r="E123" s="301"/>
      <c r="F123" s="508"/>
      <c r="G123" s="508"/>
      <c r="H123" s="508"/>
      <c r="I123" s="508"/>
      <c r="J123" s="509"/>
      <c r="K123" s="509"/>
      <c r="L123" s="509"/>
      <c r="M123" s="509"/>
      <c r="N123" s="509"/>
      <c r="O123" s="509"/>
      <c r="P123" s="509"/>
      <c r="Q123" s="492"/>
      <c r="R123" s="509"/>
      <c r="S123" s="509"/>
      <c r="T123" s="509"/>
      <c r="U123" s="496"/>
      <c r="V123" s="492"/>
      <c r="W123" s="509"/>
      <c r="X123" s="500"/>
      <c r="Y123" s="509"/>
      <c r="Z123" s="509"/>
      <c r="AA123" s="1315"/>
      <c r="AB123" s="500"/>
      <c r="AC123" s="509"/>
      <c r="AD123" s="509"/>
      <c r="AE123" s="509"/>
      <c r="AF123" s="509"/>
      <c r="AG123" s="509"/>
      <c r="AH123" s="509"/>
      <c r="AI123" s="509"/>
      <c r="AJ123" s="509"/>
      <c r="AK123" s="1321"/>
      <c r="AL123" s="298"/>
    </row>
    <row r="124" spans="1:38" s="291" customFormat="1" ht="14.25" x14ac:dyDescent="0.2">
      <c r="A124" s="301"/>
      <c r="B124" s="301"/>
      <c r="C124" s="301"/>
      <c r="D124" s="301"/>
      <c r="E124" s="301"/>
      <c r="F124" s="508"/>
      <c r="G124" s="508"/>
      <c r="H124" s="508"/>
      <c r="I124" s="508"/>
      <c r="J124" s="509"/>
      <c r="K124" s="509"/>
      <c r="L124" s="509"/>
      <c r="M124" s="509"/>
      <c r="N124" s="509"/>
      <c r="O124" s="509"/>
      <c r="P124" s="509"/>
      <c r="Q124" s="492"/>
      <c r="R124" s="509"/>
      <c r="S124" s="509"/>
      <c r="T124" s="509"/>
      <c r="U124" s="496"/>
      <c r="V124" s="492"/>
      <c r="W124" s="509"/>
      <c r="X124" s="500"/>
      <c r="Y124" s="509"/>
      <c r="Z124" s="509"/>
      <c r="AA124" s="1315"/>
      <c r="AB124" s="500"/>
      <c r="AC124" s="509"/>
      <c r="AD124" s="509"/>
      <c r="AE124" s="509"/>
      <c r="AF124" s="509"/>
      <c r="AG124" s="509"/>
      <c r="AH124" s="509"/>
      <c r="AI124" s="509"/>
      <c r="AJ124" s="509"/>
      <c r="AK124" s="1321"/>
      <c r="AL124" s="298"/>
    </row>
    <row r="125" spans="1:38" s="291" customFormat="1" ht="14.25" x14ac:dyDescent="0.2">
      <c r="A125" s="301"/>
      <c r="B125" s="301"/>
      <c r="C125" s="301"/>
      <c r="D125" s="301"/>
      <c r="E125" s="301"/>
      <c r="F125" s="508"/>
      <c r="G125" s="508"/>
      <c r="H125" s="508"/>
      <c r="I125" s="508"/>
      <c r="J125" s="509"/>
      <c r="K125" s="509"/>
      <c r="L125" s="509"/>
      <c r="M125" s="509"/>
      <c r="N125" s="509"/>
      <c r="O125" s="509"/>
      <c r="P125" s="509"/>
      <c r="Q125" s="492"/>
      <c r="R125" s="509"/>
      <c r="S125" s="509"/>
      <c r="T125" s="509"/>
      <c r="U125" s="496"/>
      <c r="V125" s="492"/>
      <c r="W125" s="509"/>
      <c r="X125" s="500"/>
      <c r="Y125" s="509"/>
      <c r="Z125" s="509"/>
      <c r="AA125" s="1315"/>
      <c r="AB125" s="500"/>
      <c r="AC125" s="509"/>
      <c r="AD125" s="509"/>
      <c r="AE125" s="509"/>
      <c r="AF125" s="509"/>
      <c r="AG125" s="509"/>
      <c r="AH125" s="509"/>
      <c r="AI125" s="509"/>
      <c r="AJ125" s="509"/>
      <c r="AK125" s="1321"/>
      <c r="AL125" s="298"/>
    </row>
    <row r="126" spans="1:38" s="291" customFormat="1" ht="14.25" x14ac:dyDescent="0.2">
      <c r="A126" s="301"/>
      <c r="B126" s="301"/>
      <c r="C126" s="301"/>
      <c r="D126" s="301"/>
      <c r="E126" s="301"/>
      <c r="F126" s="508"/>
      <c r="G126" s="508"/>
      <c r="H126" s="508"/>
      <c r="I126" s="508"/>
      <c r="J126" s="509"/>
      <c r="K126" s="509"/>
      <c r="L126" s="509"/>
      <c r="M126" s="509"/>
      <c r="N126" s="509"/>
      <c r="O126" s="509"/>
      <c r="P126" s="509"/>
      <c r="Q126" s="492"/>
      <c r="R126" s="509"/>
      <c r="S126" s="509"/>
      <c r="T126" s="509"/>
      <c r="U126" s="496"/>
      <c r="V126" s="492"/>
      <c r="W126" s="509"/>
      <c r="X126" s="500"/>
      <c r="Y126" s="509"/>
      <c r="Z126" s="509"/>
      <c r="AA126" s="1315"/>
      <c r="AB126" s="500"/>
      <c r="AC126" s="509"/>
      <c r="AD126" s="509"/>
      <c r="AE126" s="509"/>
      <c r="AF126" s="509"/>
      <c r="AG126" s="509"/>
      <c r="AH126" s="509"/>
      <c r="AI126" s="509"/>
      <c r="AJ126" s="509"/>
      <c r="AK126" s="1321"/>
      <c r="AL126" s="298"/>
    </row>
    <row r="127" spans="1:38" s="291" customFormat="1" ht="14.25" x14ac:dyDescent="0.2">
      <c r="A127" s="301"/>
      <c r="B127" s="301"/>
      <c r="C127" s="301"/>
      <c r="D127" s="301"/>
      <c r="E127" s="301"/>
      <c r="F127" s="508"/>
      <c r="G127" s="508"/>
      <c r="H127" s="508"/>
      <c r="I127" s="508"/>
      <c r="J127" s="509"/>
      <c r="K127" s="509"/>
      <c r="L127" s="509"/>
      <c r="M127" s="509"/>
      <c r="N127" s="509"/>
      <c r="O127" s="509"/>
      <c r="P127" s="509"/>
      <c r="Q127" s="492"/>
      <c r="R127" s="509"/>
      <c r="S127" s="509"/>
      <c r="T127" s="509"/>
      <c r="U127" s="496"/>
      <c r="V127" s="492"/>
      <c r="W127" s="509"/>
      <c r="X127" s="500"/>
      <c r="Y127" s="509"/>
      <c r="Z127" s="509"/>
      <c r="AA127" s="1315"/>
      <c r="AB127" s="500"/>
      <c r="AC127" s="509"/>
      <c r="AD127" s="509"/>
      <c r="AE127" s="509"/>
      <c r="AF127" s="509"/>
      <c r="AG127" s="509"/>
      <c r="AH127" s="509"/>
      <c r="AI127" s="509"/>
      <c r="AJ127" s="509"/>
      <c r="AK127" s="1321"/>
      <c r="AL127" s="298"/>
    </row>
    <row r="128" spans="1:38" s="291" customFormat="1" ht="14.25" x14ac:dyDescent="0.2">
      <c r="A128" s="301"/>
      <c r="B128" s="301"/>
      <c r="C128" s="301"/>
      <c r="D128" s="301"/>
      <c r="E128" s="301"/>
      <c r="F128" s="508"/>
      <c r="G128" s="508"/>
      <c r="H128" s="508"/>
      <c r="I128" s="508"/>
      <c r="J128" s="509"/>
      <c r="K128" s="509"/>
      <c r="L128" s="509"/>
      <c r="M128" s="509"/>
      <c r="N128" s="509"/>
      <c r="O128" s="509"/>
      <c r="P128" s="509"/>
      <c r="Q128" s="492"/>
      <c r="R128" s="509"/>
      <c r="S128" s="509"/>
      <c r="T128" s="509"/>
      <c r="U128" s="496"/>
      <c r="V128" s="492"/>
      <c r="W128" s="509"/>
      <c r="X128" s="500"/>
      <c r="Y128" s="509"/>
      <c r="Z128" s="509"/>
      <c r="AA128" s="1315"/>
      <c r="AB128" s="500"/>
      <c r="AC128" s="509"/>
      <c r="AD128" s="509"/>
      <c r="AE128" s="509"/>
      <c r="AF128" s="509"/>
      <c r="AG128" s="509"/>
      <c r="AH128" s="509"/>
      <c r="AI128" s="509"/>
      <c r="AJ128" s="509"/>
      <c r="AK128" s="1321"/>
      <c r="AL128" s="298"/>
    </row>
    <row r="129" spans="1:38" s="291" customFormat="1" ht="14.25" x14ac:dyDescent="0.2">
      <c r="A129" s="301"/>
      <c r="B129" s="301"/>
      <c r="C129" s="301"/>
      <c r="D129" s="301"/>
      <c r="E129" s="301"/>
      <c r="F129" s="508"/>
      <c r="G129" s="508"/>
      <c r="H129" s="508"/>
      <c r="I129" s="508"/>
      <c r="J129" s="509"/>
      <c r="K129" s="509"/>
      <c r="L129" s="509"/>
      <c r="M129" s="509"/>
      <c r="N129" s="509"/>
      <c r="O129" s="509"/>
      <c r="P129" s="509"/>
      <c r="Q129" s="492"/>
      <c r="R129" s="509"/>
      <c r="S129" s="509"/>
      <c r="T129" s="509"/>
      <c r="U129" s="496"/>
      <c r="V129" s="492"/>
      <c r="W129" s="509"/>
      <c r="X129" s="500"/>
      <c r="Y129" s="509"/>
      <c r="Z129" s="509"/>
      <c r="AA129" s="1315"/>
      <c r="AB129" s="500"/>
      <c r="AC129" s="509"/>
      <c r="AD129" s="509"/>
      <c r="AE129" s="509"/>
      <c r="AF129" s="509"/>
      <c r="AG129" s="509"/>
      <c r="AH129" s="509"/>
      <c r="AI129" s="509"/>
      <c r="AJ129" s="509"/>
      <c r="AK129" s="1321"/>
      <c r="AL129" s="298"/>
    </row>
    <row r="130" spans="1:38" s="291" customFormat="1" ht="14.25" x14ac:dyDescent="0.2">
      <c r="A130" s="301"/>
      <c r="B130" s="301"/>
      <c r="C130" s="301"/>
      <c r="D130" s="301"/>
      <c r="E130" s="301"/>
      <c r="F130" s="508"/>
      <c r="G130" s="508"/>
      <c r="H130" s="508"/>
      <c r="I130" s="508"/>
      <c r="J130" s="509"/>
      <c r="K130" s="509"/>
      <c r="L130" s="509"/>
      <c r="M130" s="509"/>
      <c r="N130" s="509"/>
      <c r="O130" s="509"/>
      <c r="P130" s="509"/>
      <c r="Q130" s="492"/>
      <c r="R130" s="509"/>
      <c r="S130" s="509"/>
      <c r="T130" s="509"/>
      <c r="U130" s="496"/>
      <c r="V130" s="492"/>
      <c r="W130" s="509"/>
      <c r="X130" s="500"/>
      <c r="Y130" s="509"/>
      <c r="Z130" s="509"/>
      <c r="AA130" s="1315"/>
      <c r="AB130" s="500"/>
      <c r="AC130" s="509"/>
      <c r="AD130" s="509"/>
      <c r="AE130" s="509"/>
      <c r="AF130" s="509"/>
      <c r="AG130" s="509"/>
      <c r="AH130" s="509"/>
      <c r="AI130" s="509"/>
      <c r="AJ130" s="509"/>
      <c r="AK130" s="1321"/>
      <c r="AL130" s="298"/>
    </row>
    <row r="131" spans="1:38" s="291" customFormat="1" ht="14.25" x14ac:dyDescent="0.2">
      <c r="A131" s="301"/>
      <c r="B131" s="301"/>
      <c r="C131" s="301"/>
      <c r="D131" s="301"/>
      <c r="E131" s="301"/>
      <c r="F131" s="508"/>
      <c r="G131" s="508"/>
      <c r="H131" s="508"/>
      <c r="I131" s="508"/>
      <c r="J131" s="509"/>
      <c r="K131" s="509"/>
      <c r="L131" s="509"/>
      <c r="M131" s="509"/>
      <c r="N131" s="509"/>
      <c r="O131" s="509"/>
      <c r="P131" s="509"/>
      <c r="Q131" s="492"/>
      <c r="R131" s="509"/>
      <c r="S131" s="509"/>
      <c r="T131" s="509"/>
      <c r="U131" s="496"/>
      <c r="V131" s="492"/>
      <c r="W131" s="509"/>
      <c r="X131" s="500"/>
      <c r="Y131" s="509"/>
      <c r="Z131" s="509"/>
      <c r="AA131" s="1315"/>
      <c r="AB131" s="500"/>
      <c r="AC131" s="509"/>
      <c r="AD131" s="509"/>
      <c r="AE131" s="509"/>
      <c r="AF131" s="509"/>
      <c r="AG131" s="509"/>
      <c r="AH131" s="509"/>
      <c r="AI131" s="509"/>
      <c r="AJ131" s="509"/>
      <c r="AK131" s="1321"/>
      <c r="AL131" s="298"/>
    </row>
    <row r="132" spans="1:38" s="291" customFormat="1" ht="14.25" x14ac:dyDescent="0.2">
      <c r="A132" s="301"/>
      <c r="B132" s="301"/>
      <c r="C132" s="301"/>
      <c r="D132" s="301"/>
      <c r="E132" s="301"/>
      <c r="F132" s="508"/>
      <c r="G132" s="508"/>
      <c r="H132" s="508"/>
      <c r="I132" s="508"/>
      <c r="J132" s="509"/>
      <c r="K132" s="509"/>
      <c r="L132" s="509"/>
      <c r="M132" s="509"/>
      <c r="N132" s="509"/>
      <c r="O132" s="509"/>
      <c r="P132" s="509"/>
      <c r="Q132" s="492"/>
      <c r="R132" s="509"/>
      <c r="S132" s="509"/>
      <c r="T132" s="509"/>
      <c r="U132" s="496"/>
      <c r="V132" s="492"/>
      <c r="W132" s="509"/>
      <c r="X132" s="500"/>
      <c r="Y132" s="509"/>
      <c r="Z132" s="509"/>
      <c r="AA132" s="1315"/>
      <c r="AB132" s="500"/>
      <c r="AC132" s="509"/>
      <c r="AD132" s="509"/>
      <c r="AE132" s="509"/>
      <c r="AF132" s="509"/>
      <c r="AG132" s="509"/>
      <c r="AH132" s="509"/>
      <c r="AI132" s="509"/>
      <c r="AJ132" s="509"/>
      <c r="AK132" s="1321"/>
      <c r="AL132" s="298"/>
    </row>
    <row r="133" spans="1:38" s="291" customFormat="1" ht="14.25" x14ac:dyDescent="0.2">
      <c r="A133" s="301"/>
      <c r="B133" s="301"/>
      <c r="C133" s="301"/>
      <c r="D133" s="301"/>
      <c r="E133" s="301"/>
      <c r="F133" s="508"/>
      <c r="G133" s="508"/>
      <c r="H133" s="508"/>
      <c r="I133" s="508"/>
      <c r="J133" s="509"/>
      <c r="K133" s="509"/>
      <c r="L133" s="509"/>
      <c r="M133" s="509"/>
      <c r="N133" s="509"/>
      <c r="O133" s="509"/>
      <c r="P133" s="509"/>
      <c r="Q133" s="492"/>
      <c r="R133" s="509"/>
      <c r="S133" s="509"/>
      <c r="T133" s="509"/>
      <c r="U133" s="496"/>
      <c r="V133" s="492"/>
      <c r="W133" s="509"/>
      <c r="X133" s="500"/>
      <c r="Y133" s="509"/>
      <c r="Z133" s="509"/>
      <c r="AA133" s="1315"/>
      <c r="AB133" s="500"/>
      <c r="AC133" s="509"/>
      <c r="AD133" s="509"/>
      <c r="AE133" s="509"/>
      <c r="AF133" s="509"/>
      <c r="AG133" s="509"/>
      <c r="AH133" s="509"/>
      <c r="AI133" s="509"/>
      <c r="AJ133" s="509"/>
      <c r="AK133" s="1321"/>
      <c r="AL133" s="298"/>
    </row>
    <row r="134" spans="1:38" s="291" customFormat="1" ht="14.25" x14ac:dyDescent="0.2">
      <c r="A134" s="301"/>
      <c r="B134" s="301"/>
      <c r="C134" s="301"/>
      <c r="D134" s="301"/>
      <c r="E134" s="301"/>
      <c r="F134" s="508"/>
      <c r="G134" s="508"/>
      <c r="H134" s="508"/>
      <c r="I134" s="508"/>
      <c r="J134" s="509"/>
      <c r="K134" s="509"/>
      <c r="L134" s="509"/>
      <c r="M134" s="509"/>
      <c r="N134" s="509"/>
      <c r="O134" s="509"/>
      <c r="P134" s="509"/>
      <c r="Q134" s="492"/>
      <c r="R134" s="509"/>
      <c r="S134" s="509"/>
      <c r="T134" s="509"/>
      <c r="U134" s="496"/>
      <c r="V134" s="492"/>
      <c r="W134" s="509"/>
      <c r="X134" s="500"/>
      <c r="Y134" s="509"/>
      <c r="Z134" s="509"/>
      <c r="AA134" s="1315"/>
      <c r="AB134" s="500"/>
      <c r="AC134" s="509"/>
      <c r="AD134" s="509"/>
      <c r="AE134" s="509"/>
      <c r="AF134" s="509"/>
      <c r="AG134" s="509"/>
      <c r="AH134" s="509"/>
      <c r="AI134" s="509"/>
      <c r="AJ134" s="509"/>
      <c r="AK134" s="1321"/>
      <c r="AL134" s="298"/>
    </row>
    <row r="135" spans="1:38" s="291" customFormat="1" ht="14.25" x14ac:dyDescent="0.2">
      <c r="A135" s="301"/>
      <c r="B135" s="301"/>
      <c r="C135" s="301"/>
      <c r="D135" s="301"/>
      <c r="E135" s="301"/>
      <c r="F135" s="508"/>
      <c r="G135" s="508"/>
      <c r="H135" s="508"/>
      <c r="I135" s="508"/>
      <c r="J135" s="509"/>
      <c r="K135" s="509"/>
      <c r="L135" s="509"/>
      <c r="M135" s="509"/>
      <c r="N135" s="509"/>
      <c r="O135" s="509"/>
      <c r="P135" s="509"/>
      <c r="Q135" s="492"/>
      <c r="R135" s="509"/>
      <c r="S135" s="509"/>
      <c r="T135" s="509"/>
      <c r="U135" s="496"/>
      <c r="V135" s="492"/>
      <c r="W135" s="509"/>
      <c r="X135" s="500"/>
      <c r="Y135" s="509"/>
      <c r="Z135" s="509"/>
      <c r="AA135" s="1315"/>
      <c r="AB135" s="500"/>
      <c r="AC135" s="509"/>
      <c r="AD135" s="509"/>
      <c r="AE135" s="509"/>
      <c r="AF135" s="509"/>
      <c r="AG135" s="509"/>
      <c r="AH135" s="509"/>
      <c r="AI135" s="509"/>
      <c r="AJ135" s="509"/>
      <c r="AK135" s="1321"/>
      <c r="AL135" s="298"/>
    </row>
    <row r="136" spans="1:38" s="291" customFormat="1" ht="14.25" x14ac:dyDescent="0.2">
      <c r="A136" s="301"/>
      <c r="B136" s="301"/>
      <c r="C136" s="301"/>
      <c r="D136" s="301"/>
      <c r="E136" s="301"/>
      <c r="F136" s="508"/>
      <c r="G136" s="508"/>
      <c r="H136" s="508"/>
      <c r="I136" s="508"/>
      <c r="J136" s="509"/>
      <c r="K136" s="509"/>
      <c r="L136" s="509"/>
      <c r="M136" s="509"/>
      <c r="N136" s="509"/>
      <c r="O136" s="509"/>
      <c r="P136" s="509"/>
      <c r="Q136" s="492"/>
      <c r="R136" s="509"/>
      <c r="S136" s="509"/>
      <c r="T136" s="509"/>
      <c r="U136" s="496"/>
      <c r="V136" s="492"/>
      <c r="W136" s="509"/>
      <c r="X136" s="500"/>
      <c r="Y136" s="509"/>
      <c r="Z136" s="509"/>
      <c r="AA136" s="1315"/>
      <c r="AB136" s="500"/>
      <c r="AC136" s="509"/>
      <c r="AD136" s="509"/>
      <c r="AE136" s="509"/>
      <c r="AF136" s="509"/>
      <c r="AG136" s="509"/>
      <c r="AH136" s="509"/>
      <c r="AI136" s="509"/>
      <c r="AJ136" s="509"/>
      <c r="AK136" s="1321"/>
      <c r="AL136" s="298"/>
    </row>
    <row r="137" spans="1:38" s="291" customFormat="1" ht="14.25" x14ac:dyDescent="0.2">
      <c r="A137" s="301"/>
      <c r="B137" s="301"/>
      <c r="C137" s="301"/>
      <c r="D137" s="301"/>
      <c r="E137" s="301"/>
      <c r="F137" s="508"/>
      <c r="G137" s="508"/>
      <c r="H137" s="508"/>
      <c r="I137" s="508"/>
      <c r="J137" s="509"/>
      <c r="K137" s="509"/>
      <c r="L137" s="509"/>
      <c r="M137" s="509"/>
      <c r="N137" s="509"/>
      <c r="O137" s="509"/>
      <c r="P137" s="509"/>
      <c r="Q137" s="492"/>
      <c r="R137" s="509"/>
      <c r="S137" s="509"/>
      <c r="T137" s="509"/>
      <c r="U137" s="496"/>
      <c r="V137" s="492"/>
      <c r="W137" s="509"/>
      <c r="X137" s="500"/>
      <c r="Y137" s="509"/>
      <c r="Z137" s="509"/>
      <c r="AA137" s="1315"/>
      <c r="AB137" s="500"/>
      <c r="AC137" s="509"/>
      <c r="AD137" s="509"/>
      <c r="AE137" s="509"/>
      <c r="AF137" s="509"/>
      <c r="AG137" s="509"/>
      <c r="AH137" s="509"/>
      <c r="AI137" s="509"/>
      <c r="AJ137" s="509"/>
      <c r="AK137" s="1321"/>
      <c r="AL137" s="298"/>
    </row>
    <row r="138" spans="1:38" s="291" customFormat="1" ht="14.25" x14ac:dyDescent="0.2">
      <c r="A138" s="301"/>
      <c r="B138" s="301"/>
      <c r="C138" s="301"/>
      <c r="D138" s="301"/>
      <c r="E138" s="301"/>
      <c r="F138" s="508"/>
      <c r="G138" s="508"/>
      <c r="H138" s="508"/>
      <c r="I138" s="508"/>
      <c r="J138" s="509"/>
      <c r="K138" s="509"/>
      <c r="L138" s="509"/>
      <c r="M138" s="509"/>
      <c r="N138" s="509"/>
      <c r="O138" s="509"/>
      <c r="P138" s="509"/>
      <c r="Q138" s="492"/>
      <c r="R138" s="509"/>
      <c r="S138" s="509"/>
      <c r="T138" s="509"/>
      <c r="U138" s="496"/>
      <c r="V138" s="492"/>
      <c r="W138" s="509"/>
      <c r="X138" s="500"/>
      <c r="Y138" s="509"/>
      <c r="Z138" s="509"/>
      <c r="AA138" s="1315"/>
      <c r="AB138" s="500"/>
      <c r="AC138" s="509"/>
      <c r="AD138" s="509"/>
      <c r="AE138" s="509"/>
      <c r="AF138" s="509"/>
      <c r="AG138" s="509"/>
      <c r="AH138" s="509"/>
      <c r="AI138" s="509"/>
      <c r="AJ138" s="509"/>
      <c r="AK138" s="1321"/>
      <c r="AL138" s="298"/>
    </row>
    <row r="139" spans="1:38" s="291" customFormat="1" ht="14.25" x14ac:dyDescent="0.2">
      <c r="A139" s="301"/>
      <c r="B139" s="301"/>
      <c r="C139" s="301"/>
      <c r="D139" s="301"/>
      <c r="E139" s="301"/>
      <c r="F139" s="508"/>
      <c r="G139" s="508"/>
      <c r="H139" s="508"/>
      <c r="I139" s="508"/>
      <c r="J139" s="509"/>
      <c r="K139" s="509"/>
      <c r="L139" s="509"/>
      <c r="M139" s="509"/>
      <c r="N139" s="509"/>
      <c r="O139" s="509"/>
      <c r="P139" s="509"/>
      <c r="Q139" s="492"/>
      <c r="R139" s="509"/>
      <c r="S139" s="509"/>
      <c r="T139" s="509"/>
      <c r="U139" s="496"/>
      <c r="V139" s="492"/>
      <c r="W139" s="509"/>
      <c r="X139" s="500"/>
      <c r="Y139" s="509"/>
      <c r="Z139" s="509"/>
      <c r="AA139" s="1315"/>
      <c r="AB139" s="500"/>
      <c r="AC139" s="509"/>
      <c r="AD139" s="509"/>
      <c r="AE139" s="509"/>
      <c r="AF139" s="509"/>
      <c r="AG139" s="509"/>
      <c r="AH139" s="509"/>
      <c r="AI139" s="509"/>
      <c r="AJ139" s="509"/>
      <c r="AK139" s="1321"/>
      <c r="AL139" s="298"/>
    </row>
    <row r="140" spans="1:38" s="291" customFormat="1" ht="14.25" x14ac:dyDescent="0.2">
      <c r="A140" s="301"/>
      <c r="B140" s="301"/>
      <c r="C140" s="301"/>
      <c r="D140" s="301"/>
      <c r="E140" s="301"/>
      <c r="F140" s="508"/>
      <c r="G140" s="508"/>
      <c r="H140" s="508"/>
      <c r="I140" s="508"/>
      <c r="J140" s="509"/>
      <c r="K140" s="509"/>
      <c r="L140" s="509"/>
      <c r="M140" s="509"/>
      <c r="N140" s="509"/>
      <c r="O140" s="509"/>
      <c r="P140" s="509"/>
      <c r="Q140" s="492"/>
      <c r="R140" s="509"/>
      <c r="S140" s="509"/>
      <c r="T140" s="509"/>
      <c r="U140" s="496"/>
      <c r="V140" s="492"/>
      <c r="W140" s="509"/>
      <c r="X140" s="500"/>
      <c r="Y140" s="509"/>
      <c r="Z140" s="509"/>
      <c r="AA140" s="1315"/>
      <c r="AB140" s="500"/>
      <c r="AC140" s="509"/>
      <c r="AD140" s="509"/>
      <c r="AE140" s="509"/>
      <c r="AF140" s="509"/>
      <c r="AG140" s="509"/>
      <c r="AH140" s="509"/>
      <c r="AI140" s="509"/>
      <c r="AJ140" s="509"/>
      <c r="AK140" s="1321"/>
      <c r="AL140" s="298"/>
    </row>
    <row r="141" spans="1:38" s="291" customFormat="1" ht="14.25" x14ac:dyDescent="0.2">
      <c r="A141" s="301"/>
      <c r="B141" s="301"/>
      <c r="C141" s="301"/>
      <c r="D141" s="301"/>
      <c r="E141" s="301"/>
      <c r="F141" s="508"/>
      <c r="G141" s="508"/>
      <c r="H141" s="508"/>
      <c r="I141" s="508"/>
      <c r="J141" s="509"/>
      <c r="K141" s="509"/>
      <c r="L141" s="509"/>
      <c r="M141" s="509"/>
      <c r="N141" s="509"/>
      <c r="O141" s="509"/>
      <c r="P141" s="509"/>
      <c r="Q141" s="492"/>
      <c r="R141" s="509"/>
      <c r="S141" s="509"/>
      <c r="T141" s="509"/>
      <c r="U141" s="496"/>
      <c r="V141" s="492"/>
      <c r="W141" s="509"/>
      <c r="X141" s="500"/>
      <c r="Y141" s="509"/>
      <c r="Z141" s="509"/>
      <c r="AA141" s="1315"/>
      <c r="AB141" s="500"/>
      <c r="AC141" s="509"/>
      <c r="AD141" s="509"/>
      <c r="AE141" s="509"/>
      <c r="AF141" s="509"/>
      <c r="AG141" s="509"/>
      <c r="AH141" s="509"/>
      <c r="AI141" s="509"/>
      <c r="AJ141" s="509"/>
      <c r="AK141" s="1321"/>
      <c r="AL141" s="298"/>
    </row>
    <row r="142" spans="1:38" s="291" customFormat="1" ht="14.25" x14ac:dyDescent="0.2">
      <c r="A142" s="301"/>
      <c r="B142" s="301"/>
      <c r="C142" s="301"/>
      <c r="D142" s="301"/>
      <c r="E142" s="301"/>
      <c r="F142" s="508"/>
      <c r="G142" s="508"/>
      <c r="H142" s="508"/>
      <c r="I142" s="508"/>
      <c r="J142" s="509"/>
      <c r="K142" s="509"/>
      <c r="L142" s="509"/>
      <c r="M142" s="509"/>
      <c r="N142" s="509"/>
      <c r="O142" s="509"/>
      <c r="P142" s="509"/>
      <c r="Q142" s="492"/>
      <c r="R142" s="509"/>
      <c r="S142" s="509"/>
      <c r="T142" s="509"/>
      <c r="U142" s="496"/>
      <c r="V142" s="492"/>
      <c r="W142" s="509"/>
      <c r="X142" s="500"/>
      <c r="Y142" s="509"/>
      <c r="Z142" s="509"/>
      <c r="AA142" s="1315"/>
      <c r="AB142" s="500"/>
      <c r="AC142" s="509"/>
      <c r="AD142" s="509"/>
      <c r="AE142" s="509"/>
      <c r="AF142" s="509"/>
      <c r="AG142" s="509"/>
      <c r="AH142" s="509"/>
      <c r="AI142" s="509"/>
      <c r="AJ142" s="509"/>
      <c r="AK142" s="1321"/>
      <c r="AL142" s="298"/>
    </row>
    <row r="143" spans="1:38" s="291" customFormat="1" ht="14.25" x14ac:dyDescent="0.2">
      <c r="A143" s="301"/>
      <c r="B143" s="301"/>
      <c r="C143" s="301"/>
      <c r="D143" s="301"/>
      <c r="E143" s="301"/>
      <c r="F143" s="508"/>
      <c r="G143" s="508"/>
      <c r="H143" s="508"/>
      <c r="I143" s="508"/>
      <c r="J143" s="509"/>
      <c r="K143" s="509"/>
      <c r="L143" s="509"/>
      <c r="M143" s="509"/>
      <c r="N143" s="509"/>
      <c r="O143" s="509"/>
      <c r="P143" s="509"/>
      <c r="Q143" s="492"/>
      <c r="R143" s="509"/>
      <c r="S143" s="509"/>
      <c r="T143" s="509"/>
      <c r="U143" s="496"/>
      <c r="V143" s="492"/>
      <c r="W143" s="509"/>
      <c r="X143" s="500"/>
      <c r="Y143" s="509"/>
      <c r="Z143" s="509"/>
      <c r="AA143" s="1315"/>
      <c r="AB143" s="500"/>
      <c r="AC143" s="509"/>
      <c r="AD143" s="509"/>
      <c r="AE143" s="509"/>
      <c r="AF143" s="509"/>
      <c r="AG143" s="509"/>
      <c r="AH143" s="509"/>
      <c r="AI143" s="509"/>
      <c r="AJ143" s="509"/>
      <c r="AK143" s="1321"/>
      <c r="AL143" s="298"/>
    </row>
    <row r="144" spans="1:38" s="291" customFormat="1" ht="14.25" x14ac:dyDescent="0.2">
      <c r="A144" s="301"/>
      <c r="B144" s="301"/>
      <c r="C144" s="301"/>
      <c r="D144" s="301"/>
      <c r="E144" s="301"/>
      <c r="F144" s="508"/>
      <c r="G144" s="508"/>
      <c r="H144" s="508"/>
      <c r="I144" s="508"/>
      <c r="J144" s="509"/>
      <c r="K144" s="509"/>
      <c r="L144" s="509"/>
      <c r="M144" s="509"/>
      <c r="N144" s="509"/>
      <c r="O144" s="509"/>
      <c r="P144" s="509"/>
      <c r="Q144" s="492"/>
      <c r="R144" s="509"/>
      <c r="S144" s="509"/>
      <c r="T144" s="509"/>
      <c r="U144" s="496"/>
      <c r="V144" s="492"/>
      <c r="W144" s="509"/>
      <c r="X144" s="500"/>
      <c r="Y144" s="509"/>
      <c r="Z144" s="509"/>
      <c r="AA144" s="1315"/>
      <c r="AB144" s="500"/>
      <c r="AC144" s="509"/>
      <c r="AD144" s="509"/>
      <c r="AE144" s="509"/>
      <c r="AF144" s="509"/>
      <c r="AG144" s="509"/>
      <c r="AH144" s="509"/>
      <c r="AI144" s="509"/>
      <c r="AJ144" s="509"/>
      <c r="AK144" s="1321"/>
      <c r="AL144" s="298"/>
    </row>
    <row r="145" spans="1:38" s="291" customFormat="1" ht="14.25" x14ac:dyDescent="0.2">
      <c r="A145" s="301"/>
      <c r="B145" s="301"/>
      <c r="C145" s="301"/>
      <c r="D145" s="301"/>
      <c r="E145" s="301"/>
      <c r="F145" s="508"/>
      <c r="G145" s="508"/>
      <c r="H145" s="508"/>
      <c r="I145" s="508"/>
      <c r="J145" s="509"/>
      <c r="K145" s="509"/>
      <c r="L145" s="509"/>
      <c r="M145" s="509"/>
      <c r="N145" s="509"/>
      <c r="O145" s="509"/>
      <c r="P145" s="509"/>
      <c r="Q145" s="492"/>
      <c r="R145" s="509"/>
      <c r="S145" s="509"/>
      <c r="T145" s="509"/>
      <c r="U145" s="496"/>
      <c r="V145" s="492"/>
      <c r="W145" s="509"/>
      <c r="X145" s="500"/>
      <c r="Y145" s="509"/>
      <c r="Z145" s="509"/>
      <c r="AA145" s="1315"/>
      <c r="AB145" s="500"/>
      <c r="AC145" s="509"/>
      <c r="AD145" s="509"/>
      <c r="AE145" s="509"/>
      <c r="AF145" s="509"/>
      <c r="AG145" s="509"/>
      <c r="AH145" s="509"/>
      <c r="AI145" s="509"/>
      <c r="AJ145" s="509"/>
      <c r="AK145" s="1321"/>
      <c r="AL145" s="298"/>
    </row>
    <row r="146" spans="1:38" s="291" customFormat="1" ht="14.25" x14ac:dyDescent="0.2">
      <c r="A146" s="301"/>
      <c r="B146" s="301"/>
      <c r="C146" s="301"/>
      <c r="D146" s="301"/>
      <c r="E146" s="301"/>
      <c r="F146" s="303"/>
      <c r="G146" s="303"/>
      <c r="H146" s="303"/>
      <c r="I146" s="303"/>
      <c r="J146" s="302"/>
      <c r="K146" s="302"/>
      <c r="L146" s="302"/>
      <c r="M146" s="302"/>
      <c r="N146" s="302"/>
      <c r="O146" s="302"/>
      <c r="P146" s="302"/>
      <c r="Q146" s="492"/>
      <c r="R146" s="302"/>
      <c r="S146" s="302"/>
      <c r="T146" s="302"/>
      <c r="U146" s="496"/>
      <c r="V146" s="492"/>
      <c r="W146" s="509"/>
      <c r="X146" s="500"/>
      <c r="Y146" s="302"/>
      <c r="Z146" s="302"/>
      <c r="AA146" s="1315"/>
      <c r="AB146" s="500"/>
      <c r="AC146" s="302"/>
      <c r="AD146" s="302"/>
      <c r="AE146" s="302"/>
      <c r="AF146" s="302"/>
      <c r="AG146" s="302"/>
      <c r="AH146" s="302"/>
      <c r="AI146" s="302"/>
      <c r="AJ146" s="302"/>
      <c r="AK146" s="1321"/>
      <c r="AL146" s="298"/>
    </row>
    <row r="147" spans="1:38" s="291" customFormat="1" ht="14.25" x14ac:dyDescent="0.2">
      <c r="A147" s="301"/>
      <c r="B147" s="301"/>
      <c r="C147" s="301"/>
      <c r="D147" s="301"/>
      <c r="E147" s="301"/>
      <c r="F147" s="303"/>
      <c r="G147" s="303"/>
      <c r="H147" s="303"/>
      <c r="I147" s="303"/>
      <c r="J147" s="302"/>
      <c r="K147" s="302"/>
      <c r="L147" s="302"/>
      <c r="M147" s="302"/>
      <c r="N147" s="302"/>
      <c r="O147" s="302"/>
      <c r="P147" s="302"/>
      <c r="Q147" s="492"/>
      <c r="R147" s="302"/>
      <c r="S147" s="302"/>
      <c r="T147" s="302"/>
      <c r="U147" s="496"/>
      <c r="V147" s="492"/>
      <c r="W147" s="509"/>
      <c r="X147" s="500"/>
      <c r="Y147" s="302"/>
      <c r="Z147" s="302"/>
      <c r="AA147" s="1315"/>
      <c r="AB147" s="500"/>
      <c r="AC147" s="302"/>
      <c r="AD147" s="302"/>
      <c r="AE147" s="302"/>
      <c r="AF147" s="302"/>
      <c r="AG147" s="302"/>
      <c r="AH147" s="302"/>
      <c r="AI147" s="302"/>
      <c r="AJ147" s="302"/>
      <c r="AK147" s="1321"/>
      <c r="AL147" s="298"/>
    </row>
    <row r="148" spans="1:38" s="291" customFormat="1" ht="14.25" x14ac:dyDescent="0.2">
      <c r="A148" s="301"/>
      <c r="B148" s="301"/>
      <c r="C148" s="301"/>
      <c r="D148" s="301"/>
      <c r="E148" s="301"/>
      <c r="F148" s="303"/>
      <c r="G148" s="303"/>
      <c r="H148" s="303"/>
      <c r="I148" s="303"/>
      <c r="J148" s="302"/>
      <c r="K148" s="302"/>
      <c r="L148" s="302"/>
      <c r="M148" s="302"/>
      <c r="N148" s="302"/>
      <c r="O148" s="302"/>
      <c r="P148" s="302"/>
      <c r="Q148" s="492"/>
      <c r="R148" s="302"/>
      <c r="S148" s="302"/>
      <c r="T148" s="302"/>
      <c r="U148" s="496"/>
      <c r="V148" s="492"/>
      <c r="W148" s="509"/>
      <c r="X148" s="500"/>
      <c r="Y148" s="302"/>
      <c r="Z148" s="302"/>
      <c r="AA148" s="1315"/>
      <c r="AB148" s="500"/>
      <c r="AC148" s="302"/>
      <c r="AD148" s="302"/>
      <c r="AE148" s="302"/>
      <c r="AF148" s="302"/>
      <c r="AG148" s="302"/>
      <c r="AH148" s="302"/>
      <c r="AI148" s="302"/>
      <c r="AJ148" s="302"/>
      <c r="AK148" s="1321"/>
      <c r="AL148" s="298"/>
    </row>
    <row r="149" spans="1:38" s="291" customFormat="1" ht="14.25" x14ac:dyDescent="0.2">
      <c r="A149" s="301"/>
      <c r="B149" s="301"/>
      <c r="C149" s="301"/>
      <c r="D149" s="301"/>
      <c r="E149" s="301"/>
      <c r="F149" s="303"/>
      <c r="G149" s="303"/>
      <c r="H149" s="303"/>
      <c r="I149" s="303"/>
      <c r="J149" s="302"/>
      <c r="K149" s="302"/>
      <c r="L149" s="302"/>
      <c r="M149" s="302"/>
      <c r="N149" s="302"/>
      <c r="O149" s="302"/>
      <c r="P149" s="302"/>
      <c r="Q149" s="492"/>
      <c r="R149" s="302"/>
      <c r="S149" s="302"/>
      <c r="T149" s="302"/>
      <c r="U149" s="496"/>
      <c r="V149" s="492"/>
      <c r="W149" s="509"/>
      <c r="X149" s="500"/>
      <c r="Y149" s="302"/>
      <c r="Z149" s="302"/>
      <c r="AA149" s="1315"/>
      <c r="AB149" s="500"/>
      <c r="AC149" s="302"/>
      <c r="AD149" s="302"/>
      <c r="AE149" s="302"/>
      <c r="AF149" s="302"/>
      <c r="AG149" s="302"/>
      <c r="AH149" s="302"/>
      <c r="AI149" s="302"/>
      <c r="AJ149" s="302"/>
      <c r="AK149" s="1321"/>
      <c r="AL149" s="298"/>
    </row>
    <row r="150" spans="1:38" s="291" customFormat="1" ht="14.25" x14ac:dyDescent="0.2">
      <c r="A150" s="301"/>
      <c r="B150" s="301"/>
      <c r="C150" s="301"/>
      <c r="D150" s="301"/>
      <c r="E150" s="301"/>
      <c r="F150" s="303"/>
      <c r="G150" s="303"/>
      <c r="H150" s="303"/>
      <c r="I150" s="303"/>
      <c r="J150" s="302"/>
      <c r="K150" s="302"/>
      <c r="L150" s="302"/>
      <c r="M150" s="302"/>
      <c r="N150" s="302"/>
      <c r="O150" s="302"/>
      <c r="P150" s="302"/>
      <c r="Q150" s="492"/>
      <c r="R150" s="302"/>
      <c r="S150" s="302"/>
      <c r="T150" s="302"/>
      <c r="U150" s="496"/>
      <c r="V150" s="492"/>
      <c r="W150" s="509"/>
      <c r="X150" s="500"/>
      <c r="Y150" s="302"/>
      <c r="Z150" s="302"/>
      <c r="AA150" s="1315"/>
      <c r="AB150" s="500"/>
      <c r="AC150" s="302"/>
      <c r="AD150" s="302"/>
      <c r="AE150" s="302"/>
      <c r="AF150" s="302"/>
      <c r="AG150" s="302"/>
      <c r="AH150" s="302"/>
      <c r="AI150" s="302"/>
      <c r="AJ150" s="302"/>
      <c r="AK150" s="1321"/>
      <c r="AL150" s="298"/>
    </row>
    <row r="151" spans="1:38" s="291" customFormat="1" ht="14.25" x14ac:dyDescent="0.2">
      <c r="A151" s="301"/>
      <c r="B151" s="301"/>
      <c r="C151" s="301"/>
      <c r="D151" s="301"/>
      <c r="E151" s="301"/>
      <c r="F151" s="303"/>
      <c r="G151" s="303"/>
      <c r="H151" s="303"/>
      <c r="I151" s="303"/>
      <c r="J151" s="302"/>
      <c r="K151" s="302"/>
      <c r="L151" s="302"/>
      <c r="M151" s="302"/>
      <c r="N151" s="302"/>
      <c r="O151" s="302"/>
      <c r="P151" s="302"/>
      <c r="Q151" s="492"/>
      <c r="R151" s="302"/>
      <c r="S151" s="302"/>
      <c r="T151" s="302"/>
      <c r="U151" s="496"/>
      <c r="V151" s="492"/>
      <c r="W151" s="509"/>
      <c r="X151" s="500"/>
      <c r="Y151" s="302"/>
      <c r="Z151" s="302"/>
      <c r="AA151" s="1315"/>
      <c r="AB151" s="500"/>
      <c r="AC151" s="302"/>
      <c r="AD151" s="302"/>
      <c r="AE151" s="302"/>
      <c r="AF151" s="302"/>
      <c r="AG151" s="302"/>
      <c r="AH151" s="302"/>
      <c r="AI151" s="302"/>
      <c r="AJ151" s="302"/>
      <c r="AK151" s="1321"/>
      <c r="AL151" s="298"/>
    </row>
    <row r="152" spans="1:38" s="291" customFormat="1" ht="14.25" x14ac:dyDescent="0.2">
      <c r="A152" s="301"/>
      <c r="B152" s="301"/>
      <c r="C152" s="301"/>
      <c r="D152" s="301"/>
      <c r="E152" s="301"/>
      <c r="F152" s="303"/>
      <c r="G152" s="303"/>
      <c r="H152" s="303"/>
      <c r="I152" s="303"/>
      <c r="J152" s="302"/>
      <c r="K152" s="302"/>
      <c r="L152" s="302"/>
      <c r="M152" s="302"/>
      <c r="N152" s="302"/>
      <c r="O152" s="302"/>
      <c r="P152" s="302"/>
      <c r="Q152" s="492"/>
      <c r="R152" s="302"/>
      <c r="S152" s="302"/>
      <c r="T152" s="302"/>
      <c r="U152" s="496"/>
      <c r="V152" s="492"/>
      <c r="W152" s="509"/>
      <c r="X152" s="500"/>
      <c r="Y152" s="302"/>
      <c r="Z152" s="302"/>
      <c r="AA152" s="1315"/>
      <c r="AB152" s="500"/>
      <c r="AC152" s="302"/>
      <c r="AD152" s="302"/>
      <c r="AE152" s="302"/>
      <c r="AF152" s="302"/>
      <c r="AG152" s="302"/>
      <c r="AH152" s="302"/>
      <c r="AI152" s="302"/>
      <c r="AJ152" s="302"/>
      <c r="AK152" s="1321"/>
      <c r="AL152" s="298"/>
    </row>
    <row r="153" spans="1:38" s="291" customFormat="1" ht="14.25" x14ac:dyDescent="0.2">
      <c r="A153" s="301"/>
      <c r="B153" s="301"/>
      <c r="C153" s="301"/>
      <c r="D153" s="301"/>
      <c r="E153" s="301"/>
      <c r="F153" s="303"/>
      <c r="G153" s="303"/>
      <c r="H153" s="303"/>
      <c r="I153" s="303"/>
      <c r="J153" s="302"/>
      <c r="K153" s="302"/>
      <c r="L153" s="302"/>
      <c r="M153" s="302"/>
      <c r="N153" s="302"/>
      <c r="O153" s="302"/>
      <c r="P153" s="302"/>
      <c r="Q153" s="492"/>
      <c r="R153" s="302"/>
      <c r="S153" s="302"/>
      <c r="T153" s="302"/>
      <c r="U153" s="496"/>
      <c r="V153" s="492"/>
      <c r="W153" s="509"/>
      <c r="X153" s="500"/>
      <c r="Y153" s="302"/>
      <c r="Z153" s="302"/>
      <c r="AA153" s="1315"/>
      <c r="AB153" s="500"/>
      <c r="AC153" s="302"/>
      <c r="AD153" s="302"/>
      <c r="AE153" s="302"/>
      <c r="AF153" s="302"/>
      <c r="AG153" s="302"/>
      <c r="AH153" s="302"/>
      <c r="AI153" s="302"/>
      <c r="AJ153" s="302"/>
      <c r="AK153" s="1321"/>
      <c r="AL153" s="298"/>
    </row>
    <row r="154" spans="1:38" s="291" customFormat="1" ht="14.25" x14ac:dyDescent="0.2">
      <c r="A154" s="301"/>
      <c r="B154" s="301"/>
      <c r="C154" s="301"/>
      <c r="D154" s="301"/>
      <c r="E154" s="301"/>
      <c r="F154" s="303"/>
      <c r="G154" s="303"/>
      <c r="H154" s="303"/>
      <c r="I154" s="303"/>
      <c r="J154" s="302"/>
      <c r="K154" s="302"/>
      <c r="L154" s="302"/>
      <c r="M154" s="302"/>
      <c r="N154" s="302"/>
      <c r="O154" s="302"/>
      <c r="P154" s="302"/>
      <c r="Q154" s="492"/>
      <c r="R154" s="302"/>
      <c r="S154" s="302"/>
      <c r="T154" s="302"/>
      <c r="U154" s="496"/>
      <c r="V154" s="492"/>
      <c r="W154" s="509"/>
      <c r="X154" s="500"/>
      <c r="Y154" s="302"/>
      <c r="Z154" s="302"/>
      <c r="AA154" s="1315"/>
      <c r="AB154" s="500"/>
      <c r="AC154" s="302"/>
      <c r="AD154" s="302"/>
      <c r="AE154" s="302"/>
      <c r="AF154" s="302"/>
      <c r="AG154" s="302"/>
      <c r="AH154" s="302"/>
      <c r="AI154" s="302"/>
      <c r="AJ154" s="302"/>
      <c r="AK154" s="1321"/>
      <c r="AL154" s="298"/>
    </row>
    <row r="155" spans="1:38" s="291" customFormat="1" ht="14.25" x14ac:dyDescent="0.2">
      <c r="A155" s="301"/>
      <c r="B155" s="301"/>
      <c r="C155" s="301"/>
      <c r="D155" s="301"/>
      <c r="E155" s="301"/>
      <c r="F155" s="303"/>
      <c r="G155" s="303"/>
      <c r="H155" s="303"/>
      <c r="I155" s="303"/>
      <c r="J155" s="302"/>
      <c r="K155" s="302"/>
      <c r="L155" s="302"/>
      <c r="M155" s="302"/>
      <c r="N155" s="302"/>
      <c r="O155" s="302"/>
      <c r="P155" s="302"/>
      <c r="Q155" s="492"/>
      <c r="R155" s="302"/>
      <c r="S155" s="302"/>
      <c r="T155" s="302"/>
      <c r="U155" s="496"/>
      <c r="V155" s="492"/>
      <c r="W155" s="509"/>
      <c r="X155" s="500"/>
      <c r="Y155" s="302"/>
      <c r="Z155" s="302"/>
      <c r="AA155" s="1315"/>
      <c r="AB155" s="500"/>
      <c r="AC155" s="302"/>
      <c r="AD155" s="302"/>
      <c r="AE155" s="302"/>
      <c r="AF155" s="302"/>
      <c r="AG155" s="302"/>
      <c r="AH155" s="302"/>
      <c r="AI155" s="302"/>
      <c r="AJ155" s="302"/>
      <c r="AK155" s="1321"/>
      <c r="AL155" s="298"/>
    </row>
    <row r="156" spans="1:38" s="291" customFormat="1" ht="14.25" x14ac:dyDescent="0.2">
      <c r="A156" s="301"/>
      <c r="B156" s="301"/>
      <c r="C156" s="301"/>
      <c r="D156" s="301"/>
      <c r="E156" s="301"/>
      <c r="F156" s="303"/>
      <c r="G156" s="303"/>
      <c r="H156" s="303"/>
      <c r="I156" s="303"/>
      <c r="J156" s="302"/>
      <c r="K156" s="302"/>
      <c r="L156" s="302"/>
      <c r="M156" s="302"/>
      <c r="N156" s="302"/>
      <c r="O156" s="302"/>
      <c r="P156" s="302"/>
      <c r="Q156" s="492"/>
      <c r="R156" s="302"/>
      <c r="S156" s="302"/>
      <c r="T156" s="302"/>
      <c r="U156" s="496"/>
      <c r="V156" s="492"/>
      <c r="W156" s="509"/>
      <c r="X156" s="500"/>
      <c r="Y156" s="302"/>
      <c r="Z156" s="302"/>
      <c r="AA156" s="1315"/>
      <c r="AB156" s="500"/>
      <c r="AC156" s="302"/>
      <c r="AD156" s="302"/>
      <c r="AE156" s="302"/>
      <c r="AF156" s="302"/>
      <c r="AG156" s="302"/>
      <c r="AH156" s="302"/>
      <c r="AI156" s="302"/>
      <c r="AJ156" s="302"/>
      <c r="AK156" s="1321"/>
      <c r="AL156" s="298"/>
    </row>
    <row r="157" spans="1:38" s="291" customFormat="1" ht="14.25" x14ac:dyDescent="0.2">
      <c r="A157" s="301"/>
      <c r="B157" s="301"/>
      <c r="C157" s="301"/>
      <c r="D157" s="301"/>
      <c r="E157" s="301"/>
      <c r="F157" s="303"/>
      <c r="G157" s="303"/>
      <c r="H157" s="303"/>
      <c r="I157" s="303"/>
      <c r="J157" s="302"/>
      <c r="K157" s="302"/>
      <c r="L157" s="302"/>
      <c r="M157" s="302"/>
      <c r="N157" s="302"/>
      <c r="O157" s="302"/>
      <c r="P157" s="302"/>
      <c r="Q157" s="492"/>
      <c r="R157" s="302"/>
      <c r="S157" s="302"/>
      <c r="T157" s="302"/>
      <c r="U157" s="496"/>
      <c r="V157" s="492"/>
      <c r="W157" s="509"/>
      <c r="X157" s="500"/>
      <c r="Y157" s="302"/>
      <c r="Z157" s="302"/>
      <c r="AA157" s="1315"/>
      <c r="AB157" s="500"/>
      <c r="AC157" s="302"/>
      <c r="AD157" s="302"/>
      <c r="AE157" s="302"/>
      <c r="AF157" s="302"/>
      <c r="AG157" s="302"/>
      <c r="AH157" s="302"/>
      <c r="AI157" s="302"/>
      <c r="AJ157" s="302"/>
      <c r="AK157" s="1321"/>
      <c r="AL157" s="298"/>
    </row>
    <row r="158" spans="1:38" s="291" customFormat="1" ht="14.25" x14ac:dyDescent="0.2">
      <c r="A158" s="301"/>
      <c r="B158" s="301"/>
      <c r="C158" s="301"/>
      <c r="D158" s="301"/>
      <c r="E158" s="301"/>
      <c r="F158" s="303"/>
      <c r="G158" s="303"/>
      <c r="H158" s="303"/>
      <c r="I158" s="303"/>
      <c r="J158" s="302"/>
      <c r="K158" s="302"/>
      <c r="L158" s="302"/>
      <c r="M158" s="302"/>
      <c r="N158" s="302"/>
      <c r="O158" s="302"/>
      <c r="P158" s="302"/>
      <c r="Q158" s="492"/>
      <c r="R158" s="302"/>
      <c r="S158" s="302"/>
      <c r="T158" s="302"/>
      <c r="U158" s="496"/>
      <c r="V158" s="492"/>
      <c r="W158" s="509"/>
      <c r="X158" s="500"/>
      <c r="Y158" s="302"/>
      <c r="Z158" s="302"/>
      <c r="AA158" s="1315"/>
      <c r="AB158" s="500"/>
      <c r="AC158" s="302"/>
      <c r="AD158" s="302"/>
      <c r="AE158" s="302"/>
      <c r="AF158" s="302"/>
      <c r="AG158" s="302"/>
      <c r="AH158" s="302"/>
      <c r="AI158" s="302"/>
      <c r="AJ158" s="302"/>
      <c r="AK158" s="1321"/>
      <c r="AL158" s="298"/>
    </row>
    <row r="159" spans="1:38" s="291" customFormat="1" ht="14.25" x14ac:dyDescent="0.2">
      <c r="A159" s="301"/>
      <c r="B159" s="301"/>
      <c r="C159" s="301"/>
      <c r="D159" s="301"/>
      <c r="E159" s="301"/>
      <c r="F159" s="303"/>
      <c r="G159" s="303"/>
      <c r="H159" s="303"/>
      <c r="I159" s="303"/>
      <c r="J159" s="302"/>
      <c r="K159" s="302"/>
      <c r="L159" s="302"/>
      <c r="M159" s="302"/>
      <c r="N159" s="302"/>
      <c r="O159" s="302"/>
      <c r="P159" s="302"/>
      <c r="Q159" s="492"/>
      <c r="R159" s="302"/>
      <c r="S159" s="302"/>
      <c r="T159" s="302"/>
      <c r="U159" s="496"/>
      <c r="V159" s="492"/>
      <c r="W159" s="509"/>
      <c r="X159" s="500"/>
      <c r="Y159" s="302"/>
      <c r="Z159" s="302"/>
      <c r="AA159" s="1315"/>
      <c r="AB159" s="500"/>
      <c r="AC159" s="302"/>
      <c r="AD159" s="302"/>
      <c r="AE159" s="302"/>
      <c r="AF159" s="302"/>
      <c r="AG159" s="302"/>
      <c r="AH159" s="302"/>
      <c r="AI159" s="302"/>
      <c r="AJ159" s="302"/>
      <c r="AK159" s="1321"/>
      <c r="AL159" s="298"/>
    </row>
    <row r="160" spans="1:38" s="291" customFormat="1" ht="14.25" x14ac:dyDescent="0.2">
      <c r="A160" s="301"/>
      <c r="B160" s="301"/>
      <c r="C160" s="301"/>
      <c r="D160" s="301"/>
      <c r="E160" s="301"/>
      <c r="F160" s="303"/>
      <c r="G160" s="303"/>
      <c r="H160" s="303"/>
      <c r="I160" s="303"/>
      <c r="J160" s="302"/>
      <c r="K160" s="302"/>
      <c r="L160" s="302"/>
      <c r="M160" s="302"/>
      <c r="N160" s="302"/>
      <c r="O160" s="302"/>
      <c r="P160" s="302"/>
      <c r="Q160" s="492"/>
      <c r="R160" s="302"/>
      <c r="S160" s="302"/>
      <c r="T160" s="302"/>
      <c r="U160" s="496"/>
      <c r="V160" s="492"/>
      <c r="W160" s="509"/>
      <c r="X160" s="500"/>
      <c r="Y160" s="302"/>
      <c r="Z160" s="302"/>
      <c r="AA160" s="1315"/>
      <c r="AB160" s="500"/>
      <c r="AC160" s="302"/>
      <c r="AD160" s="302"/>
      <c r="AE160" s="302"/>
      <c r="AF160" s="302"/>
      <c r="AG160" s="302"/>
      <c r="AH160" s="302"/>
      <c r="AI160" s="302"/>
      <c r="AJ160" s="302"/>
      <c r="AK160" s="1321"/>
      <c r="AL160" s="298"/>
    </row>
    <row r="161" spans="1:38" s="291" customFormat="1" ht="14.25" x14ac:dyDescent="0.2">
      <c r="A161" s="301"/>
      <c r="B161" s="301"/>
      <c r="C161" s="301"/>
      <c r="D161" s="301"/>
      <c r="E161" s="301"/>
      <c r="F161" s="303"/>
      <c r="G161" s="303"/>
      <c r="H161" s="303"/>
      <c r="I161" s="303"/>
      <c r="J161" s="302"/>
      <c r="K161" s="302"/>
      <c r="L161" s="302"/>
      <c r="M161" s="302"/>
      <c r="N161" s="302"/>
      <c r="O161" s="302"/>
      <c r="P161" s="302"/>
      <c r="Q161" s="492"/>
      <c r="R161" s="302"/>
      <c r="S161" s="302"/>
      <c r="T161" s="302"/>
      <c r="U161" s="496"/>
      <c r="V161" s="492"/>
      <c r="W161" s="509"/>
      <c r="X161" s="500"/>
      <c r="Y161" s="302"/>
      <c r="Z161" s="302"/>
      <c r="AA161" s="1315"/>
      <c r="AB161" s="500"/>
      <c r="AC161" s="302"/>
      <c r="AD161" s="302"/>
      <c r="AE161" s="302"/>
      <c r="AF161" s="302"/>
      <c r="AG161" s="302"/>
      <c r="AH161" s="302"/>
      <c r="AI161" s="302"/>
      <c r="AJ161" s="302"/>
      <c r="AK161" s="1321"/>
      <c r="AL161" s="298"/>
    </row>
    <row r="162" spans="1:38" s="291" customFormat="1" ht="14.25" x14ac:dyDescent="0.2">
      <c r="A162" s="301"/>
      <c r="B162" s="301"/>
      <c r="C162" s="301"/>
      <c r="D162" s="301"/>
      <c r="E162" s="301"/>
      <c r="F162" s="303"/>
      <c r="G162" s="303"/>
      <c r="H162" s="303"/>
      <c r="I162" s="303"/>
      <c r="J162" s="302"/>
      <c r="K162" s="302"/>
      <c r="L162" s="302"/>
      <c r="M162" s="302"/>
      <c r="N162" s="302"/>
      <c r="O162" s="302"/>
      <c r="P162" s="302"/>
      <c r="Q162" s="492"/>
      <c r="R162" s="302"/>
      <c r="S162" s="302"/>
      <c r="T162" s="302"/>
      <c r="U162" s="496"/>
      <c r="V162" s="492"/>
      <c r="W162" s="509"/>
      <c r="X162" s="500"/>
      <c r="Y162" s="302"/>
      <c r="Z162" s="302"/>
      <c r="AA162" s="1315"/>
      <c r="AB162" s="500"/>
      <c r="AC162" s="302"/>
      <c r="AD162" s="302"/>
      <c r="AE162" s="302"/>
      <c r="AF162" s="302"/>
      <c r="AG162" s="302"/>
      <c r="AH162" s="302"/>
      <c r="AI162" s="302"/>
      <c r="AJ162" s="302"/>
      <c r="AK162" s="1321"/>
      <c r="AL162" s="298"/>
    </row>
    <row r="163" spans="1:38" s="291" customFormat="1" ht="14.25" x14ac:dyDescent="0.2">
      <c r="A163" s="301"/>
      <c r="B163" s="301"/>
      <c r="C163" s="301"/>
      <c r="D163" s="301"/>
      <c r="E163" s="301"/>
      <c r="F163" s="303"/>
      <c r="G163" s="303"/>
      <c r="H163" s="303"/>
      <c r="I163" s="303"/>
      <c r="J163" s="302"/>
      <c r="K163" s="302"/>
      <c r="L163" s="302"/>
      <c r="M163" s="302"/>
      <c r="N163" s="302"/>
      <c r="O163" s="302"/>
      <c r="P163" s="302"/>
      <c r="Q163" s="492"/>
      <c r="R163" s="302"/>
      <c r="S163" s="302"/>
      <c r="T163" s="302"/>
      <c r="U163" s="496"/>
      <c r="V163" s="492"/>
      <c r="W163" s="509"/>
      <c r="X163" s="500"/>
      <c r="Y163" s="302"/>
      <c r="Z163" s="302"/>
      <c r="AA163" s="1315"/>
      <c r="AB163" s="500"/>
      <c r="AC163" s="302"/>
      <c r="AD163" s="302"/>
      <c r="AE163" s="302"/>
      <c r="AF163" s="302"/>
      <c r="AG163" s="302"/>
      <c r="AH163" s="302"/>
      <c r="AI163" s="302"/>
      <c r="AJ163" s="302"/>
      <c r="AK163" s="1321"/>
      <c r="AL163" s="298"/>
    </row>
    <row r="164" spans="1:38" s="291" customFormat="1" ht="14.25" x14ac:dyDescent="0.2">
      <c r="A164" s="301"/>
      <c r="B164" s="301"/>
      <c r="C164" s="301"/>
      <c r="D164" s="301"/>
      <c r="E164" s="301"/>
      <c r="F164" s="303"/>
      <c r="G164" s="303"/>
      <c r="H164" s="303"/>
      <c r="I164" s="303"/>
      <c r="J164" s="302"/>
      <c r="K164" s="302"/>
      <c r="L164" s="302"/>
      <c r="M164" s="302"/>
      <c r="N164" s="302"/>
      <c r="O164" s="302"/>
      <c r="P164" s="302"/>
      <c r="Q164" s="492"/>
      <c r="R164" s="302"/>
      <c r="S164" s="302"/>
      <c r="T164" s="302"/>
      <c r="U164" s="496"/>
      <c r="V164" s="492"/>
      <c r="W164" s="509"/>
      <c r="X164" s="500"/>
      <c r="Y164" s="302"/>
      <c r="Z164" s="302"/>
      <c r="AA164" s="1315"/>
      <c r="AB164" s="500"/>
      <c r="AC164" s="302"/>
      <c r="AD164" s="302"/>
      <c r="AE164" s="302"/>
      <c r="AF164" s="302"/>
      <c r="AG164" s="302"/>
      <c r="AH164" s="302"/>
      <c r="AI164" s="302"/>
      <c r="AJ164" s="302"/>
      <c r="AK164" s="1321"/>
      <c r="AL164" s="298"/>
    </row>
    <row r="165" spans="1:38" s="291" customFormat="1" ht="14.25" x14ac:dyDescent="0.2">
      <c r="A165" s="301"/>
      <c r="B165" s="301"/>
      <c r="C165" s="301"/>
      <c r="D165" s="301"/>
      <c r="E165" s="301"/>
      <c r="F165" s="303"/>
      <c r="G165" s="303"/>
      <c r="H165" s="303"/>
      <c r="I165" s="303"/>
      <c r="J165" s="302"/>
      <c r="K165" s="302"/>
      <c r="L165" s="302"/>
      <c r="M165" s="302"/>
      <c r="N165" s="302"/>
      <c r="O165" s="302"/>
      <c r="P165" s="302"/>
      <c r="Q165" s="492"/>
      <c r="R165" s="302"/>
      <c r="S165" s="302"/>
      <c r="T165" s="302"/>
      <c r="U165" s="496"/>
      <c r="V165" s="492"/>
      <c r="W165" s="509"/>
      <c r="X165" s="500"/>
      <c r="Y165" s="302"/>
      <c r="Z165" s="302"/>
      <c r="AA165" s="1315"/>
      <c r="AB165" s="500"/>
      <c r="AC165" s="302"/>
      <c r="AD165" s="302"/>
      <c r="AE165" s="302"/>
      <c r="AF165" s="302"/>
      <c r="AG165" s="302"/>
      <c r="AH165" s="302"/>
      <c r="AI165" s="302"/>
      <c r="AJ165" s="302"/>
      <c r="AK165" s="1321"/>
      <c r="AL165" s="298"/>
    </row>
    <row r="166" spans="1:38" s="291" customFormat="1" ht="14.25" x14ac:dyDescent="0.2">
      <c r="A166" s="301"/>
      <c r="B166" s="301"/>
      <c r="C166" s="301"/>
      <c r="D166" s="301"/>
      <c r="E166" s="301"/>
      <c r="F166" s="303"/>
      <c r="G166" s="303"/>
      <c r="H166" s="303"/>
      <c r="I166" s="303"/>
      <c r="J166" s="302"/>
      <c r="K166" s="302"/>
      <c r="L166" s="302"/>
      <c r="M166" s="302"/>
      <c r="N166" s="302"/>
      <c r="O166" s="302"/>
      <c r="P166" s="302"/>
      <c r="Q166" s="492"/>
      <c r="R166" s="302"/>
      <c r="S166" s="302"/>
      <c r="T166" s="302"/>
      <c r="U166" s="496"/>
      <c r="V166" s="492"/>
      <c r="W166" s="509"/>
      <c r="X166" s="500"/>
      <c r="Y166" s="302"/>
      <c r="Z166" s="302"/>
      <c r="AA166" s="1315"/>
      <c r="AB166" s="500"/>
      <c r="AC166" s="302"/>
      <c r="AD166" s="302"/>
      <c r="AE166" s="302"/>
      <c r="AF166" s="302"/>
      <c r="AG166" s="302"/>
      <c r="AH166" s="302"/>
      <c r="AI166" s="302"/>
      <c r="AJ166" s="302"/>
      <c r="AK166" s="1321"/>
      <c r="AL166" s="298"/>
    </row>
    <row r="167" spans="1:38" s="291" customFormat="1" ht="14.25" x14ac:dyDescent="0.2">
      <c r="A167" s="301"/>
      <c r="B167" s="301"/>
      <c r="C167" s="301"/>
      <c r="D167" s="301"/>
      <c r="E167" s="301"/>
      <c r="F167" s="303"/>
      <c r="G167" s="303"/>
      <c r="H167" s="303"/>
      <c r="I167" s="303"/>
      <c r="J167" s="302"/>
      <c r="K167" s="302"/>
      <c r="L167" s="302"/>
      <c r="M167" s="302"/>
      <c r="N167" s="302"/>
      <c r="O167" s="302"/>
      <c r="P167" s="302"/>
      <c r="Q167" s="492"/>
      <c r="R167" s="302"/>
      <c r="S167" s="302"/>
      <c r="T167" s="302"/>
      <c r="U167" s="496"/>
      <c r="V167" s="492"/>
      <c r="W167" s="509"/>
      <c r="X167" s="500"/>
      <c r="Y167" s="302"/>
      <c r="Z167" s="302"/>
      <c r="AA167" s="1315"/>
      <c r="AB167" s="500"/>
      <c r="AC167" s="302"/>
      <c r="AD167" s="302"/>
      <c r="AE167" s="302"/>
      <c r="AF167" s="302"/>
      <c r="AG167" s="302"/>
      <c r="AH167" s="302"/>
      <c r="AI167" s="302"/>
      <c r="AJ167" s="302"/>
      <c r="AK167" s="1321"/>
      <c r="AL167" s="298"/>
    </row>
    <row r="168" spans="1:38" s="291" customFormat="1" ht="14.25" x14ac:dyDescent="0.2">
      <c r="A168" s="301"/>
      <c r="B168" s="301"/>
      <c r="C168" s="301"/>
      <c r="D168" s="301"/>
      <c r="E168" s="301"/>
      <c r="F168" s="303"/>
      <c r="G168" s="303"/>
      <c r="H168" s="303"/>
      <c r="I168" s="303"/>
      <c r="J168" s="302"/>
      <c r="K168" s="302"/>
      <c r="L168" s="302"/>
      <c r="M168" s="302"/>
      <c r="N168" s="302"/>
      <c r="O168" s="302"/>
      <c r="P168" s="302"/>
      <c r="Q168" s="492"/>
      <c r="R168" s="302"/>
      <c r="S168" s="302"/>
      <c r="T168" s="302"/>
      <c r="U168" s="496"/>
      <c r="V168" s="492"/>
      <c r="W168" s="509"/>
      <c r="X168" s="500"/>
      <c r="Y168" s="302"/>
      <c r="Z168" s="302"/>
      <c r="AA168" s="1315"/>
      <c r="AB168" s="500"/>
      <c r="AC168" s="302"/>
      <c r="AD168" s="302"/>
      <c r="AE168" s="302"/>
      <c r="AF168" s="302"/>
      <c r="AG168" s="302"/>
      <c r="AH168" s="302"/>
      <c r="AI168" s="302"/>
      <c r="AJ168" s="302"/>
      <c r="AK168" s="1321"/>
      <c r="AL168" s="298"/>
    </row>
    <row r="169" spans="1:38" s="291" customFormat="1" ht="14.25" x14ac:dyDescent="0.2">
      <c r="A169" s="301"/>
      <c r="B169" s="301"/>
      <c r="C169" s="301"/>
      <c r="D169" s="301"/>
      <c r="E169" s="301"/>
      <c r="F169" s="303"/>
      <c r="G169" s="303"/>
      <c r="H169" s="303"/>
      <c r="I169" s="303"/>
      <c r="J169" s="302"/>
      <c r="K169" s="302"/>
      <c r="L169" s="302"/>
      <c r="M169" s="302"/>
      <c r="N169" s="302"/>
      <c r="O169" s="302"/>
      <c r="P169" s="302"/>
      <c r="Q169" s="492"/>
      <c r="R169" s="302"/>
      <c r="S169" s="302"/>
      <c r="T169" s="302"/>
      <c r="U169" s="496"/>
      <c r="V169" s="492"/>
      <c r="W169" s="509"/>
      <c r="X169" s="500"/>
      <c r="Y169" s="302"/>
      <c r="Z169" s="302"/>
      <c r="AA169" s="1315"/>
      <c r="AB169" s="500"/>
      <c r="AC169" s="302"/>
      <c r="AD169" s="302"/>
      <c r="AE169" s="302"/>
      <c r="AF169" s="302"/>
      <c r="AG169" s="302"/>
      <c r="AH169" s="302"/>
      <c r="AI169" s="302"/>
      <c r="AJ169" s="302"/>
      <c r="AK169" s="1321"/>
      <c r="AL169" s="298"/>
    </row>
    <row r="170" spans="1:38" s="291" customFormat="1" ht="14.25" x14ac:dyDescent="0.2">
      <c r="A170" s="301"/>
      <c r="B170" s="301"/>
      <c r="C170" s="301"/>
      <c r="D170" s="301"/>
      <c r="E170" s="301"/>
      <c r="F170" s="303"/>
      <c r="G170" s="303"/>
      <c r="H170" s="303"/>
      <c r="I170" s="303"/>
      <c r="J170" s="302"/>
      <c r="K170" s="302"/>
      <c r="L170" s="302"/>
      <c r="M170" s="302"/>
      <c r="N170" s="302"/>
      <c r="O170" s="302"/>
      <c r="P170" s="302"/>
      <c r="Q170" s="492"/>
      <c r="R170" s="302"/>
      <c r="S170" s="302"/>
      <c r="T170" s="302"/>
      <c r="U170" s="496"/>
      <c r="V170" s="492"/>
      <c r="W170" s="509"/>
      <c r="X170" s="500"/>
      <c r="Y170" s="302"/>
      <c r="Z170" s="302"/>
      <c r="AA170" s="1315"/>
      <c r="AB170" s="500"/>
      <c r="AC170" s="302"/>
      <c r="AD170" s="302"/>
      <c r="AE170" s="302"/>
      <c r="AF170" s="302"/>
      <c r="AG170" s="302"/>
      <c r="AH170" s="302"/>
      <c r="AI170" s="302"/>
      <c r="AJ170" s="302"/>
      <c r="AK170" s="1321"/>
      <c r="AL170" s="298"/>
    </row>
    <row r="171" spans="1:38" s="291" customFormat="1" ht="14.25" x14ac:dyDescent="0.2">
      <c r="A171" s="301"/>
      <c r="B171" s="301"/>
      <c r="C171" s="301"/>
      <c r="D171" s="301"/>
      <c r="E171" s="301"/>
      <c r="F171" s="303"/>
      <c r="G171" s="303"/>
      <c r="H171" s="303"/>
      <c r="I171" s="303"/>
      <c r="J171" s="302"/>
      <c r="K171" s="302"/>
      <c r="L171" s="302"/>
      <c r="M171" s="302"/>
      <c r="N171" s="302"/>
      <c r="O171" s="302"/>
      <c r="P171" s="302"/>
      <c r="Q171" s="492"/>
      <c r="R171" s="302"/>
      <c r="S171" s="302"/>
      <c r="T171" s="302"/>
      <c r="U171" s="496"/>
      <c r="V171" s="492"/>
      <c r="W171" s="509"/>
      <c r="X171" s="500"/>
      <c r="Y171" s="302"/>
      <c r="Z171" s="302"/>
      <c r="AA171" s="1315"/>
      <c r="AB171" s="500"/>
      <c r="AC171" s="302"/>
      <c r="AD171" s="302"/>
      <c r="AE171" s="302"/>
      <c r="AF171" s="302"/>
      <c r="AG171" s="302"/>
      <c r="AH171" s="302"/>
      <c r="AI171" s="302"/>
      <c r="AJ171" s="302"/>
      <c r="AK171" s="1321"/>
      <c r="AL171" s="298"/>
    </row>
    <row r="172" spans="1:38" s="291" customFormat="1" ht="14.25" x14ac:dyDescent="0.2">
      <c r="A172" s="301"/>
      <c r="B172" s="301"/>
      <c r="C172" s="301"/>
      <c r="D172" s="301"/>
      <c r="E172" s="301"/>
      <c r="F172" s="303"/>
      <c r="G172" s="303"/>
      <c r="H172" s="303"/>
      <c r="I172" s="303"/>
      <c r="J172" s="302"/>
      <c r="K172" s="302"/>
      <c r="L172" s="302"/>
      <c r="M172" s="302"/>
      <c r="N172" s="302"/>
      <c r="O172" s="302"/>
      <c r="P172" s="302"/>
      <c r="Q172" s="492"/>
      <c r="R172" s="302"/>
      <c r="S172" s="302"/>
      <c r="T172" s="302"/>
      <c r="U172" s="496"/>
      <c r="V172" s="492"/>
      <c r="W172" s="509"/>
      <c r="X172" s="500"/>
      <c r="Y172" s="302"/>
      <c r="Z172" s="302"/>
      <c r="AA172" s="1315"/>
      <c r="AB172" s="500"/>
      <c r="AC172" s="302"/>
      <c r="AD172" s="302"/>
      <c r="AE172" s="302"/>
      <c r="AF172" s="302"/>
      <c r="AG172" s="302"/>
      <c r="AH172" s="302"/>
      <c r="AI172" s="302"/>
      <c r="AJ172" s="302"/>
      <c r="AK172" s="1321"/>
      <c r="AL172" s="298"/>
    </row>
    <row r="173" spans="1:38" s="291" customFormat="1" ht="14.25" x14ac:dyDescent="0.2">
      <c r="A173" s="301"/>
      <c r="B173" s="301"/>
      <c r="C173" s="301"/>
      <c r="D173" s="301"/>
      <c r="E173" s="301"/>
      <c r="F173" s="303"/>
      <c r="G173" s="303"/>
      <c r="H173" s="303"/>
      <c r="I173" s="303"/>
      <c r="J173" s="302"/>
      <c r="K173" s="302"/>
      <c r="L173" s="302"/>
      <c r="M173" s="302"/>
      <c r="N173" s="302"/>
      <c r="O173" s="302"/>
      <c r="P173" s="302"/>
      <c r="Q173" s="492"/>
      <c r="R173" s="302"/>
      <c r="S173" s="302"/>
      <c r="T173" s="302"/>
      <c r="U173" s="496"/>
      <c r="V173" s="492"/>
      <c r="W173" s="509"/>
      <c r="X173" s="500"/>
      <c r="Y173" s="302"/>
      <c r="Z173" s="302"/>
      <c r="AA173" s="1315"/>
      <c r="AB173" s="500"/>
      <c r="AC173" s="302"/>
      <c r="AD173" s="302"/>
      <c r="AE173" s="302"/>
      <c r="AF173" s="302"/>
      <c r="AG173" s="302"/>
      <c r="AH173" s="302"/>
      <c r="AI173" s="302"/>
      <c r="AJ173" s="302"/>
      <c r="AK173" s="1321"/>
      <c r="AL173" s="298"/>
    </row>
    <row r="174" spans="1:38" s="291" customFormat="1" ht="14.25" x14ac:dyDescent="0.2">
      <c r="A174" s="301"/>
      <c r="B174" s="301"/>
      <c r="C174" s="301"/>
      <c r="D174" s="301"/>
      <c r="E174" s="301"/>
      <c r="F174" s="303"/>
      <c r="G174" s="303"/>
      <c r="H174" s="303"/>
      <c r="I174" s="303"/>
      <c r="J174" s="302"/>
      <c r="K174" s="302"/>
      <c r="L174" s="302"/>
      <c r="M174" s="302"/>
      <c r="N174" s="302"/>
      <c r="O174" s="302"/>
      <c r="P174" s="302"/>
      <c r="Q174" s="492"/>
      <c r="R174" s="302"/>
      <c r="S174" s="302"/>
      <c r="T174" s="302"/>
      <c r="U174" s="496"/>
      <c r="V174" s="492"/>
      <c r="W174" s="509"/>
      <c r="X174" s="500"/>
      <c r="Y174" s="302"/>
      <c r="Z174" s="302"/>
      <c r="AA174" s="1315"/>
      <c r="AB174" s="500"/>
      <c r="AC174" s="302"/>
      <c r="AD174" s="302"/>
      <c r="AE174" s="302"/>
      <c r="AF174" s="302"/>
      <c r="AG174" s="302"/>
      <c r="AH174" s="302"/>
      <c r="AI174" s="302"/>
      <c r="AJ174" s="302"/>
      <c r="AK174" s="1321"/>
      <c r="AL174" s="298"/>
    </row>
    <row r="175" spans="1:38" s="291" customFormat="1" ht="14.25" x14ac:dyDescent="0.2">
      <c r="A175" s="301"/>
      <c r="B175" s="301"/>
      <c r="C175" s="301"/>
      <c r="D175" s="301"/>
      <c r="E175" s="301"/>
      <c r="F175" s="303"/>
      <c r="G175" s="303"/>
      <c r="H175" s="303"/>
      <c r="I175" s="303"/>
      <c r="J175" s="302"/>
      <c r="K175" s="302"/>
      <c r="L175" s="302"/>
      <c r="M175" s="302"/>
      <c r="N175" s="302"/>
      <c r="O175" s="302"/>
      <c r="P175" s="302"/>
      <c r="Q175" s="492"/>
      <c r="R175" s="302"/>
      <c r="S175" s="302"/>
      <c r="T175" s="302"/>
      <c r="U175" s="496"/>
      <c r="V175" s="492"/>
      <c r="W175" s="509"/>
      <c r="X175" s="500"/>
      <c r="Y175" s="302"/>
      <c r="Z175" s="302"/>
      <c r="AA175" s="1315"/>
      <c r="AB175" s="500"/>
      <c r="AC175" s="302"/>
      <c r="AD175" s="302"/>
      <c r="AE175" s="302"/>
      <c r="AF175" s="302"/>
      <c r="AG175" s="302"/>
      <c r="AH175" s="302"/>
      <c r="AI175" s="302"/>
      <c r="AJ175" s="302"/>
      <c r="AK175" s="1321"/>
      <c r="AL175" s="298"/>
    </row>
    <row r="176" spans="1:38" s="291" customFormat="1" ht="14.25" x14ac:dyDescent="0.2">
      <c r="A176" s="301"/>
      <c r="B176" s="301"/>
      <c r="C176" s="301"/>
      <c r="D176" s="301"/>
      <c r="E176" s="301"/>
      <c r="F176" s="303"/>
      <c r="G176" s="303"/>
      <c r="H176" s="303"/>
      <c r="I176" s="303"/>
      <c r="J176" s="302"/>
      <c r="K176" s="302"/>
      <c r="L176" s="302"/>
      <c r="M176" s="302"/>
      <c r="N176" s="302"/>
      <c r="O176" s="302"/>
      <c r="P176" s="302"/>
      <c r="Q176" s="492"/>
      <c r="R176" s="302"/>
      <c r="S176" s="302"/>
      <c r="T176" s="302"/>
      <c r="U176" s="496"/>
      <c r="V176" s="492"/>
      <c r="W176" s="509"/>
      <c r="X176" s="500"/>
      <c r="Y176" s="302"/>
      <c r="Z176" s="302"/>
      <c r="AA176" s="1315"/>
      <c r="AB176" s="500"/>
      <c r="AC176" s="302"/>
      <c r="AD176" s="302"/>
      <c r="AE176" s="302"/>
      <c r="AF176" s="302"/>
      <c r="AG176" s="302"/>
      <c r="AH176" s="302"/>
      <c r="AI176" s="302"/>
      <c r="AJ176" s="302"/>
      <c r="AK176" s="1321"/>
      <c r="AL176" s="298"/>
    </row>
    <row r="177" spans="1:38" s="291" customFormat="1" ht="14.25" x14ac:dyDescent="0.2">
      <c r="A177" s="301"/>
      <c r="B177" s="301"/>
      <c r="C177" s="301"/>
      <c r="D177" s="301"/>
      <c r="E177" s="301"/>
      <c r="F177" s="303"/>
      <c r="G177" s="303"/>
      <c r="H177" s="303"/>
      <c r="I177" s="303"/>
      <c r="J177" s="302"/>
      <c r="K177" s="302"/>
      <c r="L177" s="302"/>
      <c r="M177" s="302"/>
      <c r="N177" s="302"/>
      <c r="O177" s="302"/>
      <c r="P177" s="302"/>
      <c r="Q177" s="492"/>
      <c r="R177" s="302"/>
      <c r="S177" s="302"/>
      <c r="T177" s="302"/>
      <c r="U177" s="496"/>
      <c r="V177" s="492"/>
      <c r="W177" s="509"/>
      <c r="X177" s="500"/>
      <c r="Y177" s="302"/>
      <c r="Z177" s="302"/>
      <c r="AA177" s="1315"/>
      <c r="AB177" s="500"/>
      <c r="AC177" s="302"/>
      <c r="AD177" s="302"/>
      <c r="AE177" s="302"/>
      <c r="AF177" s="302"/>
      <c r="AG177" s="302"/>
      <c r="AH177" s="302"/>
      <c r="AI177" s="302"/>
      <c r="AJ177" s="302"/>
      <c r="AK177" s="1321"/>
      <c r="AL177" s="298"/>
    </row>
    <row r="178" spans="1:38" s="291" customFormat="1" ht="14.25" x14ac:dyDescent="0.2">
      <c r="A178" s="301"/>
      <c r="B178" s="301"/>
      <c r="C178" s="301"/>
      <c r="D178" s="301"/>
      <c r="E178" s="301"/>
      <c r="F178" s="303"/>
      <c r="G178" s="303"/>
      <c r="H178" s="303"/>
      <c r="I178" s="303"/>
      <c r="J178" s="302"/>
      <c r="K178" s="302"/>
      <c r="L178" s="302"/>
      <c r="M178" s="302"/>
      <c r="N178" s="302"/>
      <c r="O178" s="302"/>
      <c r="P178" s="302"/>
      <c r="Q178" s="492"/>
      <c r="R178" s="302"/>
      <c r="S178" s="302"/>
      <c r="T178" s="302"/>
      <c r="U178" s="496"/>
      <c r="V178" s="492"/>
      <c r="W178" s="509"/>
      <c r="X178" s="500"/>
      <c r="Y178" s="302"/>
      <c r="Z178" s="302"/>
      <c r="AA178" s="1315"/>
      <c r="AB178" s="500"/>
      <c r="AC178" s="302"/>
      <c r="AD178" s="302"/>
      <c r="AE178" s="302"/>
      <c r="AF178" s="302"/>
      <c r="AG178" s="302"/>
      <c r="AH178" s="302"/>
      <c r="AI178" s="302"/>
      <c r="AJ178" s="302"/>
      <c r="AK178" s="1321"/>
      <c r="AL178" s="298"/>
    </row>
    <row r="179" spans="1:38" s="291" customFormat="1" ht="14.25" x14ac:dyDescent="0.2">
      <c r="A179" s="301"/>
      <c r="B179" s="301"/>
      <c r="C179" s="301"/>
      <c r="D179" s="301"/>
      <c r="E179" s="301"/>
      <c r="F179" s="303"/>
      <c r="G179" s="303"/>
      <c r="H179" s="303"/>
      <c r="I179" s="303"/>
      <c r="J179" s="302"/>
      <c r="K179" s="302"/>
      <c r="L179" s="302"/>
      <c r="M179" s="302"/>
      <c r="N179" s="302"/>
      <c r="O179" s="302"/>
      <c r="P179" s="302"/>
      <c r="Q179" s="492"/>
      <c r="R179" s="302"/>
      <c r="S179" s="302"/>
      <c r="T179" s="302"/>
      <c r="U179" s="496"/>
      <c r="V179" s="492"/>
      <c r="W179" s="509"/>
      <c r="X179" s="500"/>
      <c r="Y179" s="302"/>
      <c r="Z179" s="302"/>
      <c r="AA179" s="1315"/>
      <c r="AB179" s="500"/>
      <c r="AC179" s="302"/>
      <c r="AD179" s="302"/>
      <c r="AE179" s="302"/>
      <c r="AF179" s="302"/>
      <c r="AG179" s="302"/>
      <c r="AH179" s="302"/>
      <c r="AI179" s="302"/>
      <c r="AJ179" s="302"/>
      <c r="AK179" s="1321"/>
      <c r="AL179" s="298"/>
    </row>
    <row r="180" spans="1:38" s="291" customFormat="1" ht="14.25" x14ac:dyDescent="0.2">
      <c r="A180" s="301"/>
      <c r="B180" s="301"/>
      <c r="C180" s="301"/>
      <c r="D180" s="301"/>
      <c r="E180" s="301"/>
      <c r="F180" s="303"/>
      <c r="G180" s="303"/>
      <c r="H180" s="303"/>
      <c r="I180" s="303"/>
      <c r="J180" s="302"/>
      <c r="K180" s="302"/>
      <c r="L180" s="302"/>
      <c r="M180" s="302"/>
      <c r="N180" s="302"/>
      <c r="O180" s="302"/>
      <c r="P180" s="302"/>
      <c r="Q180" s="492"/>
      <c r="R180" s="302"/>
      <c r="S180" s="302"/>
      <c r="T180" s="302"/>
      <c r="U180" s="496"/>
      <c r="V180" s="492"/>
      <c r="W180" s="509"/>
      <c r="X180" s="500"/>
      <c r="Y180" s="302"/>
      <c r="Z180" s="302"/>
      <c r="AA180" s="1315"/>
      <c r="AB180" s="500"/>
      <c r="AC180" s="302"/>
      <c r="AD180" s="302"/>
      <c r="AE180" s="302"/>
      <c r="AF180" s="302"/>
      <c r="AG180" s="302"/>
      <c r="AH180" s="302"/>
      <c r="AI180" s="302"/>
      <c r="AJ180" s="302"/>
      <c r="AK180" s="1321"/>
      <c r="AL180" s="298"/>
    </row>
    <row r="181" spans="1:38" s="291" customFormat="1" ht="14.25" x14ac:dyDescent="0.2">
      <c r="A181" s="301"/>
      <c r="B181" s="301"/>
      <c r="C181" s="301"/>
      <c r="D181" s="301"/>
      <c r="E181" s="301"/>
      <c r="F181" s="303"/>
      <c r="G181" s="303"/>
      <c r="H181" s="303"/>
      <c r="I181" s="303"/>
      <c r="J181" s="302"/>
      <c r="K181" s="302"/>
      <c r="L181" s="302"/>
      <c r="M181" s="302"/>
      <c r="N181" s="302"/>
      <c r="O181" s="302"/>
      <c r="P181" s="302"/>
      <c r="Q181" s="492"/>
      <c r="R181" s="302"/>
      <c r="S181" s="302"/>
      <c r="T181" s="302"/>
      <c r="U181" s="496"/>
      <c r="V181" s="492"/>
      <c r="W181" s="509"/>
      <c r="X181" s="500"/>
      <c r="Y181" s="302"/>
      <c r="Z181" s="302"/>
      <c r="AA181" s="1315"/>
      <c r="AB181" s="500"/>
      <c r="AC181" s="302"/>
      <c r="AD181" s="302"/>
      <c r="AE181" s="302"/>
      <c r="AF181" s="302"/>
      <c r="AG181" s="302"/>
      <c r="AH181" s="302"/>
      <c r="AI181" s="302"/>
      <c r="AJ181" s="302"/>
      <c r="AK181" s="1321"/>
      <c r="AL181" s="298"/>
    </row>
    <row r="182" spans="1:38" s="291" customFormat="1" ht="14.25" x14ac:dyDescent="0.2">
      <c r="A182" s="301"/>
      <c r="B182" s="301"/>
      <c r="C182" s="301"/>
      <c r="D182" s="301"/>
      <c r="E182" s="301"/>
      <c r="F182" s="303"/>
      <c r="G182" s="303"/>
      <c r="H182" s="303"/>
      <c r="I182" s="303"/>
      <c r="J182" s="302"/>
      <c r="K182" s="302"/>
      <c r="L182" s="302"/>
      <c r="M182" s="302"/>
      <c r="N182" s="302"/>
      <c r="O182" s="302"/>
      <c r="P182" s="302"/>
      <c r="Q182" s="492"/>
      <c r="R182" s="302"/>
      <c r="S182" s="302"/>
      <c r="T182" s="302"/>
      <c r="U182" s="496"/>
      <c r="V182" s="492"/>
      <c r="W182" s="509"/>
      <c r="X182" s="500"/>
      <c r="Y182" s="302"/>
      <c r="Z182" s="302"/>
      <c r="AA182" s="1315"/>
      <c r="AB182" s="500"/>
      <c r="AC182" s="302"/>
      <c r="AD182" s="302"/>
      <c r="AE182" s="302"/>
      <c r="AF182" s="302"/>
      <c r="AG182" s="302"/>
      <c r="AH182" s="302"/>
      <c r="AI182" s="302"/>
      <c r="AJ182" s="302"/>
      <c r="AK182" s="1321"/>
      <c r="AL182" s="298"/>
    </row>
    <row r="183" spans="1:38" s="291" customFormat="1" ht="14.25" x14ac:dyDescent="0.2">
      <c r="A183" s="301"/>
      <c r="B183" s="301"/>
      <c r="C183" s="301"/>
      <c r="D183" s="301"/>
      <c r="E183" s="301"/>
      <c r="F183" s="303"/>
      <c r="G183" s="303"/>
      <c r="H183" s="303"/>
      <c r="I183" s="303"/>
      <c r="J183" s="302"/>
      <c r="K183" s="302"/>
      <c r="L183" s="302"/>
      <c r="M183" s="302"/>
      <c r="N183" s="302"/>
      <c r="O183" s="302"/>
      <c r="P183" s="302"/>
      <c r="Q183" s="492"/>
      <c r="R183" s="302"/>
      <c r="S183" s="302"/>
      <c r="T183" s="302"/>
      <c r="U183" s="496"/>
      <c r="V183" s="492"/>
      <c r="W183" s="509"/>
      <c r="X183" s="500"/>
      <c r="Y183" s="302"/>
      <c r="Z183" s="302"/>
      <c r="AA183" s="1315"/>
      <c r="AB183" s="500"/>
      <c r="AC183" s="302"/>
      <c r="AD183" s="302"/>
      <c r="AE183" s="302"/>
      <c r="AF183" s="302"/>
      <c r="AG183" s="302"/>
      <c r="AH183" s="302"/>
      <c r="AI183" s="302"/>
      <c r="AJ183" s="302"/>
      <c r="AK183" s="1321"/>
      <c r="AL183" s="298"/>
    </row>
    <row r="184" spans="1:38" s="291" customFormat="1" ht="14.25" x14ac:dyDescent="0.2">
      <c r="A184" s="301"/>
      <c r="B184" s="301"/>
      <c r="C184" s="301"/>
      <c r="D184" s="301"/>
      <c r="E184" s="301"/>
      <c r="F184" s="303"/>
      <c r="G184" s="303"/>
      <c r="H184" s="303"/>
      <c r="I184" s="303"/>
      <c r="J184" s="302"/>
      <c r="K184" s="302"/>
      <c r="L184" s="302"/>
      <c r="M184" s="302"/>
      <c r="N184" s="302"/>
      <c r="O184" s="302"/>
      <c r="P184" s="302"/>
      <c r="Q184" s="492"/>
      <c r="R184" s="302"/>
      <c r="S184" s="302"/>
      <c r="T184" s="302"/>
      <c r="U184" s="496"/>
      <c r="V184" s="492"/>
      <c r="W184" s="509"/>
      <c r="X184" s="500"/>
      <c r="Y184" s="302"/>
      <c r="Z184" s="302"/>
      <c r="AA184" s="1315"/>
      <c r="AB184" s="500"/>
      <c r="AC184" s="302"/>
      <c r="AD184" s="302"/>
      <c r="AE184" s="302"/>
      <c r="AF184" s="302"/>
      <c r="AG184" s="302"/>
      <c r="AH184" s="302"/>
      <c r="AI184" s="302"/>
      <c r="AJ184" s="302"/>
      <c r="AK184" s="1321"/>
      <c r="AL184" s="298"/>
    </row>
    <row r="185" spans="1:38" s="291" customFormat="1" ht="14.25" x14ac:dyDescent="0.2">
      <c r="A185" s="301"/>
      <c r="B185" s="301"/>
      <c r="C185" s="301"/>
      <c r="D185" s="301"/>
      <c r="E185" s="301"/>
      <c r="F185" s="303"/>
      <c r="G185" s="303"/>
      <c r="H185" s="303"/>
      <c r="I185" s="303"/>
      <c r="J185" s="302"/>
      <c r="K185" s="302"/>
      <c r="L185" s="302"/>
      <c r="M185" s="302"/>
      <c r="N185" s="302"/>
      <c r="O185" s="302"/>
      <c r="P185" s="302"/>
      <c r="Q185" s="492"/>
      <c r="R185" s="302"/>
      <c r="S185" s="302"/>
      <c r="T185" s="302"/>
      <c r="U185" s="496"/>
      <c r="V185" s="492"/>
      <c r="W185" s="509"/>
      <c r="X185" s="500"/>
      <c r="Y185" s="302"/>
      <c r="Z185" s="302"/>
      <c r="AA185" s="1315"/>
      <c r="AB185" s="500"/>
      <c r="AC185" s="302"/>
      <c r="AD185" s="302"/>
      <c r="AE185" s="302"/>
      <c r="AF185" s="302"/>
      <c r="AG185" s="302"/>
      <c r="AH185" s="302"/>
      <c r="AI185" s="302"/>
      <c r="AJ185" s="302"/>
      <c r="AK185" s="1321"/>
      <c r="AL185" s="298"/>
    </row>
    <row r="186" spans="1:38" s="291" customFormat="1" ht="14.25" x14ac:dyDescent="0.2">
      <c r="A186" s="301"/>
      <c r="B186" s="301"/>
      <c r="C186" s="301"/>
      <c r="D186" s="301"/>
      <c r="E186" s="301"/>
      <c r="F186" s="303"/>
      <c r="G186" s="303"/>
      <c r="H186" s="303"/>
      <c r="I186" s="303"/>
      <c r="J186" s="302"/>
      <c r="K186" s="302"/>
      <c r="L186" s="302"/>
      <c r="M186" s="302"/>
      <c r="N186" s="302"/>
      <c r="O186" s="302"/>
      <c r="P186" s="302"/>
      <c r="Q186" s="492"/>
      <c r="R186" s="302"/>
      <c r="S186" s="302"/>
      <c r="T186" s="302"/>
      <c r="U186" s="496"/>
      <c r="V186" s="492"/>
      <c r="W186" s="509"/>
      <c r="X186" s="500"/>
      <c r="Y186" s="302"/>
      <c r="Z186" s="302"/>
      <c r="AA186" s="1315"/>
      <c r="AB186" s="500"/>
      <c r="AC186" s="302"/>
      <c r="AD186" s="302"/>
      <c r="AE186" s="302"/>
      <c r="AF186" s="302"/>
      <c r="AG186" s="302"/>
      <c r="AH186" s="302"/>
      <c r="AI186" s="302"/>
      <c r="AJ186" s="302"/>
      <c r="AK186" s="1321"/>
      <c r="AL186" s="298"/>
    </row>
    <row r="187" spans="1:38" s="291" customFormat="1" ht="14.25" x14ac:dyDescent="0.2">
      <c r="A187" s="301"/>
      <c r="B187" s="301"/>
      <c r="C187" s="301"/>
      <c r="D187" s="301"/>
      <c r="E187" s="301"/>
      <c r="F187" s="303"/>
      <c r="G187" s="303"/>
      <c r="H187" s="303"/>
      <c r="I187" s="303"/>
      <c r="J187" s="302"/>
      <c r="K187" s="302"/>
      <c r="L187" s="302"/>
      <c r="M187" s="302"/>
      <c r="N187" s="302"/>
      <c r="O187" s="302"/>
      <c r="P187" s="302"/>
      <c r="Q187" s="492"/>
      <c r="R187" s="302"/>
      <c r="S187" s="302"/>
      <c r="T187" s="302"/>
      <c r="U187" s="496"/>
      <c r="V187" s="492"/>
      <c r="W187" s="509"/>
      <c r="X187" s="500"/>
      <c r="Y187" s="302"/>
      <c r="Z187" s="302"/>
      <c r="AA187" s="1315"/>
      <c r="AB187" s="500"/>
      <c r="AC187" s="302"/>
      <c r="AD187" s="302"/>
      <c r="AE187" s="302"/>
      <c r="AF187" s="302"/>
      <c r="AG187" s="302"/>
      <c r="AH187" s="302"/>
      <c r="AI187" s="302"/>
      <c r="AJ187" s="302"/>
      <c r="AK187" s="1321"/>
      <c r="AL187" s="298"/>
    </row>
    <row r="188" spans="1:38" s="291" customFormat="1" ht="14.25" x14ac:dyDescent="0.2">
      <c r="A188" s="301"/>
      <c r="B188" s="301"/>
      <c r="C188" s="301"/>
      <c r="D188" s="301"/>
      <c r="E188" s="301"/>
      <c r="F188" s="303"/>
      <c r="G188" s="303"/>
      <c r="H188" s="303"/>
      <c r="I188" s="303"/>
      <c r="J188" s="302"/>
      <c r="K188" s="302"/>
      <c r="L188" s="302"/>
      <c r="M188" s="302"/>
      <c r="N188" s="302"/>
      <c r="O188" s="302"/>
      <c r="P188" s="302"/>
      <c r="Q188" s="492"/>
      <c r="R188" s="302"/>
      <c r="S188" s="302"/>
      <c r="T188" s="302"/>
      <c r="U188" s="496"/>
      <c r="V188" s="492"/>
      <c r="W188" s="509"/>
      <c r="X188" s="500"/>
      <c r="Y188" s="302"/>
      <c r="Z188" s="302"/>
      <c r="AA188" s="1315"/>
      <c r="AB188" s="500"/>
      <c r="AC188" s="302"/>
      <c r="AD188" s="302"/>
      <c r="AE188" s="302"/>
      <c r="AF188" s="302"/>
      <c r="AG188" s="302"/>
      <c r="AH188" s="302"/>
      <c r="AI188" s="302"/>
      <c r="AJ188" s="302"/>
      <c r="AK188" s="1321"/>
      <c r="AL188" s="298"/>
    </row>
    <row r="189" spans="1:38" s="291" customFormat="1" ht="14.25" x14ac:dyDescent="0.2">
      <c r="A189" s="301"/>
      <c r="B189" s="301"/>
      <c r="C189" s="301"/>
      <c r="D189" s="301"/>
      <c r="E189" s="301"/>
      <c r="F189" s="303"/>
      <c r="G189" s="303"/>
      <c r="H189" s="303"/>
      <c r="I189" s="303"/>
      <c r="J189" s="302"/>
      <c r="K189" s="302"/>
      <c r="L189" s="302"/>
      <c r="M189" s="302"/>
      <c r="N189" s="302"/>
      <c r="O189" s="302"/>
      <c r="P189" s="302"/>
      <c r="Q189" s="492"/>
      <c r="R189" s="302"/>
      <c r="S189" s="302"/>
      <c r="T189" s="302"/>
      <c r="U189" s="496"/>
      <c r="V189" s="492"/>
      <c r="W189" s="509"/>
      <c r="X189" s="500"/>
      <c r="Y189" s="302"/>
      <c r="Z189" s="302"/>
      <c r="AA189" s="1315"/>
      <c r="AB189" s="500"/>
      <c r="AC189" s="302"/>
      <c r="AD189" s="302"/>
      <c r="AE189" s="302"/>
      <c r="AF189" s="302"/>
      <c r="AG189" s="302"/>
      <c r="AH189" s="302"/>
      <c r="AI189" s="302"/>
      <c r="AJ189" s="302"/>
      <c r="AK189" s="1321"/>
      <c r="AL189" s="298"/>
    </row>
    <row r="190" spans="1:38" s="291" customFormat="1" ht="14.25" x14ac:dyDescent="0.2">
      <c r="A190" s="301"/>
      <c r="B190" s="301"/>
      <c r="C190" s="301"/>
      <c r="D190" s="301"/>
      <c r="E190" s="301"/>
      <c r="F190" s="303"/>
      <c r="G190" s="303"/>
      <c r="H190" s="303"/>
      <c r="I190" s="303"/>
      <c r="J190" s="302"/>
      <c r="K190" s="302"/>
      <c r="L190" s="302"/>
      <c r="M190" s="302"/>
      <c r="N190" s="302"/>
      <c r="O190" s="302"/>
      <c r="P190" s="302"/>
      <c r="Q190" s="492"/>
      <c r="R190" s="302"/>
      <c r="S190" s="302"/>
      <c r="T190" s="302"/>
      <c r="U190" s="496"/>
      <c r="V190" s="492"/>
      <c r="W190" s="509"/>
      <c r="X190" s="500"/>
      <c r="Y190" s="302"/>
      <c r="Z190" s="302"/>
      <c r="AA190" s="1315"/>
      <c r="AB190" s="500"/>
      <c r="AC190" s="302"/>
      <c r="AD190" s="302"/>
      <c r="AE190" s="302"/>
      <c r="AF190" s="302"/>
      <c r="AG190" s="302"/>
      <c r="AH190" s="302"/>
      <c r="AI190" s="302"/>
      <c r="AJ190" s="302"/>
      <c r="AK190" s="1321"/>
      <c r="AL190" s="298"/>
    </row>
    <row r="191" spans="1:38" s="291" customFormat="1" ht="14.25" x14ac:dyDescent="0.2">
      <c r="A191" s="301"/>
      <c r="B191" s="301"/>
      <c r="C191" s="301"/>
      <c r="D191" s="301"/>
      <c r="E191" s="301"/>
      <c r="F191" s="303"/>
      <c r="G191" s="303"/>
      <c r="H191" s="303"/>
      <c r="I191" s="303"/>
      <c r="J191" s="302"/>
      <c r="K191" s="302"/>
      <c r="L191" s="302"/>
      <c r="M191" s="302"/>
      <c r="N191" s="302"/>
      <c r="O191" s="302"/>
      <c r="P191" s="302"/>
      <c r="Q191" s="492"/>
      <c r="R191" s="302"/>
      <c r="S191" s="302"/>
      <c r="T191" s="302"/>
      <c r="U191" s="496"/>
      <c r="V191" s="492"/>
      <c r="W191" s="509"/>
      <c r="X191" s="500"/>
      <c r="Y191" s="302"/>
      <c r="Z191" s="302"/>
      <c r="AA191" s="1315"/>
      <c r="AB191" s="500"/>
      <c r="AC191" s="302"/>
      <c r="AD191" s="302"/>
      <c r="AE191" s="302"/>
      <c r="AF191" s="302"/>
      <c r="AG191" s="302"/>
      <c r="AH191" s="302"/>
      <c r="AI191" s="302"/>
      <c r="AJ191" s="302"/>
      <c r="AK191" s="1321"/>
      <c r="AL191" s="298"/>
    </row>
    <row r="192" spans="1:38" s="291" customFormat="1" ht="14.25" x14ac:dyDescent="0.2">
      <c r="A192" s="301"/>
      <c r="B192" s="301"/>
      <c r="C192" s="301"/>
      <c r="D192" s="301"/>
      <c r="E192" s="301"/>
      <c r="F192" s="303"/>
      <c r="G192" s="303"/>
      <c r="H192" s="303"/>
      <c r="I192" s="303"/>
      <c r="J192" s="302"/>
      <c r="K192" s="302"/>
      <c r="L192" s="302"/>
      <c r="M192" s="302"/>
      <c r="N192" s="302"/>
      <c r="O192" s="302"/>
      <c r="P192" s="302"/>
      <c r="Q192" s="492"/>
      <c r="R192" s="302"/>
      <c r="S192" s="302"/>
      <c r="T192" s="302"/>
      <c r="U192" s="496"/>
      <c r="V192" s="492"/>
      <c r="W192" s="509"/>
      <c r="X192" s="500"/>
      <c r="Y192" s="302"/>
      <c r="Z192" s="302"/>
      <c r="AA192" s="1315"/>
      <c r="AB192" s="500"/>
      <c r="AC192" s="302"/>
      <c r="AD192" s="302"/>
      <c r="AE192" s="302"/>
      <c r="AF192" s="302"/>
      <c r="AG192" s="302"/>
      <c r="AH192" s="302"/>
      <c r="AI192" s="302"/>
      <c r="AJ192" s="302"/>
      <c r="AK192" s="1321"/>
      <c r="AL192" s="298"/>
    </row>
    <row r="193" spans="1:38" s="291" customFormat="1" ht="14.25" x14ac:dyDescent="0.2">
      <c r="A193" s="301"/>
      <c r="B193" s="301"/>
      <c r="C193" s="301"/>
      <c r="D193" s="301"/>
      <c r="E193" s="301"/>
      <c r="F193" s="303"/>
      <c r="G193" s="303"/>
      <c r="H193" s="303"/>
      <c r="I193" s="303"/>
      <c r="J193" s="302"/>
      <c r="K193" s="302"/>
      <c r="L193" s="302"/>
      <c r="M193" s="302"/>
      <c r="N193" s="302"/>
      <c r="O193" s="302"/>
      <c r="P193" s="302"/>
      <c r="Q193" s="492"/>
      <c r="R193" s="302"/>
      <c r="S193" s="302"/>
      <c r="T193" s="302"/>
      <c r="U193" s="496"/>
      <c r="V193" s="492"/>
      <c r="W193" s="509"/>
      <c r="X193" s="500"/>
      <c r="Y193" s="302"/>
      <c r="Z193" s="302"/>
      <c r="AA193" s="1315"/>
      <c r="AB193" s="500"/>
      <c r="AC193" s="302"/>
      <c r="AD193" s="302"/>
      <c r="AE193" s="302"/>
      <c r="AF193" s="302"/>
      <c r="AG193" s="302"/>
      <c r="AH193" s="302"/>
      <c r="AI193" s="302"/>
      <c r="AJ193" s="302"/>
      <c r="AK193" s="1321"/>
      <c r="AL193" s="298"/>
    </row>
    <row r="194" spans="1:38" s="291" customFormat="1" ht="14.25" x14ac:dyDescent="0.2">
      <c r="A194" s="301"/>
      <c r="B194" s="301"/>
      <c r="C194" s="301"/>
      <c r="D194" s="301"/>
      <c r="E194" s="301"/>
      <c r="F194" s="303"/>
      <c r="G194" s="303"/>
      <c r="H194" s="303"/>
      <c r="I194" s="303"/>
      <c r="J194" s="302"/>
      <c r="K194" s="302"/>
      <c r="L194" s="302"/>
      <c r="M194" s="302"/>
      <c r="N194" s="302"/>
      <c r="O194" s="302"/>
      <c r="P194" s="302"/>
      <c r="Q194" s="492"/>
      <c r="R194" s="302"/>
      <c r="S194" s="302"/>
      <c r="T194" s="302"/>
      <c r="U194" s="496"/>
      <c r="V194" s="492"/>
      <c r="W194" s="509"/>
      <c r="X194" s="500"/>
      <c r="Y194" s="302"/>
      <c r="Z194" s="302"/>
      <c r="AA194" s="1315"/>
      <c r="AB194" s="500"/>
      <c r="AC194" s="302"/>
      <c r="AD194" s="302"/>
      <c r="AE194" s="302"/>
      <c r="AF194" s="302"/>
      <c r="AG194" s="302"/>
      <c r="AH194" s="302"/>
      <c r="AI194" s="302"/>
      <c r="AJ194" s="302"/>
      <c r="AK194" s="1321"/>
      <c r="AL194" s="298"/>
    </row>
    <row r="195" spans="1:38" s="291" customFormat="1" ht="14.25" x14ac:dyDescent="0.2">
      <c r="A195" s="301"/>
      <c r="B195" s="301"/>
      <c r="C195" s="301"/>
      <c r="D195" s="301"/>
      <c r="E195" s="301"/>
      <c r="F195" s="303"/>
      <c r="G195" s="303"/>
      <c r="H195" s="303"/>
      <c r="I195" s="303"/>
      <c r="J195" s="302"/>
      <c r="K195" s="302"/>
      <c r="L195" s="302"/>
      <c r="M195" s="302"/>
      <c r="N195" s="302"/>
      <c r="O195" s="302"/>
      <c r="P195" s="302"/>
      <c r="Q195" s="492"/>
      <c r="R195" s="302"/>
      <c r="S195" s="302"/>
      <c r="T195" s="302"/>
      <c r="U195" s="496"/>
      <c r="V195" s="492"/>
      <c r="W195" s="509"/>
      <c r="X195" s="500"/>
      <c r="Y195" s="302"/>
      <c r="Z195" s="302"/>
      <c r="AA195" s="1315"/>
      <c r="AB195" s="500"/>
      <c r="AC195" s="302"/>
      <c r="AD195" s="302"/>
      <c r="AE195" s="302"/>
      <c r="AF195" s="302"/>
      <c r="AG195" s="302"/>
      <c r="AH195" s="302"/>
      <c r="AI195" s="302"/>
      <c r="AJ195" s="302"/>
      <c r="AK195" s="1321"/>
      <c r="AL195" s="298"/>
    </row>
    <row r="196" spans="1:38" s="291" customFormat="1" ht="14.25" x14ac:dyDescent="0.2">
      <c r="A196" s="301"/>
      <c r="B196" s="301"/>
      <c r="C196" s="301"/>
      <c r="D196" s="301"/>
      <c r="E196" s="301"/>
      <c r="F196" s="303"/>
      <c r="G196" s="303"/>
      <c r="H196" s="303"/>
      <c r="I196" s="303"/>
      <c r="J196" s="302"/>
      <c r="K196" s="302"/>
      <c r="L196" s="302"/>
      <c r="M196" s="302"/>
      <c r="N196" s="302"/>
      <c r="O196" s="302"/>
      <c r="P196" s="302"/>
      <c r="Q196" s="492"/>
      <c r="R196" s="302"/>
      <c r="S196" s="302"/>
      <c r="T196" s="302"/>
      <c r="U196" s="496"/>
      <c r="V196" s="492"/>
      <c r="W196" s="509"/>
      <c r="X196" s="500"/>
      <c r="Y196" s="302"/>
      <c r="Z196" s="302"/>
      <c r="AA196" s="1315"/>
      <c r="AB196" s="500"/>
      <c r="AC196" s="302"/>
      <c r="AD196" s="302"/>
      <c r="AE196" s="302"/>
      <c r="AF196" s="302"/>
      <c r="AG196" s="302"/>
      <c r="AH196" s="302"/>
      <c r="AI196" s="302"/>
      <c r="AJ196" s="302"/>
      <c r="AK196" s="1321"/>
      <c r="AL196" s="298"/>
    </row>
    <row r="197" spans="1:38" s="291" customFormat="1" ht="14.25" x14ac:dyDescent="0.2">
      <c r="A197" s="301"/>
      <c r="B197" s="301"/>
      <c r="C197" s="301"/>
      <c r="D197" s="301"/>
      <c r="E197" s="301"/>
      <c r="F197" s="303"/>
      <c r="G197" s="303"/>
      <c r="H197" s="303"/>
      <c r="I197" s="303"/>
      <c r="J197" s="302"/>
      <c r="K197" s="302"/>
      <c r="L197" s="302"/>
      <c r="M197" s="302"/>
      <c r="N197" s="302"/>
      <c r="O197" s="302"/>
      <c r="P197" s="302"/>
      <c r="Q197" s="492"/>
      <c r="R197" s="302"/>
      <c r="S197" s="302"/>
      <c r="T197" s="302"/>
      <c r="U197" s="496"/>
      <c r="V197" s="492"/>
      <c r="W197" s="509"/>
      <c r="X197" s="500"/>
      <c r="Y197" s="302"/>
      <c r="Z197" s="302"/>
      <c r="AA197" s="1315"/>
      <c r="AB197" s="500"/>
      <c r="AC197" s="302"/>
      <c r="AD197" s="302"/>
      <c r="AE197" s="302"/>
      <c r="AF197" s="302"/>
      <c r="AG197" s="302"/>
      <c r="AH197" s="302"/>
      <c r="AI197" s="302"/>
      <c r="AJ197" s="302"/>
      <c r="AK197" s="1321"/>
      <c r="AL197" s="298"/>
    </row>
    <row r="198" spans="1:38" s="291" customFormat="1" ht="14.25" x14ac:dyDescent="0.2">
      <c r="A198" s="301"/>
      <c r="B198" s="301"/>
      <c r="C198" s="301"/>
      <c r="D198" s="301"/>
      <c r="E198" s="301"/>
      <c r="F198" s="303"/>
      <c r="G198" s="303"/>
      <c r="H198" s="303"/>
      <c r="I198" s="303"/>
      <c r="J198" s="302"/>
      <c r="K198" s="302"/>
      <c r="L198" s="302"/>
      <c r="M198" s="302"/>
      <c r="N198" s="302"/>
      <c r="O198" s="302"/>
      <c r="P198" s="302"/>
      <c r="Q198" s="492"/>
      <c r="R198" s="302"/>
      <c r="S198" s="302"/>
      <c r="T198" s="302"/>
      <c r="U198" s="496"/>
      <c r="V198" s="492"/>
      <c r="W198" s="509"/>
      <c r="X198" s="500"/>
      <c r="Y198" s="302"/>
      <c r="Z198" s="302"/>
      <c r="AA198" s="1315"/>
      <c r="AB198" s="500"/>
      <c r="AC198" s="302"/>
      <c r="AD198" s="302"/>
      <c r="AE198" s="302"/>
      <c r="AF198" s="302"/>
      <c r="AG198" s="302"/>
      <c r="AH198" s="302"/>
      <c r="AI198" s="302"/>
      <c r="AJ198" s="302"/>
      <c r="AK198" s="1321"/>
      <c r="AL198" s="298"/>
    </row>
    <row r="199" spans="1:38" s="291" customFormat="1" ht="14.25" x14ac:dyDescent="0.2">
      <c r="A199" s="301"/>
      <c r="B199" s="301"/>
      <c r="C199" s="301"/>
      <c r="D199" s="301"/>
      <c r="E199" s="301"/>
      <c r="F199" s="303"/>
      <c r="G199" s="303"/>
      <c r="H199" s="303"/>
      <c r="I199" s="303"/>
      <c r="J199" s="302"/>
      <c r="K199" s="302"/>
      <c r="L199" s="302"/>
      <c r="M199" s="302"/>
      <c r="N199" s="302"/>
      <c r="O199" s="302"/>
      <c r="P199" s="302"/>
      <c r="Q199" s="492"/>
      <c r="R199" s="302"/>
      <c r="S199" s="302"/>
      <c r="T199" s="302"/>
      <c r="U199" s="496"/>
      <c r="V199" s="492"/>
      <c r="W199" s="509"/>
      <c r="X199" s="500"/>
      <c r="Y199" s="302"/>
      <c r="Z199" s="302"/>
      <c r="AA199" s="1315"/>
      <c r="AB199" s="500"/>
      <c r="AC199" s="302"/>
      <c r="AD199" s="302"/>
      <c r="AE199" s="302"/>
      <c r="AF199" s="302"/>
      <c r="AG199" s="302"/>
      <c r="AH199" s="302"/>
      <c r="AI199" s="302"/>
      <c r="AJ199" s="302"/>
      <c r="AK199" s="1321"/>
      <c r="AL199" s="298"/>
    </row>
    <row r="200" spans="1:38" s="291" customFormat="1" ht="14.25" x14ac:dyDescent="0.2">
      <c r="A200" s="301"/>
      <c r="B200" s="301"/>
      <c r="C200" s="301"/>
      <c r="D200" s="301"/>
      <c r="E200" s="301"/>
      <c r="F200" s="303"/>
      <c r="G200" s="303"/>
      <c r="H200" s="303"/>
      <c r="I200" s="303"/>
      <c r="J200" s="302"/>
      <c r="K200" s="302"/>
      <c r="L200" s="302"/>
      <c r="M200" s="302"/>
      <c r="N200" s="302"/>
      <c r="O200" s="302"/>
      <c r="P200" s="302"/>
      <c r="Q200" s="492"/>
      <c r="R200" s="302"/>
      <c r="S200" s="302"/>
      <c r="T200" s="302"/>
      <c r="U200" s="496"/>
      <c r="V200" s="492"/>
      <c r="W200" s="509"/>
      <c r="X200" s="500"/>
      <c r="Y200" s="302"/>
      <c r="Z200" s="302"/>
      <c r="AA200" s="1315"/>
      <c r="AB200" s="500"/>
      <c r="AC200" s="302"/>
      <c r="AD200" s="302"/>
      <c r="AE200" s="302"/>
      <c r="AF200" s="302"/>
      <c r="AG200" s="302"/>
      <c r="AH200" s="302"/>
      <c r="AI200" s="302"/>
      <c r="AJ200" s="302"/>
      <c r="AK200" s="1321"/>
      <c r="AL200" s="298"/>
    </row>
    <row r="201" spans="1:38" s="291" customFormat="1" ht="14.25" x14ac:dyDescent="0.2">
      <c r="A201" s="301"/>
      <c r="B201" s="301"/>
      <c r="C201" s="301"/>
      <c r="D201" s="301"/>
      <c r="E201" s="301"/>
      <c r="F201" s="303"/>
      <c r="G201" s="303"/>
      <c r="H201" s="303"/>
      <c r="I201" s="303"/>
      <c r="J201" s="302"/>
      <c r="K201" s="302"/>
      <c r="L201" s="302"/>
      <c r="M201" s="302"/>
      <c r="N201" s="302"/>
      <c r="O201" s="302"/>
      <c r="P201" s="302"/>
      <c r="Q201" s="492"/>
      <c r="R201" s="302"/>
      <c r="S201" s="302"/>
      <c r="T201" s="302"/>
      <c r="U201" s="496"/>
      <c r="V201" s="492"/>
      <c r="W201" s="509"/>
      <c r="X201" s="500"/>
      <c r="Y201" s="302"/>
      <c r="Z201" s="302"/>
      <c r="AA201" s="1315"/>
      <c r="AB201" s="500"/>
      <c r="AC201" s="302"/>
      <c r="AD201" s="302"/>
      <c r="AE201" s="302"/>
      <c r="AF201" s="302"/>
      <c r="AG201" s="302"/>
      <c r="AH201" s="302"/>
      <c r="AI201" s="302"/>
      <c r="AJ201" s="302"/>
      <c r="AK201" s="1321"/>
      <c r="AL201" s="298"/>
    </row>
    <row r="202" spans="1:38" s="291" customFormat="1" ht="14.25" x14ac:dyDescent="0.2">
      <c r="A202" s="301"/>
      <c r="B202" s="301"/>
      <c r="C202" s="301"/>
      <c r="D202" s="301"/>
      <c r="E202" s="301"/>
      <c r="F202" s="303"/>
      <c r="G202" s="303"/>
      <c r="H202" s="303"/>
      <c r="I202" s="303"/>
      <c r="J202" s="302"/>
      <c r="K202" s="302"/>
      <c r="L202" s="302"/>
      <c r="M202" s="302"/>
      <c r="N202" s="302"/>
      <c r="O202" s="302"/>
      <c r="P202" s="302"/>
      <c r="Q202" s="492"/>
      <c r="R202" s="302"/>
      <c r="S202" s="302"/>
      <c r="T202" s="302"/>
      <c r="U202" s="496"/>
      <c r="V202" s="492"/>
      <c r="W202" s="509"/>
      <c r="X202" s="500"/>
      <c r="Y202" s="302"/>
      <c r="Z202" s="302"/>
      <c r="AA202" s="1315"/>
      <c r="AB202" s="500"/>
      <c r="AC202" s="302"/>
      <c r="AD202" s="302"/>
      <c r="AE202" s="302"/>
      <c r="AF202" s="302"/>
      <c r="AG202" s="302"/>
      <c r="AH202" s="302"/>
      <c r="AI202" s="302"/>
      <c r="AJ202" s="302"/>
      <c r="AK202" s="1321"/>
      <c r="AL202" s="302"/>
    </row>
    <row r="203" spans="1:38" s="291" customFormat="1" ht="14.25" x14ac:dyDescent="0.2">
      <c r="A203" s="301"/>
      <c r="B203" s="301"/>
      <c r="C203" s="301"/>
      <c r="D203" s="301"/>
      <c r="E203" s="301"/>
      <c r="F203" s="303"/>
      <c r="G203" s="303"/>
      <c r="H203" s="303"/>
      <c r="I203" s="303"/>
      <c r="J203" s="302"/>
      <c r="K203" s="302"/>
      <c r="L203" s="302"/>
      <c r="M203" s="302"/>
      <c r="N203" s="302"/>
      <c r="O203" s="302"/>
      <c r="P203" s="302"/>
      <c r="Q203" s="492"/>
      <c r="R203" s="302"/>
      <c r="S203" s="302"/>
      <c r="T203" s="302"/>
      <c r="U203" s="496"/>
      <c r="V203" s="492"/>
      <c r="W203" s="509"/>
      <c r="X203" s="500"/>
      <c r="Y203" s="302"/>
      <c r="Z203" s="302"/>
      <c r="AA203" s="1315"/>
      <c r="AB203" s="500"/>
      <c r="AC203" s="302"/>
      <c r="AD203" s="302"/>
      <c r="AE203" s="302"/>
      <c r="AF203" s="302"/>
      <c r="AG203" s="302"/>
      <c r="AH203" s="302"/>
      <c r="AI203" s="302"/>
      <c r="AJ203" s="302"/>
      <c r="AK203" s="1321"/>
      <c r="AL203" s="302"/>
    </row>
    <row r="204" spans="1:38" s="291" customFormat="1" ht="14.25" x14ac:dyDescent="0.2">
      <c r="A204" s="301"/>
      <c r="B204" s="301"/>
      <c r="C204" s="301"/>
      <c r="D204" s="301"/>
      <c r="E204" s="301"/>
      <c r="F204" s="303"/>
      <c r="G204" s="303"/>
      <c r="H204" s="303"/>
      <c r="I204" s="303"/>
      <c r="J204" s="302"/>
      <c r="K204" s="302"/>
      <c r="L204" s="302"/>
      <c r="M204" s="302"/>
      <c r="N204" s="302"/>
      <c r="O204" s="302"/>
      <c r="P204" s="302"/>
      <c r="Q204" s="492"/>
      <c r="R204" s="302"/>
      <c r="S204" s="302"/>
      <c r="T204" s="302"/>
      <c r="U204" s="496"/>
      <c r="V204" s="492"/>
      <c r="W204" s="509"/>
      <c r="X204" s="500"/>
      <c r="Y204" s="302"/>
      <c r="Z204" s="302"/>
      <c r="AA204" s="1315"/>
      <c r="AB204" s="500"/>
      <c r="AC204" s="302"/>
      <c r="AD204" s="302"/>
      <c r="AE204" s="302"/>
      <c r="AF204" s="302"/>
      <c r="AG204" s="302"/>
      <c r="AH204" s="302"/>
      <c r="AI204" s="302"/>
      <c r="AJ204" s="302"/>
      <c r="AK204" s="1321"/>
      <c r="AL204" s="302"/>
    </row>
    <row r="205" spans="1:38" s="291" customFormat="1" ht="14.25" x14ac:dyDescent="0.2">
      <c r="A205" s="301"/>
      <c r="B205" s="301"/>
      <c r="C205" s="301"/>
      <c r="D205" s="301"/>
      <c r="E205" s="301"/>
      <c r="F205" s="303"/>
      <c r="G205" s="303"/>
      <c r="H205" s="303"/>
      <c r="I205" s="303"/>
      <c r="J205" s="302"/>
      <c r="K205" s="302"/>
      <c r="L205" s="302"/>
      <c r="M205" s="302"/>
      <c r="N205" s="302"/>
      <c r="O205" s="302"/>
      <c r="P205" s="302"/>
      <c r="Q205" s="492"/>
      <c r="R205" s="302"/>
      <c r="S205" s="302"/>
      <c r="T205" s="302"/>
      <c r="U205" s="496"/>
      <c r="V205" s="492"/>
      <c r="W205" s="509"/>
      <c r="X205" s="500"/>
      <c r="Y205" s="302"/>
      <c r="Z205" s="302"/>
      <c r="AA205" s="1315"/>
      <c r="AB205" s="500"/>
      <c r="AC205" s="302"/>
      <c r="AD205" s="302"/>
      <c r="AE205" s="302"/>
      <c r="AF205" s="302"/>
      <c r="AG205" s="302"/>
      <c r="AH205" s="302"/>
      <c r="AI205" s="302"/>
      <c r="AJ205" s="302"/>
      <c r="AK205" s="1321"/>
      <c r="AL205" s="302"/>
    </row>
    <row r="206" spans="1:38" s="291" customFormat="1" ht="14.25" x14ac:dyDescent="0.2">
      <c r="A206" s="301"/>
      <c r="B206" s="301"/>
      <c r="C206" s="301"/>
      <c r="D206" s="301"/>
      <c r="E206" s="301"/>
      <c r="F206" s="303"/>
      <c r="G206" s="303"/>
      <c r="H206" s="303"/>
      <c r="I206" s="303"/>
      <c r="J206" s="302"/>
      <c r="K206" s="302"/>
      <c r="L206" s="302"/>
      <c r="M206" s="302"/>
      <c r="N206" s="302"/>
      <c r="O206" s="302"/>
      <c r="P206" s="302"/>
      <c r="Q206" s="492"/>
      <c r="R206" s="302"/>
      <c r="S206" s="302"/>
      <c r="T206" s="302"/>
      <c r="U206" s="496"/>
      <c r="V206" s="492"/>
      <c r="W206" s="509"/>
      <c r="X206" s="500"/>
      <c r="Y206" s="302"/>
      <c r="Z206" s="302"/>
      <c r="AA206" s="1315"/>
      <c r="AB206" s="500"/>
      <c r="AC206" s="302"/>
      <c r="AD206" s="302"/>
      <c r="AE206" s="302"/>
      <c r="AF206" s="302"/>
      <c r="AG206" s="302"/>
      <c r="AH206" s="302"/>
      <c r="AI206" s="302"/>
      <c r="AJ206" s="302"/>
      <c r="AK206" s="1321"/>
      <c r="AL206" s="302"/>
    </row>
    <row r="207" spans="1:38" s="291" customFormat="1" ht="14.25" x14ac:dyDescent="0.2">
      <c r="A207" s="301"/>
      <c r="B207" s="301"/>
      <c r="C207" s="301"/>
      <c r="D207" s="301"/>
      <c r="E207" s="301"/>
      <c r="F207" s="303"/>
      <c r="G207" s="303"/>
      <c r="H207" s="303"/>
      <c r="I207" s="303"/>
      <c r="J207" s="302"/>
      <c r="K207" s="302"/>
      <c r="L207" s="302"/>
      <c r="M207" s="302"/>
      <c r="N207" s="302"/>
      <c r="O207" s="302"/>
      <c r="P207" s="302"/>
      <c r="Q207" s="492"/>
      <c r="R207" s="302"/>
      <c r="S207" s="302"/>
      <c r="T207" s="302"/>
      <c r="U207" s="496"/>
      <c r="V207" s="492"/>
      <c r="W207" s="509"/>
      <c r="X207" s="500"/>
      <c r="Y207" s="302"/>
      <c r="Z207" s="302"/>
      <c r="AA207" s="1315"/>
      <c r="AB207" s="500"/>
      <c r="AC207" s="302"/>
      <c r="AD207" s="302"/>
      <c r="AE207" s="302"/>
      <c r="AF207" s="302"/>
      <c r="AG207" s="302"/>
      <c r="AH207" s="302"/>
      <c r="AI207" s="302"/>
      <c r="AJ207" s="302"/>
      <c r="AK207" s="1321"/>
      <c r="AL207" s="302"/>
    </row>
    <row r="208" spans="1:38" s="291" customFormat="1" ht="14.25" x14ac:dyDescent="0.2">
      <c r="A208" s="301"/>
      <c r="B208" s="301"/>
      <c r="C208" s="301"/>
      <c r="D208" s="301"/>
      <c r="E208" s="301"/>
      <c r="F208" s="303"/>
      <c r="G208" s="303"/>
      <c r="H208" s="303"/>
      <c r="I208" s="303"/>
      <c r="J208" s="302"/>
      <c r="K208" s="302"/>
      <c r="L208" s="302"/>
      <c r="M208" s="302"/>
      <c r="N208" s="302"/>
      <c r="O208" s="302"/>
      <c r="P208" s="302"/>
      <c r="Q208" s="492"/>
      <c r="R208" s="302"/>
      <c r="S208" s="302"/>
      <c r="T208" s="302"/>
      <c r="U208" s="496"/>
      <c r="V208" s="492"/>
      <c r="W208" s="509"/>
      <c r="X208" s="500"/>
      <c r="Y208" s="302"/>
      <c r="Z208" s="302"/>
      <c r="AA208" s="1315"/>
      <c r="AB208" s="500"/>
      <c r="AC208" s="302"/>
      <c r="AD208" s="302"/>
      <c r="AE208" s="302"/>
      <c r="AF208" s="302"/>
      <c r="AG208" s="302"/>
      <c r="AH208" s="302"/>
      <c r="AI208" s="302"/>
      <c r="AJ208" s="302"/>
      <c r="AK208" s="1321"/>
      <c r="AL208" s="302"/>
    </row>
    <row r="209" spans="1:38" s="291" customFormat="1" ht="14.25" x14ac:dyDescent="0.2">
      <c r="A209" s="301"/>
      <c r="B209" s="301"/>
      <c r="C209" s="301"/>
      <c r="D209" s="301"/>
      <c r="E209" s="301"/>
      <c r="F209" s="303"/>
      <c r="G209" s="303"/>
      <c r="H209" s="303"/>
      <c r="I209" s="303"/>
      <c r="J209" s="302"/>
      <c r="K209" s="302"/>
      <c r="L209" s="302"/>
      <c r="M209" s="302"/>
      <c r="N209" s="302"/>
      <c r="O209" s="302"/>
      <c r="P209" s="302"/>
      <c r="Q209" s="492"/>
      <c r="R209" s="302"/>
      <c r="S209" s="302"/>
      <c r="T209" s="302"/>
      <c r="U209" s="496"/>
      <c r="V209" s="492"/>
      <c r="W209" s="509"/>
      <c r="X209" s="500"/>
      <c r="Y209" s="302"/>
      <c r="Z209" s="302"/>
      <c r="AA209" s="1315"/>
      <c r="AB209" s="500"/>
      <c r="AC209" s="302"/>
      <c r="AD209" s="302"/>
      <c r="AE209" s="302"/>
      <c r="AF209" s="302"/>
      <c r="AG209" s="302"/>
      <c r="AH209" s="302"/>
      <c r="AI209" s="302"/>
      <c r="AJ209" s="302"/>
      <c r="AK209" s="1321"/>
      <c r="AL209" s="302"/>
    </row>
    <row r="210" spans="1:38" s="291" customFormat="1" ht="14.25" x14ac:dyDescent="0.2">
      <c r="A210" s="301"/>
      <c r="B210" s="301"/>
      <c r="C210" s="301"/>
      <c r="D210" s="301"/>
      <c r="E210" s="301"/>
      <c r="F210" s="303"/>
      <c r="G210" s="303"/>
      <c r="H210" s="303"/>
      <c r="I210" s="303"/>
      <c r="J210" s="302"/>
      <c r="K210" s="302"/>
      <c r="L210" s="302"/>
      <c r="M210" s="302"/>
      <c r="N210" s="302"/>
      <c r="O210" s="302"/>
      <c r="P210" s="302"/>
      <c r="Q210" s="492"/>
      <c r="R210" s="302"/>
      <c r="S210" s="302"/>
      <c r="T210" s="302"/>
      <c r="U210" s="496"/>
      <c r="V210" s="492"/>
      <c r="W210" s="509"/>
      <c r="X210" s="500"/>
      <c r="Y210" s="302"/>
      <c r="Z210" s="302"/>
      <c r="AA210" s="1315"/>
      <c r="AB210" s="500"/>
      <c r="AC210" s="302"/>
      <c r="AD210" s="302"/>
      <c r="AE210" s="302"/>
      <c r="AF210" s="302"/>
      <c r="AG210" s="302"/>
      <c r="AH210" s="302"/>
      <c r="AI210" s="302"/>
      <c r="AJ210" s="302"/>
      <c r="AK210" s="1321"/>
      <c r="AL210" s="302"/>
    </row>
    <row r="211" spans="1:38" s="291" customFormat="1" ht="14.25" x14ac:dyDescent="0.2">
      <c r="A211" s="301"/>
      <c r="B211" s="301"/>
      <c r="C211" s="301"/>
      <c r="D211" s="301"/>
      <c r="E211" s="301"/>
      <c r="F211" s="303"/>
      <c r="G211" s="303"/>
      <c r="H211" s="303"/>
      <c r="I211" s="303"/>
      <c r="J211" s="302"/>
      <c r="K211" s="302"/>
      <c r="L211" s="302"/>
      <c r="M211" s="302"/>
      <c r="N211" s="302"/>
      <c r="O211" s="302"/>
      <c r="P211" s="302"/>
      <c r="Q211" s="492"/>
      <c r="R211" s="302"/>
      <c r="S211" s="302"/>
      <c r="T211" s="302"/>
      <c r="U211" s="496"/>
      <c r="V211" s="492"/>
      <c r="W211" s="509"/>
      <c r="X211" s="500"/>
      <c r="Y211" s="302"/>
      <c r="Z211" s="302"/>
      <c r="AA211" s="1315"/>
      <c r="AB211" s="500"/>
      <c r="AC211" s="302"/>
      <c r="AD211" s="302"/>
      <c r="AE211" s="302"/>
      <c r="AF211" s="302"/>
      <c r="AG211" s="302"/>
      <c r="AH211" s="302"/>
      <c r="AI211" s="302"/>
      <c r="AJ211" s="302"/>
      <c r="AK211" s="1321"/>
      <c r="AL211" s="302"/>
    </row>
    <row r="212" spans="1:38" s="291" customFormat="1" ht="14.25" x14ac:dyDescent="0.2">
      <c r="A212" s="301"/>
      <c r="B212" s="301"/>
      <c r="C212" s="301"/>
      <c r="D212" s="301"/>
      <c r="E212" s="301"/>
      <c r="F212" s="303"/>
      <c r="G212" s="303"/>
      <c r="H212" s="303"/>
      <c r="I212" s="303"/>
      <c r="J212" s="302"/>
      <c r="K212" s="302"/>
      <c r="L212" s="302"/>
      <c r="M212" s="302"/>
      <c r="N212" s="302"/>
      <c r="O212" s="302"/>
      <c r="P212" s="302"/>
      <c r="Q212" s="492"/>
      <c r="R212" s="302"/>
      <c r="S212" s="302"/>
      <c r="T212" s="302"/>
      <c r="U212" s="496"/>
      <c r="V212" s="492"/>
      <c r="W212" s="509"/>
      <c r="X212" s="500"/>
      <c r="Y212" s="302"/>
      <c r="Z212" s="302"/>
      <c r="AA212" s="1315"/>
      <c r="AB212" s="500"/>
      <c r="AC212" s="302"/>
      <c r="AD212" s="302"/>
      <c r="AE212" s="302"/>
      <c r="AF212" s="302"/>
      <c r="AG212" s="302"/>
      <c r="AH212" s="302"/>
      <c r="AI212" s="302"/>
      <c r="AJ212" s="302"/>
      <c r="AK212" s="1321"/>
      <c r="AL212" s="302"/>
    </row>
    <row r="213" spans="1:38" s="291" customFormat="1" ht="14.25" x14ac:dyDescent="0.2">
      <c r="A213" s="301"/>
      <c r="B213" s="301"/>
      <c r="C213" s="301"/>
      <c r="D213" s="301"/>
      <c r="E213" s="301"/>
      <c r="F213" s="303"/>
      <c r="G213" s="303"/>
      <c r="H213" s="303"/>
      <c r="I213" s="303"/>
      <c r="J213" s="302"/>
      <c r="K213" s="302"/>
      <c r="L213" s="302"/>
      <c r="M213" s="302"/>
      <c r="N213" s="302"/>
      <c r="O213" s="302"/>
      <c r="P213" s="302"/>
      <c r="Q213" s="492"/>
      <c r="R213" s="302"/>
      <c r="S213" s="302"/>
      <c r="T213" s="302"/>
      <c r="U213" s="496"/>
      <c r="V213" s="492"/>
      <c r="W213" s="509"/>
      <c r="X213" s="500"/>
      <c r="Y213" s="302"/>
      <c r="Z213" s="302"/>
      <c r="AA213" s="1315"/>
      <c r="AB213" s="500"/>
      <c r="AC213" s="302"/>
      <c r="AD213" s="302"/>
      <c r="AE213" s="302"/>
      <c r="AF213" s="302"/>
      <c r="AG213" s="302"/>
      <c r="AH213" s="302"/>
      <c r="AI213" s="302"/>
      <c r="AJ213" s="302"/>
      <c r="AK213" s="1321"/>
      <c r="AL213" s="302"/>
    </row>
    <row r="214" spans="1:38" s="291" customFormat="1" ht="14.25" x14ac:dyDescent="0.2">
      <c r="A214" s="301"/>
      <c r="B214" s="301"/>
      <c r="C214" s="301"/>
      <c r="D214" s="301"/>
      <c r="E214" s="301"/>
      <c r="F214" s="303"/>
      <c r="G214" s="303"/>
      <c r="H214" s="303"/>
      <c r="I214" s="303"/>
      <c r="J214" s="302"/>
      <c r="K214" s="302"/>
      <c r="L214" s="302"/>
      <c r="M214" s="302"/>
      <c r="N214" s="302"/>
      <c r="O214" s="302"/>
      <c r="P214" s="302"/>
      <c r="Q214" s="492"/>
      <c r="R214" s="302"/>
      <c r="S214" s="302"/>
      <c r="T214" s="302"/>
      <c r="U214" s="496"/>
      <c r="V214" s="492"/>
      <c r="W214" s="509"/>
      <c r="X214" s="500"/>
      <c r="Y214" s="302"/>
      <c r="Z214" s="302"/>
      <c r="AA214" s="1315"/>
      <c r="AB214" s="500"/>
      <c r="AC214" s="302"/>
      <c r="AD214" s="302"/>
      <c r="AE214" s="302"/>
      <c r="AF214" s="302"/>
      <c r="AG214" s="302"/>
      <c r="AH214" s="302"/>
      <c r="AI214" s="302"/>
      <c r="AJ214" s="302"/>
      <c r="AK214" s="1321"/>
      <c r="AL214" s="302"/>
    </row>
    <row r="215" spans="1:38" s="291" customFormat="1" ht="14.25" x14ac:dyDescent="0.2">
      <c r="A215" s="301"/>
      <c r="B215" s="301"/>
      <c r="C215" s="301"/>
      <c r="D215" s="301"/>
      <c r="E215" s="301"/>
      <c r="F215" s="303"/>
      <c r="G215" s="303"/>
      <c r="H215" s="303"/>
      <c r="I215" s="303"/>
      <c r="J215" s="302"/>
      <c r="K215" s="302"/>
      <c r="L215" s="302"/>
      <c r="M215" s="302"/>
      <c r="N215" s="302"/>
      <c r="O215" s="302"/>
      <c r="P215" s="302"/>
      <c r="Q215" s="492"/>
      <c r="R215" s="302"/>
      <c r="S215" s="302"/>
      <c r="T215" s="302"/>
      <c r="U215" s="496"/>
      <c r="V215" s="492"/>
      <c r="W215" s="509"/>
      <c r="X215" s="500"/>
      <c r="Y215" s="302"/>
      <c r="Z215" s="302"/>
      <c r="AA215" s="1315"/>
      <c r="AB215" s="500"/>
      <c r="AC215" s="302"/>
      <c r="AD215" s="302"/>
      <c r="AE215" s="302"/>
      <c r="AF215" s="302"/>
      <c r="AG215" s="302"/>
      <c r="AH215" s="302"/>
      <c r="AI215" s="302"/>
      <c r="AJ215" s="302"/>
      <c r="AK215" s="1321"/>
      <c r="AL215" s="302"/>
    </row>
    <row r="216" spans="1:38" s="291" customFormat="1" ht="14.25" x14ac:dyDescent="0.2">
      <c r="A216" s="301"/>
      <c r="B216" s="301"/>
      <c r="C216" s="301"/>
      <c r="D216" s="301"/>
      <c r="E216" s="301"/>
      <c r="F216" s="303"/>
      <c r="G216" s="303"/>
      <c r="H216" s="303"/>
      <c r="I216" s="303"/>
      <c r="J216" s="302"/>
      <c r="K216" s="302"/>
      <c r="L216" s="302"/>
      <c r="M216" s="302"/>
      <c r="N216" s="302"/>
      <c r="O216" s="302"/>
      <c r="P216" s="302"/>
      <c r="Q216" s="492"/>
      <c r="R216" s="302"/>
      <c r="S216" s="302"/>
      <c r="T216" s="302"/>
      <c r="U216" s="496"/>
      <c r="V216" s="492"/>
      <c r="W216" s="509"/>
      <c r="X216" s="500"/>
      <c r="Y216" s="302"/>
      <c r="Z216" s="302"/>
      <c r="AA216" s="1315"/>
      <c r="AB216" s="500"/>
      <c r="AC216" s="302"/>
      <c r="AD216" s="302"/>
      <c r="AE216" s="302"/>
      <c r="AF216" s="302"/>
      <c r="AG216" s="302"/>
      <c r="AH216" s="302"/>
      <c r="AI216" s="302"/>
      <c r="AJ216" s="302"/>
      <c r="AK216" s="1321"/>
      <c r="AL216" s="302"/>
    </row>
    <row r="217" spans="1:38" s="291" customFormat="1" ht="14.25" x14ac:dyDescent="0.2">
      <c r="A217" s="301"/>
      <c r="B217" s="301"/>
      <c r="C217" s="301"/>
      <c r="D217" s="301"/>
      <c r="E217" s="301"/>
      <c r="F217" s="303"/>
      <c r="G217" s="303"/>
      <c r="H217" s="303"/>
      <c r="I217" s="303"/>
      <c r="J217" s="302"/>
      <c r="K217" s="302"/>
      <c r="L217" s="302"/>
      <c r="M217" s="302"/>
      <c r="N217" s="302"/>
      <c r="O217" s="302"/>
      <c r="P217" s="302"/>
      <c r="Q217" s="492"/>
      <c r="R217" s="302"/>
      <c r="S217" s="302"/>
      <c r="T217" s="302"/>
      <c r="U217" s="496"/>
      <c r="V217" s="492"/>
      <c r="W217" s="509"/>
      <c r="X217" s="500"/>
      <c r="Y217" s="302"/>
      <c r="Z217" s="302"/>
      <c r="AA217" s="1315"/>
      <c r="AB217" s="500"/>
      <c r="AC217" s="302"/>
      <c r="AD217" s="302"/>
      <c r="AE217" s="302"/>
      <c r="AF217" s="302"/>
      <c r="AG217" s="302"/>
      <c r="AH217" s="302"/>
      <c r="AI217" s="302"/>
      <c r="AJ217" s="302"/>
      <c r="AK217" s="1321"/>
      <c r="AL217" s="302"/>
    </row>
    <row r="218" spans="1:38" s="291" customFormat="1" ht="14.25" x14ac:dyDescent="0.2">
      <c r="A218" s="301"/>
      <c r="B218" s="301"/>
      <c r="C218" s="301"/>
      <c r="D218" s="301"/>
      <c r="E218" s="301"/>
      <c r="F218" s="303"/>
      <c r="G218" s="303"/>
      <c r="H218" s="303"/>
      <c r="I218" s="303"/>
      <c r="J218" s="302"/>
      <c r="K218" s="302"/>
      <c r="L218" s="302"/>
      <c r="M218" s="302"/>
      <c r="N218" s="302"/>
      <c r="O218" s="302"/>
      <c r="P218" s="302"/>
      <c r="Q218" s="492"/>
      <c r="R218" s="302"/>
      <c r="S218" s="302"/>
      <c r="T218" s="302"/>
      <c r="U218" s="496"/>
      <c r="V218" s="492"/>
      <c r="W218" s="509"/>
      <c r="X218" s="500"/>
      <c r="Y218" s="302"/>
      <c r="Z218" s="302"/>
      <c r="AA218" s="1315"/>
      <c r="AB218" s="500"/>
      <c r="AC218" s="302"/>
      <c r="AD218" s="302"/>
      <c r="AE218" s="302"/>
      <c r="AF218" s="302"/>
      <c r="AG218" s="302"/>
      <c r="AH218" s="302"/>
      <c r="AI218" s="302"/>
      <c r="AJ218" s="302"/>
      <c r="AK218" s="1321"/>
      <c r="AL218" s="302"/>
    </row>
    <row r="219" spans="1:38" s="291" customFormat="1" ht="14.25" x14ac:dyDescent="0.2">
      <c r="A219" s="301"/>
      <c r="B219" s="301"/>
      <c r="C219" s="301"/>
      <c r="D219" s="301"/>
      <c r="E219" s="301"/>
      <c r="F219" s="303"/>
      <c r="G219" s="303"/>
      <c r="H219" s="303"/>
      <c r="I219" s="303"/>
      <c r="J219" s="302"/>
      <c r="K219" s="302"/>
      <c r="L219" s="302"/>
      <c r="M219" s="302"/>
      <c r="N219" s="302"/>
      <c r="O219" s="302"/>
      <c r="P219" s="302"/>
      <c r="Q219" s="492"/>
      <c r="R219" s="302"/>
      <c r="S219" s="302"/>
      <c r="T219" s="302"/>
      <c r="U219" s="496"/>
      <c r="V219" s="492"/>
      <c r="W219" s="509"/>
      <c r="X219" s="500"/>
      <c r="Y219" s="302"/>
      <c r="Z219" s="302"/>
      <c r="AA219" s="1315"/>
      <c r="AB219" s="500"/>
      <c r="AC219" s="302"/>
      <c r="AD219" s="302"/>
      <c r="AE219" s="302"/>
      <c r="AF219" s="302"/>
      <c r="AG219" s="302"/>
      <c r="AH219" s="302"/>
      <c r="AI219" s="302"/>
      <c r="AJ219" s="302"/>
      <c r="AK219" s="1321"/>
      <c r="AL219" s="302"/>
    </row>
    <row r="220" spans="1:38" s="291" customFormat="1" ht="14.25" x14ac:dyDescent="0.2">
      <c r="A220" s="301"/>
      <c r="B220" s="301"/>
      <c r="C220" s="301"/>
      <c r="D220" s="301"/>
      <c r="E220" s="301"/>
      <c r="F220" s="303"/>
      <c r="G220" s="303"/>
      <c r="H220" s="303"/>
      <c r="I220" s="303"/>
      <c r="J220" s="302"/>
      <c r="K220" s="302"/>
      <c r="L220" s="302"/>
      <c r="M220" s="302"/>
      <c r="N220" s="302"/>
      <c r="O220" s="302"/>
      <c r="P220" s="302"/>
      <c r="Q220" s="492"/>
      <c r="R220" s="302"/>
      <c r="S220" s="302"/>
      <c r="T220" s="302"/>
      <c r="U220" s="496"/>
      <c r="V220" s="492"/>
      <c r="W220" s="509"/>
      <c r="X220" s="500"/>
      <c r="Y220" s="302"/>
      <c r="Z220" s="302"/>
      <c r="AA220" s="1315"/>
      <c r="AB220" s="500"/>
      <c r="AC220" s="302"/>
      <c r="AD220" s="302"/>
      <c r="AE220" s="302"/>
      <c r="AF220" s="302"/>
      <c r="AG220" s="302"/>
      <c r="AH220" s="302"/>
      <c r="AI220" s="302"/>
      <c r="AJ220" s="302"/>
      <c r="AK220" s="1321"/>
      <c r="AL220" s="302"/>
    </row>
    <row r="221" spans="1:38" s="291" customFormat="1" ht="14.25" x14ac:dyDescent="0.2">
      <c r="A221" s="301"/>
      <c r="B221" s="301"/>
      <c r="C221" s="301"/>
      <c r="D221" s="301"/>
      <c r="E221" s="301"/>
      <c r="F221" s="303"/>
      <c r="G221" s="303"/>
      <c r="H221" s="303"/>
      <c r="I221" s="303"/>
      <c r="J221" s="302"/>
      <c r="K221" s="302"/>
      <c r="L221" s="302"/>
      <c r="M221" s="302"/>
      <c r="N221" s="302"/>
      <c r="O221" s="302"/>
      <c r="P221" s="302"/>
      <c r="Q221" s="492"/>
      <c r="R221" s="302"/>
      <c r="S221" s="302"/>
      <c r="T221" s="302"/>
      <c r="U221" s="496"/>
      <c r="V221" s="492"/>
      <c r="W221" s="509"/>
      <c r="X221" s="500"/>
      <c r="Y221" s="302"/>
      <c r="Z221" s="302"/>
      <c r="AA221" s="1315"/>
      <c r="AB221" s="500"/>
      <c r="AC221" s="302"/>
      <c r="AD221" s="302"/>
      <c r="AE221" s="302"/>
      <c r="AF221" s="302"/>
      <c r="AG221" s="302"/>
      <c r="AH221" s="302"/>
      <c r="AI221" s="302"/>
      <c r="AJ221" s="302"/>
      <c r="AK221" s="1321"/>
      <c r="AL221" s="302"/>
    </row>
    <row r="222" spans="1:38" s="291" customFormat="1" ht="14.25" x14ac:dyDescent="0.2">
      <c r="A222" s="301"/>
      <c r="B222" s="301"/>
      <c r="C222" s="301"/>
      <c r="D222" s="301"/>
      <c r="E222" s="301"/>
      <c r="F222" s="303"/>
      <c r="G222" s="303"/>
      <c r="H222" s="303"/>
      <c r="I222" s="303"/>
      <c r="J222" s="302"/>
      <c r="K222" s="302"/>
      <c r="L222" s="302"/>
      <c r="M222" s="302"/>
      <c r="N222" s="302"/>
      <c r="O222" s="302"/>
      <c r="P222" s="302"/>
      <c r="Q222" s="492"/>
      <c r="R222" s="302"/>
      <c r="S222" s="302"/>
      <c r="T222" s="302"/>
      <c r="U222" s="496"/>
      <c r="V222" s="492"/>
      <c r="W222" s="509"/>
      <c r="X222" s="500"/>
      <c r="Y222" s="302"/>
      <c r="Z222" s="302"/>
      <c r="AA222" s="1315"/>
      <c r="AB222" s="500"/>
      <c r="AC222" s="302"/>
      <c r="AD222" s="302"/>
      <c r="AE222" s="302"/>
      <c r="AF222" s="302"/>
      <c r="AG222" s="302"/>
      <c r="AH222" s="302"/>
      <c r="AI222" s="302"/>
      <c r="AJ222" s="302"/>
      <c r="AK222" s="1321"/>
      <c r="AL222" s="302"/>
    </row>
    <row r="223" spans="1:38" s="291" customFormat="1" ht="14.25" x14ac:dyDescent="0.2">
      <c r="A223" s="301"/>
      <c r="B223" s="301"/>
      <c r="C223" s="301"/>
      <c r="D223" s="301"/>
      <c r="E223" s="301"/>
      <c r="F223" s="303"/>
      <c r="G223" s="303"/>
      <c r="H223" s="303"/>
      <c r="I223" s="303"/>
      <c r="J223" s="302"/>
      <c r="K223" s="302"/>
      <c r="L223" s="302"/>
      <c r="M223" s="302"/>
      <c r="N223" s="302"/>
      <c r="O223" s="302"/>
      <c r="P223" s="302"/>
      <c r="Q223" s="492"/>
      <c r="R223" s="302"/>
      <c r="S223" s="302"/>
      <c r="T223" s="302"/>
      <c r="U223" s="496"/>
      <c r="V223" s="492"/>
      <c r="W223" s="509"/>
      <c r="X223" s="500"/>
      <c r="Y223" s="302"/>
      <c r="Z223" s="302"/>
      <c r="AA223" s="1315"/>
      <c r="AB223" s="500"/>
      <c r="AC223" s="302"/>
      <c r="AD223" s="302"/>
      <c r="AE223" s="302"/>
      <c r="AF223" s="302"/>
      <c r="AG223" s="302"/>
      <c r="AH223" s="302"/>
      <c r="AI223" s="302"/>
      <c r="AJ223" s="302"/>
      <c r="AK223" s="1321"/>
      <c r="AL223" s="302"/>
    </row>
    <row r="224" spans="1:38" s="291" customFormat="1" ht="14.25" x14ac:dyDescent="0.2">
      <c r="A224" s="301"/>
      <c r="B224" s="301"/>
      <c r="C224" s="301"/>
      <c r="D224" s="301"/>
      <c r="E224" s="301"/>
      <c r="F224" s="303"/>
      <c r="G224" s="303"/>
      <c r="H224" s="303"/>
      <c r="I224" s="303"/>
      <c r="J224" s="302"/>
      <c r="K224" s="302"/>
      <c r="L224" s="302"/>
      <c r="M224" s="302"/>
      <c r="N224" s="302"/>
      <c r="O224" s="302"/>
      <c r="P224" s="302"/>
      <c r="Q224" s="492"/>
      <c r="R224" s="302"/>
      <c r="S224" s="302"/>
      <c r="T224" s="302"/>
      <c r="U224" s="496"/>
      <c r="V224" s="492"/>
      <c r="W224" s="509"/>
      <c r="X224" s="500"/>
      <c r="Y224" s="302"/>
      <c r="Z224" s="302"/>
      <c r="AA224" s="1315"/>
      <c r="AB224" s="500"/>
      <c r="AC224" s="302"/>
      <c r="AD224" s="302"/>
      <c r="AE224" s="302"/>
      <c r="AF224" s="302"/>
      <c r="AG224" s="302"/>
      <c r="AH224" s="302"/>
      <c r="AI224" s="302"/>
      <c r="AJ224" s="302"/>
      <c r="AK224" s="1321"/>
      <c r="AL224" s="302"/>
    </row>
    <row r="225" spans="1:38" s="291" customFormat="1" ht="14.25" x14ac:dyDescent="0.2">
      <c r="A225" s="301"/>
      <c r="B225" s="301"/>
      <c r="C225" s="301"/>
      <c r="D225" s="301"/>
      <c r="E225" s="301"/>
      <c r="F225" s="303"/>
      <c r="G225" s="303"/>
      <c r="H225" s="303"/>
      <c r="I225" s="303"/>
      <c r="J225" s="302"/>
      <c r="K225" s="302"/>
      <c r="L225" s="302"/>
      <c r="M225" s="302"/>
      <c r="N225" s="302"/>
      <c r="O225" s="302"/>
      <c r="P225" s="302"/>
      <c r="Q225" s="492"/>
      <c r="R225" s="302"/>
      <c r="S225" s="302"/>
      <c r="T225" s="302"/>
      <c r="U225" s="496"/>
      <c r="V225" s="492"/>
      <c r="W225" s="509"/>
      <c r="X225" s="500"/>
      <c r="Y225" s="302"/>
      <c r="Z225" s="302"/>
      <c r="AA225" s="1315"/>
      <c r="AB225" s="500"/>
      <c r="AC225" s="302"/>
      <c r="AD225" s="302"/>
      <c r="AE225" s="302"/>
      <c r="AF225" s="302"/>
      <c r="AG225" s="302"/>
      <c r="AH225" s="302"/>
      <c r="AI225" s="302"/>
      <c r="AJ225" s="302"/>
      <c r="AK225" s="1321"/>
      <c r="AL225" s="302"/>
    </row>
    <row r="226" spans="1:38" s="291" customFormat="1" ht="14.25" x14ac:dyDescent="0.2">
      <c r="A226" s="301"/>
      <c r="B226" s="301"/>
      <c r="C226" s="301"/>
      <c r="D226" s="301"/>
      <c r="E226" s="301"/>
      <c r="F226" s="303"/>
      <c r="G226" s="303"/>
      <c r="H226" s="303"/>
      <c r="I226" s="303"/>
      <c r="J226" s="302"/>
      <c r="K226" s="302"/>
      <c r="L226" s="302"/>
      <c r="M226" s="302"/>
      <c r="N226" s="302"/>
      <c r="O226" s="302"/>
      <c r="P226" s="302"/>
      <c r="Q226" s="492"/>
      <c r="R226" s="302"/>
      <c r="S226" s="302"/>
      <c r="T226" s="302"/>
      <c r="U226" s="496"/>
      <c r="V226" s="492"/>
      <c r="W226" s="509"/>
      <c r="X226" s="500"/>
      <c r="Y226" s="302"/>
      <c r="Z226" s="302"/>
      <c r="AA226" s="1315"/>
      <c r="AB226" s="500"/>
      <c r="AC226" s="302"/>
      <c r="AD226" s="302"/>
      <c r="AE226" s="302"/>
      <c r="AF226" s="302"/>
      <c r="AG226" s="302"/>
      <c r="AH226" s="302"/>
      <c r="AI226" s="302"/>
      <c r="AJ226" s="302"/>
      <c r="AK226" s="1321"/>
      <c r="AL226" s="302"/>
    </row>
    <row r="227" spans="1:38" s="291" customFormat="1" ht="14.25" x14ac:dyDescent="0.2">
      <c r="A227" s="301"/>
      <c r="B227" s="301"/>
      <c r="C227" s="301"/>
      <c r="D227" s="301"/>
      <c r="E227" s="301"/>
      <c r="F227" s="303"/>
      <c r="G227" s="303"/>
      <c r="H227" s="303"/>
      <c r="I227" s="303"/>
      <c r="J227" s="302"/>
      <c r="K227" s="302"/>
      <c r="L227" s="302"/>
      <c r="M227" s="302"/>
      <c r="N227" s="302"/>
      <c r="O227" s="302"/>
      <c r="P227" s="302"/>
      <c r="Q227" s="492"/>
      <c r="R227" s="302"/>
      <c r="S227" s="302"/>
      <c r="T227" s="302"/>
      <c r="U227" s="496"/>
      <c r="V227" s="492"/>
      <c r="W227" s="509"/>
      <c r="X227" s="500"/>
      <c r="Y227" s="302"/>
      <c r="Z227" s="302"/>
      <c r="AA227" s="1315"/>
      <c r="AB227" s="500"/>
      <c r="AC227" s="302"/>
      <c r="AD227" s="302"/>
      <c r="AE227" s="302"/>
      <c r="AF227" s="302"/>
      <c r="AG227" s="302"/>
      <c r="AH227" s="302"/>
      <c r="AI227" s="302"/>
      <c r="AJ227" s="302"/>
      <c r="AK227" s="1321"/>
      <c r="AL227" s="302"/>
    </row>
    <row r="228" spans="1:38" s="291" customFormat="1" ht="14.25" x14ac:dyDescent="0.2">
      <c r="A228" s="301"/>
      <c r="B228" s="301"/>
      <c r="C228" s="301"/>
      <c r="D228" s="301"/>
      <c r="E228" s="301"/>
      <c r="F228" s="303"/>
      <c r="G228" s="303"/>
      <c r="H228" s="303"/>
      <c r="I228" s="303"/>
      <c r="J228" s="302"/>
      <c r="K228" s="302"/>
      <c r="L228" s="302"/>
      <c r="M228" s="302"/>
      <c r="N228" s="302"/>
      <c r="O228" s="302"/>
      <c r="P228" s="302"/>
      <c r="Q228" s="492"/>
      <c r="R228" s="302"/>
      <c r="S228" s="302"/>
      <c r="T228" s="302"/>
      <c r="U228" s="496"/>
      <c r="V228" s="492"/>
      <c r="W228" s="509"/>
      <c r="X228" s="500"/>
      <c r="Y228" s="302"/>
      <c r="Z228" s="302"/>
      <c r="AA228" s="1315"/>
      <c r="AB228" s="500"/>
      <c r="AC228" s="302"/>
      <c r="AD228" s="302"/>
      <c r="AE228" s="302"/>
      <c r="AF228" s="302"/>
      <c r="AG228" s="302"/>
      <c r="AH228" s="302"/>
      <c r="AI228" s="302"/>
      <c r="AJ228" s="302"/>
      <c r="AK228" s="1321"/>
      <c r="AL228" s="302"/>
    </row>
    <row r="229" spans="1:38" s="291" customFormat="1" ht="14.25" x14ac:dyDescent="0.2">
      <c r="A229" s="301"/>
      <c r="B229" s="301"/>
      <c r="C229" s="301"/>
      <c r="D229" s="301"/>
      <c r="E229" s="301"/>
      <c r="F229" s="303"/>
      <c r="G229" s="303"/>
      <c r="H229" s="303"/>
      <c r="I229" s="303"/>
      <c r="J229" s="302"/>
      <c r="K229" s="302"/>
      <c r="L229" s="302"/>
      <c r="M229" s="302"/>
      <c r="N229" s="302"/>
      <c r="O229" s="302"/>
      <c r="P229" s="302"/>
      <c r="Q229" s="492"/>
      <c r="R229" s="302"/>
      <c r="S229" s="302"/>
      <c r="T229" s="302"/>
      <c r="U229" s="496"/>
      <c r="V229" s="492"/>
      <c r="W229" s="509"/>
      <c r="X229" s="500"/>
      <c r="Y229" s="302"/>
      <c r="Z229" s="302"/>
      <c r="AA229" s="1315"/>
      <c r="AB229" s="500"/>
      <c r="AC229" s="302"/>
      <c r="AD229" s="302"/>
      <c r="AE229" s="302"/>
      <c r="AF229" s="302"/>
      <c r="AG229" s="302"/>
      <c r="AH229" s="302"/>
      <c r="AI229" s="302"/>
      <c r="AJ229" s="302"/>
      <c r="AK229" s="1321"/>
      <c r="AL229" s="302"/>
    </row>
    <row r="230" spans="1:38" s="291" customFormat="1" ht="14.25" x14ac:dyDescent="0.2">
      <c r="A230" s="301"/>
      <c r="B230" s="301"/>
      <c r="C230" s="301"/>
      <c r="D230" s="301"/>
      <c r="E230" s="301"/>
      <c r="F230" s="303"/>
      <c r="G230" s="303"/>
      <c r="H230" s="303"/>
      <c r="I230" s="303"/>
      <c r="J230" s="302"/>
      <c r="K230" s="302"/>
      <c r="L230" s="302"/>
      <c r="M230" s="302"/>
      <c r="N230" s="302"/>
      <c r="O230" s="302"/>
      <c r="P230" s="302"/>
      <c r="Q230" s="492"/>
      <c r="R230" s="302"/>
      <c r="S230" s="302"/>
      <c r="T230" s="302"/>
      <c r="U230" s="496"/>
      <c r="V230" s="492"/>
      <c r="W230" s="509"/>
      <c r="X230" s="500"/>
      <c r="Y230" s="302"/>
      <c r="Z230" s="302"/>
      <c r="AA230" s="1315"/>
      <c r="AB230" s="500"/>
      <c r="AC230" s="302"/>
      <c r="AD230" s="302"/>
      <c r="AE230" s="302"/>
      <c r="AF230" s="302"/>
      <c r="AG230" s="302"/>
      <c r="AH230" s="302"/>
      <c r="AI230" s="302"/>
      <c r="AJ230" s="302"/>
      <c r="AK230" s="1321"/>
      <c r="AL230" s="302"/>
    </row>
    <row r="231" spans="1:38" s="291" customFormat="1" ht="14.25" x14ac:dyDescent="0.2">
      <c r="A231" s="301"/>
      <c r="B231" s="301"/>
      <c r="C231" s="301"/>
      <c r="D231" s="301"/>
      <c r="E231" s="301"/>
      <c r="F231" s="303"/>
      <c r="G231" s="303"/>
      <c r="H231" s="303"/>
      <c r="I231" s="303"/>
      <c r="J231" s="302"/>
      <c r="K231" s="302"/>
      <c r="L231" s="302"/>
      <c r="M231" s="302"/>
      <c r="N231" s="302"/>
      <c r="O231" s="302"/>
      <c r="P231" s="302"/>
      <c r="Q231" s="492"/>
      <c r="R231" s="302"/>
      <c r="S231" s="302"/>
      <c r="T231" s="302"/>
      <c r="U231" s="496"/>
      <c r="V231" s="492"/>
      <c r="W231" s="509"/>
      <c r="X231" s="500"/>
      <c r="Y231" s="302"/>
      <c r="Z231" s="302"/>
      <c r="AA231" s="1315"/>
      <c r="AB231" s="500"/>
      <c r="AC231" s="302"/>
      <c r="AD231" s="302"/>
      <c r="AE231" s="302"/>
      <c r="AF231" s="302"/>
      <c r="AG231" s="302"/>
      <c r="AH231" s="302"/>
      <c r="AI231" s="302"/>
      <c r="AJ231" s="302"/>
      <c r="AK231" s="1321"/>
      <c r="AL231" s="302"/>
    </row>
    <row r="232" spans="1:38" s="291" customFormat="1" ht="14.25" x14ac:dyDescent="0.2">
      <c r="A232" s="301"/>
      <c r="B232" s="301"/>
      <c r="C232" s="301"/>
      <c r="D232" s="301"/>
      <c r="E232" s="301"/>
      <c r="F232" s="303"/>
      <c r="G232" s="303"/>
      <c r="H232" s="303"/>
      <c r="I232" s="303"/>
      <c r="J232" s="302"/>
      <c r="K232" s="302"/>
      <c r="L232" s="302"/>
      <c r="M232" s="302"/>
      <c r="N232" s="302"/>
      <c r="O232" s="302"/>
      <c r="P232" s="302"/>
      <c r="Q232" s="492"/>
      <c r="R232" s="302"/>
      <c r="S232" s="302"/>
      <c r="T232" s="302"/>
      <c r="U232" s="496"/>
      <c r="V232" s="492"/>
      <c r="W232" s="509"/>
      <c r="X232" s="500"/>
      <c r="Y232" s="302"/>
      <c r="Z232" s="302"/>
      <c r="AA232" s="1315"/>
      <c r="AB232" s="500"/>
      <c r="AC232" s="302"/>
      <c r="AD232" s="302"/>
      <c r="AE232" s="302"/>
      <c r="AF232" s="302"/>
      <c r="AG232" s="302"/>
      <c r="AH232" s="302"/>
      <c r="AI232" s="302"/>
      <c r="AJ232" s="302"/>
      <c r="AK232" s="1321"/>
      <c r="AL232" s="302"/>
    </row>
    <row r="233" spans="1:38" s="291" customFormat="1" ht="14.25" x14ac:dyDescent="0.2">
      <c r="A233" s="301"/>
      <c r="B233" s="301"/>
      <c r="C233" s="301"/>
      <c r="D233" s="301"/>
      <c r="E233" s="301"/>
      <c r="F233" s="303"/>
      <c r="G233" s="303"/>
      <c r="H233" s="303"/>
      <c r="I233" s="303"/>
      <c r="J233" s="302"/>
      <c r="K233" s="302"/>
      <c r="L233" s="302"/>
      <c r="M233" s="302"/>
      <c r="N233" s="302"/>
      <c r="O233" s="302"/>
      <c r="P233" s="302"/>
      <c r="Q233" s="492"/>
      <c r="R233" s="302"/>
      <c r="S233" s="302"/>
      <c r="T233" s="302"/>
      <c r="U233" s="496"/>
      <c r="V233" s="492"/>
      <c r="W233" s="509"/>
      <c r="X233" s="500"/>
      <c r="Y233" s="302"/>
      <c r="Z233" s="302"/>
      <c r="AA233" s="1315"/>
      <c r="AB233" s="500"/>
      <c r="AC233" s="302"/>
      <c r="AD233" s="302"/>
      <c r="AE233" s="302"/>
      <c r="AF233" s="302"/>
      <c r="AG233" s="302"/>
      <c r="AH233" s="302"/>
      <c r="AI233" s="302"/>
      <c r="AJ233" s="302"/>
      <c r="AK233" s="1321"/>
      <c r="AL233" s="302"/>
    </row>
    <row r="234" spans="1:38" s="291" customFormat="1" ht="14.25" x14ac:dyDescent="0.2">
      <c r="A234" s="301"/>
      <c r="B234" s="301"/>
      <c r="C234" s="301"/>
      <c r="D234" s="301"/>
      <c r="E234" s="301"/>
      <c r="F234" s="303"/>
      <c r="G234" s="303"/>
      <c r="H234" s="303"/>
      <c r="I234" s="303"/>
      <c r="J234" s="302"/>
      <c r="K234" s="302"/>
      <c r="L234" s="302"/>
      <c r="M234" s="302"/>
      <c r="N234" s="302"/>
      <c r="O234" s="302"/>
      <c r="P234" s="302"/>
      <c r="Q234" s="492"/>
      <c r="R234" s="302"/>
      <c r="S234" s="302"/>
      <c r="T234" s="302"/>
      <c r="U234" s="496"/>
      <c r="V234" s="492"/>
      <c r="W234" s="509"/>
      <c r="X234" s="500"/>
      <c r="Y234" s="302"/>
      <c r="Z234" s="302"/>
      <c r="AA234" s="1315"/>
      <c r="AB234" s="500"/>
      <c r="AC234" s="302"/>
      <c r="AD234" s="302"/>
      <c r="AE234" s="302"/>
      <c r="AF234" s="302"/>
      <c r="AG234" s="302"/>
      <c r="AH234" s="302"/>
      <c r="AI234" s="302"/>
      <c r="AJ234" s="302"/>
      <c r="AK234" s="1321"/>
      <c r="AL234" s="302"/>
    </row>
    <row r="235" spans="1:38" s="291" customFormat="1" ht="14.25" x14ac:dyDescent="0.2">
      <c r="A235" s="301"/>
      <c r="B235" s="301"/>
      <c r="C235" s="301"/>
      <c r="D235" s="301"/>
      <c r="E235" s="301"/>
      <c r="F235" s="303"/>
      <c r="G235" s="303"/>
      <c r="H235" s="303"/>
      <c r="I235" s="303"/>
      <c r="J235" s="302"/>
      <c r="K235" s="302"/>
      <c r="L235" s="302"/>
      <c r="M235" s="302"/>
      <c r="N235" s="302"/>
      <c r="O235" s="302"/>
      <c r="P235" s="302"/>
      <c r="Q235" s="492"/>
      <c r="R235" s="302"/>
      <c r="S235" s="302"/>
      <c r="T235" s="302"/>
      <c r="U235" s="496"/>
      <c r="V235" s="492"/>
      <c r="W235" s="509"/>
      <c r="X235" s="500"/>
      <c r="Y235" s="302"/>
      <c r="Z235" s="302"/>
      <c r="AA235" s="1315"/>
      <c r="AB235" s="500"/>
      <c r="AC235" s="302"/>
      <c r="AD235" s="302"/>
      <c r="AE235" s="302"/>
      <c r="AF235" s="302"/>
      <c r="AG235" s="302"/>
      <c r="AH235" s="302"/>
      <c r="AI235" s="302"/>
      <c r="AJ235" s="302"/>
      <c r="AK235" s="1321"/>
      <c r="AL235" s="302"/>
    </row>
    <row r="236" spans="1:38" s="291" customFormat="1" ht="14.25" x14ac:dyDescent="0.2">
      <c r="A236" s="301"/>
      <c r="B236" s="301"/>
      <c r="C236" s="301"/>
      <c r="D236" s="301"/>
      <c r="E236" s="301"/>
      <c r="F236" s="303"/>
      <c r="G236" s="303"/>
      <c r="H236" s="303"/>
      <c r="I236" s="303"/>
      <c r="J236" s="302"/>
      <c r="K236" s="302"/>
      <c r="L236" s="302"/>
      <c r="M236" s="302"/>
      <c r="N236" s="302"/>
      <c r="O236" s="302"/>
      <c r="P236" s="302"/>
      <c r="Q236" s="492"/>
      <c r="R236" s="302"/>
      <c r="S236" s="302"/>
      <c r="T236" s="302"/>
      <c r="U236" s="496"/>
      <c r="V236" s="492"/>
      <c r="W236" s="509"/>
      <c r="X236" s="500"/>
      <c r="Y236" s="302"/>
      <c r="Z236" s="302"/>
      <c r="AA236" s="1315"/>
      <c r="AB236" s="500"/>
      <c r="AC236" s="302"/>
      <c r="AD236" s="302"/>
      <c r="AE236" s="302"/>
      <c r="AF236" s="302"/>
      <c r="AG236" s="302"/>
      <c r="AH236" s="302"/>
      <c r="AI236" s="302"/>
      <c r="AJ236" s="302"/>
      <c r="AK236" s="1321"/>
      <c r="AL236" s="302"/>
    </row>
    <row r="237" spans="1:38" s="291" customFormat="1" ht="14.25" x14ac:dyDescent="0.2">
      <c r="A237" s="301"/>
      <c r="B237" s="301"/>
      <c r="C237" s="301"/>
      <c r="D237" s="301"/>
      <c r="E237" s="301"/>
      <c r="F237" s="303"/>
      <c r="G237" s="303"/>
      <c r="H237" s="303"/>
      <c r="I237" s="303"/>
      <c r="J237" s="302"/>
      <c r="K237" s="302"/>
      <c r="L237" s="302"/>
      <c r="M237" s="302"/>
      <c r="N237" s="302"/>
      <c r="O237" s="302"/>
      <c r="P237" s="302"/>
      <c r="Q237" s="492"/>
      <c r="R237" s="302"/>
      <c r="S237" s="302"/>
      <c r="T237" s="302"/>
      <c r="U237" s="496"/>
      <c r="V237" s="492"/>
      <c r="W237" s="509"/>
      <c r="X237" s="500"/>
      <c r="Y237" s="302"/>
      <c r="Z237" s="302"/>
      <c r="AA237" s="1315"/>
      <c r="AB237" s="500"/>
      <c r="AC237" s="302"/>
      <c r="AD237" s="302"/>
      <c r="AE237" s="302"/>
      <c r="AF237" s="302"/>
      <c r="AG237" s="302"/>
      <c r="AH237" s="302"/>
      <c r="AI237" s="302"/>
      <c r="AJ237" s="302"/>
      <c r="AK237" s="1321"/>
      <c r="AL237" s="302"/>
    </row>
    <row r="238" spans="1:38" s="291" customFormat="1" ht="14.25" x14ac:dyDescent="0.2">
      <c r="A238" s="301"/>
      <c r="B238" s="301"/>
      <c r="C238" s="301"/>
      <c r="D238" s="301"/>
      <c r="E238" s="301"/>
      <c r="F238" s="303"/>
      <c r="G238" s="303"/>
      <c r="H238" s="303"/>
      <c r="I238" s="303"/>
      <c r="J238" s="302"/>
      <c r="K238" s="302"/>
      <c r="L238" s="302"/>
      <c r="M238" s="302"/>
      <c r="N238" s="302"/>
      <c r="O238" s="302"/>
      <c r="P238" s="302"/>
      <c r="Q238" s="492"/>
      <c r="R238" s="302"/>
      <c r="S238" s="302"/>
      <c r="T238" s="302"/>
      <c r="U238" s="496"/>
      <c r="V238" s="492"/>
      <c r="W238" s="509"/>
      <c r="X238" s="500"/>
      <c r="Y238" s="302"/>
      <c r="Z238" s="302"/>
      <c r="AA238" s="1315"/>
      <c r="AB238" s="500"/>
      <c r="AC238" s="302"/>
      <c r="AD238" s="302"/>
      <c r="AE238" s="302"/>
      <c r="AF238" s="302"/>
      <c r="AG238" s="302"/>
      <c r="AH238" s="302"/>
      <c r="AI238" s="302"/>
      <c r="AJ238" s="302"/>
      <c r="AK238" s="1321"/>
      <c r="AL238" s="302"/>
    </row>
    <row r="239" spans="1:38" s="291" customFormat="1" ht="14.25" x14ac:dyDescent="0.2">
      <c r="A239" s="301"/>
      <c r="B239" s="301"/>
      <c r="C239" s="301"/>
      <c r="D239" s="301"/>
      <c r="E239" s="301"/>
      <c r="F239" s="303"/>
      <c r="G239" s="303"/>
      <c r="H239" s="303"/>
      <c r="I239" s="303"/>
      <c r="J239" s="302"/>
      <c r="K239" s="302"/>
      <c r="L239" s="302"/>
      <c r="M239" s="302"/>
      <c r="N239" s="302"/>
      <c r="O239" s="302"/>
      <c r="P239" s="302"/>
      <c r="Q239" s="492"/>
      <c r="R239" s="302"/>
      <c r="S239" s="302"/>
      <c r="T239" s="302"/>
      <c r="U239" s="496"/>
      <c r="V239" s="492"/>
      <c r="W239" s="509"/>
      <c r="X239" s="500"/>
      <c r="Y239" s="302"/>
      <c r="Z239" s="302"/>
      <c r="AA239" s="1315"/>
      <c r="AB239" s="500"/>
      <c r="AC239" s="302"/>
      <c r="AD239" s="302"/>
      <c r="AE239" s="302"/>
      <c r="AF239" s="302"/>
      <c r="AG239" s="302"/>
      <c r="AH239" s="302"/>
      <c r="AI239" s="302"/>
      <c r="AJ239" s="302"/>
      <c r="AK239" s="1321"/>
      <c r="AL239" s="302"/>
    </row>
    <row r="240" spans="1:38" s="291" customFormat="1" ht="14.25" x14ac:dyDescent="0.2">
      <c r="A240" s="301"/>
      <c r="B240" s="301"/>
      <c r="C240" s="301"/>
      <c r="D240" s="301"/>
      <c r="E240" s="301"/>
      <c r="F240" s="303"/>
      <c r="G240" s="303"/>
      <c r="H240" s="303"/>
      <c r="I240" s="303"/>
      <c r="J240" s="302"/>
      <c r="K240" s="302"/>
      <c r="L240" s="302"/>
      <c r="M240" s="302"/>
      <c r="N240" s="302"/>
      <c r="O240" s="302"/>
      <c r="P240" s="302"/>
      <c r="Q240" s="492"/>
      <c r="R240" s="302"/>
      <c r="S240" s="302"/>
      <c r="T240" s="302"/>
      <c r="U240" s="496"/>
      <c r="V240" s="492"/>
      <c r="W240" s="509"/>
      <c r="X240" s="500"/>
      <c r="Y240" s="302"/>
      <c r="Z240" s="302"/>
      <c r="AA240" s="1315"/>
      <c r="AB240" s="500"/>
      <c r="AC240" s="302"/>
      <c r="AD240" s="302"/>
      <c r="AE240" s="302"/>
      <c r="AF240" s="302"/>
      <c r="AG240" s="302"/>
      <c r="AH240" s="302"/>
      <c r="AI240" s="302"/>
      <c r="AJ240" s="302"/>
      <c r="AK240" s="1321"/>
      <c r="AL240" s="302"/>
    </row>
    <row r="241" spans="1:38" s="291" customFormat="1" ht="14.25" x14ac:dyDescent="0.2">
      <c r="A241" s="301"/>
      <c r="B241" s="301"/>
      <c r="C241" s="301"/>
      <c r="D241" s="301"/>
      <c r="E241" s="301"/>
      <c r="F241" s="303"/>
      <c r="G241" s="303"/>
      <c r="H241" s="303"/>
      <c r="I241" s="303"/>
      <c r="J241" s="302"/>
      <c r="K241" s="302"/>
      <c r="L241" s="302"/>
      <c r="M241" s="302"/>
      <c r="N241" s="302"/>
      <c r="O241" s="302"/>
      <c r="P241" s="302"/>
      <c r="Q241" s="492"/>
      <c r="R241" s="302"/>
      <c r="S241" s="302"/>
      <c r="T241" s="302"/>
      <c r="U241" s="496"/>
      <c r="V241" s="492"/>
      <c r="W241" s="509"/>
      <c r="X241" s="500"/>
      <c r="Y241" s="302"/>
      <c r="Z241" s="302"/>
      <c r="AA241" s="1315"/>
      <c r="AB241" s="500"/>
      <c r="AC241" s="302"/>
      <c r="AD241" s="302"/>
      <c r="AE241" s="302"/>
      <c r="AF241" s="302"/>
      <c r="AG241" s="302"/>
      <c r="AH241" s="302"/>
      <c r="AI241" s="302"/>
      <c r="AJ241" s="302"/>
      <c r="AK241" s="1321"/>
      <c r="AL241" s="302"/>
    </row>
    <row r="242" spans="1:38" s="291" customFormat="1" ht="14.25" x14ac:dyDescent="0.2">
      <c r="A242" s="301"/>
      <c r="B242" s="301"/>
      <c r="C242" s="301"/>
      <c r="D242" s="301"/>
      <c r="E242" s="301"/>
      <c r="F242" s="303"/>
      <c r="G242" s="303"/>
      <c r="H242" s="303"/>
      <c r="I242" s="303"/>
      <c r="J242" s="302"/>
      <c r="K242" s="302"/>
      <c r="L242" s="302"/>
      <c r="M242" s="302"/>
      <c r="N242" s="302"/>
      <c r="O242" s="302"/>
      <c r="P242" s="302"/>
      <c r="Q242" s="492"/>
      <c r="R242" s="302"/>
      <c r="S242" s="302"/>
      <c r="T242" s="302"/>
      <c r="U242" s="496"/>
      <c r="V242" s="492"/>
      <c r="W242" s="509"/>
      <c r="X242" s="500"/>
      <c r="Y242" s="302"/>
      <c r="Z242" s="302"/>
      <c r="AA242" s="1315"/>
      <c r="AB242" s="500"/>
      <c r="AC242" s="302"/>
      <c r="AD242" s="302"/>
      <c r="AE242" s="302"/>
      <c r="AF242" s="302"/>
      <c r="AG242" s="302"/>
      <c r="AH242" s="302"/>
      <c r="AI242" s="302"/>
      <c r="AJ242" s="302"/>
      <c r="AK242" s="1321"/>
      <c r="AL242" s="302"/>
    </row>
    <row r="243" spans="1:38" s="291" customFormat="1" ht="14.25" x14ac:dyDescent="0.2">
      <c r="A243" s="301"/>
      <c r="B243" s="301"/>
      <c r="C243" s="301"/>
      <c r="D243" s="301"/>
      <c r="E243" s="301"/>
      <c r="F243" s="303"/>
      <c r="G243" s="303"/>
      <c r="H243" s="303"/>
      <c r="I243" s="303"/>
      <c r="J243" s="302"/>
      <c r="K243" s="302"/>
      <c r="L243" s="302"/>
      <c r="M243" s="302"/>
      <c r="N243" s="302"/>
      <c r="O243" s="302"/>
      <c r="P243" s="302"/>
      <c r="Q243" s="492"/>
      <c r="R243" s="302"/>
      <c r="S243" s="302"/>
      <c r="T243" s="302"/>
      <c r="U243" s="496"/>
      <c r="V243" s="492"/>
      <c r="W243" s="509"/>
      <c r="X243" s="500"/>
      <c r="Y243" s="302"/>
      <c r="Z243" s="302"/>
      <c r="AA243" s="1315"/>
      <c r="AB243" s="500"/>
      <c r="AC243" s="302"/>
      <c r="AD243" s="302"/>
      <c r="AE243" s="302"/>
      <c r="AF243" s="302"/>
      <c r="AG243" s="302"/>
      <c r="AH243" s="302"/>
      <c r="AI243" s="302"/>
      <c r="AJ243" s="302"/>
      <c r="AK243" s="1321"/>
      <c r="AL243" s="302"/>
    </row>
    <row r="244" spans="1:38" s="291" customFormat="1" ht="14.25" x14ac:dyDescent="0.2">
      <c r="A244" s="301"/>
      <c r="B244" s="301"/>
      <c r="C244" s="301"/>
      <c r="D244" s="301"/>
      <c r="E244" s="301"/>
      <c r="F244" s="303"/>
      <c r="G244" s="303"/>
      <c r="H244" s="303"/>
      <c r="I244" s="303"/>
      <c r="J244" s="302"/>
      <c r="K244" s="302"/>
      <c r="L244" s="302"/>
      <c r="M244" s="302"/>
      <c r="N244" s="302"/>
      <c r="O244" s="302"/>
      <c r="P244" s="302"/>
      <c r="Q244" s="492"/>
      <c r="R244" s="302"/>
      <c r="S244" s="302"/>
      <c r="T244" s="302"/>
      <c r="U244" s="496"/>
      <c r="V244" s="492"/>
      <c r="W244" s="509"/>
      <c r="X244" s="500"/>
      <c r="Y244" s="302"/>
      <c r="Z244" s="302"/>
      <c r="AA244" s="1315"/>
      <c r="AB244" s="500"/>
      <c r="AC244" s="302"/>
      <c r="AD244" s="302"/>
      <c r="AE244" s="302"/>
      <c r="AF244" s="302"/>
      <c r="AG244" s="302"/>
      <c r="AH244" s="302"/>
      <c r="AI244" s="302"/>
      <c r="AJ244" s="302"/>
      <c r="AK244" s="1321"/>
      <c r="AL244" s="302"/>
    </row>
    <row r="245" spans="1:38" s="291" customFormat="1" ht="14.25" x14ac:dyDescent="0.2">
      <c r="A245" s="301"/>
      <c r="B245" s="301"/>
      <c r="C245" s="301"/>
      <c r="D245" s="301"/>
      <c r="E245" s="301"/>
      <c r="F245" s="303"/>
      <c r="G245" s="303"/>
      <c r="H245" s="303"/>
      <c r="I245" s="303"/>
      <c r="J245" s="302"/>
      <c r="K245" s="302"/>
      <c r="L245" s="302"/>
      <c r="M245" s="302"/>
      <c r="N245" s="302"/>
      <c r="O245" s="302"/>
      <c r="P245" s="302"/>
      <c r="Q245" s="492"/>
      <c r="R245" s="302"/>
      <c r="S245" s="302"/>
      <c r="T245" s="302"/>
      <c r="U245" s="496"/>
      <c r="V245" s="492"/>
      <c r="W245" s="509"/>
      <c r="X245" s="500"/>
      <c r="Y245" s="302"/>
      <c r="Z245" s="302"/>
      <c r="AA245" s="1315"/>
      <c r="AB245" s="500"/>
      <c r="AC245" s="302"/>
      <c r="AD245" s="302"/>
      <c r="AE245" s="302"/>
      <c r="AF245" s="302"/>
      <c r="AG245" s="302"/>
      <c r="AH245" s="302"/>
      <c r="AI245" s="302"/>
      <c r="AJ245" s="302"/>
      <c r="AK245" s="1321"/>
      <c r="AL245" s="302"/>
    </row>
    <row r="246" spans="1:38" s="291" customFormat="1" ht="14.25" x14ac:dyDescent="0.2">
      <c r="A246" s="301"/>
      <c r="B246" s="301"/>
      <c r="C246" s="301"/>
      <c r="D246" s="301"/>
      <c r="E246" s="301"/>
      <c r="F246" s="303"/>
      <c r="G246" s="303"/>
      <c r="H246" s="303"/>
      <c r="I246" s="303"/>
      <c r="J246" s="302"/>
      <c r="K246" s="302"/>
      <c r="L246" s="302"/>
      <c r="M246" s="302"/>
      <c r="N246" s="302"/>
      <c r="O246" s="302"/>
      <c r="P246" s="302"/>
      <c r="Q246" s="492"/>
      <c r="R246" s="302"/>
      <c r="S246" s="302"/>
      <c r="T246" s="302"/>
      <c r="U246" s="496"/>
      <c r="V246" s="492"/>
      <c r="W246" s="509"/>
      <c r="X246" s="500"/>
      <c r="Y246" s="302"/>
      <c r="Z246" s="302"/>
      <c r="AA246" s="1315"/>
      <c r="AB246" s="500"/>
      <c r="AC246" s="302"/>
      <c r="AD246" s="302"/>
      <c r="AE246" s="302"/>
      <c r="AF246" s="302"/>
      <c r="AG246" s="302"/>
      <c r="AH246" s="302"/>
      <c r="AI246" s="302"/>
      <c r="AJ246" s="302"/>
      <c r="AK246" s="1321"/>
      <c r="AL246" s="302"/>
    </row>
    <row r="247" spans="1:38" s="291" customFormat="1" ht="14.25" x14ac:dyDescent="0.2">
      <c r="A247" s="301"/>
      <c r="B247" s="301"/>
      <c r="C247" s="301"/>
      <c r="D247" s="301"/>
      <c r="E247" s="301"/>
      <c r="F247" s="303"/>
      <c r="G247" s="303"/>
      <c r="H247" s="303"/>
      <c r="I247" s="303"/>
      <c r="J247" s="302"/>
      <c r="K247" s="302"/>
      <c r="L247" s="302"/>
      <c r="M247" s="302"/>
      <c r="N247" s="302"/>
      <c r="O247" s="302"/>
      <c r="P247" s="302"/>
      <c r="Q247" s="492"/>
      <c r="R247" s="302"/>
      <c r="S247" s="302"/>
      <c r="T247" s="302"/>
      <c r="U247" s="496"/>
      <c r="V247" s="492"/>
      <c r="W247" s="509"/>
      <c r="X247" s="500"/>
      <c r="Y247" s="302"/>
      <c r="Z247" s="302"/>
      <c r="AA247" s="1315"/>
      <c r="AB247" s="500"/>
      <c r="AC247" s="302"/>
      <c r="AD247" s="302"/>
      <c r="AE247" s="302"/>
      <c r="AF247" s="302"/>
      <c r="AG247" s="302"/>
      <c r="AH247" s="302"/>
      <c r="AI247" s="302"/>
      <c r="AJ247" s="302"/>
      <c r="AK247" s="1321"/>
      <c r="AL247" s="302"/>
    </row>
    <row r="248" spans="1:38" s="291" customFormat="1" ht="14.25" x14ac:dyDescent="0.2">
      <c r="A248" s="301"/>
      <c r="B248" s="301"/>
      <c r="C248" s="301"/>
      <c r="D248" s="301"/>
      <c r="E248" s="301"/>
      <c r="F248" s="303"/>
      <c r="G248" s="303"/>
      <c r="H248" s="303"/>
      <c r="I248" s="303"/>
      <c r="J248" s="302"/>
      <c r="K248" s="302"/>
      <c r="L248" s="302"/>
      <c r="M248" s="302"/>
      <c r="N248" s="302"/>
      <c r="O248" s="302"/>
      <c r="P248" s="302"/>
      <c r="Q248" s="492"/>
      <c r="R248" s="302"/>
      <c r="S248" s="302"/>
      <c r="T248" s="302"/>
      <c r="U248" s="496"/>
      <c r="V248" s="492"/>
      <c r="W248" s="509"/>
      <c r="X248" s="500"/>
      <c r="Y248" s="302"/>
      <c r="Z248" s="302"/>
      <c r="AA248" s="1315"/>
      <c r="AB248" s="500"/>
      <c r="AC248" s="302"/>
      <c r="AD248" s="302"/>
      <c r="AE248" s="302"/>
      <c r="AF248" s="302"/>
      <c r="AG248" s="302"/>
      <c r="AH248" s="302"/>
      <c r="AI248" s="302"/>
      <c r="AJ248" s="302"/>
      <c r="AK248" s="1321"/>
      <c r="AL248" s="302"/>
    </row>
    <row r="249" spans="1:38" s="291" customFormat="1" ht="14.25" x14ac:dyDescent="0.2">
      <c r="A249" s="301"/>
      <c r="B249" s="301"/>
      <c r="C249" s="301"/>
      <c r="D249" s="301"/>
      <c r="E249" s="301"/>
      <c r="F249" s="303"/>
      <c r="G249" s="303"/>
      <c r="H249" s="303"/>
      <c r="I249" s="303"/>
      <c r="J249" s="302"/>
      <c r="K249" s="302"/>
      <c r="L249" s="302"/>
      <c r="M249" s="302"/>
      <c r="N249" s="302"/>
      <c r="O249" s="302"/>
      <c r="P249" s="302"/>
      <c r="Q249" s="492"/>
      <c r="R249" s="302"/>
      <c r="S249" s="302"/>
      <c r="T249" s="302"/>
      <c r="U249" s="496"/>
      <c r="V249" s="492"/>
      <c r="W249" s="509"/>
      <c r="X249" s="500"/>
      <c r="Y249" s="302"/>
      <c r="Z249" s="302"/>
      <c r="AA249" s="1315"/>
      <c r="AB249" s="500"/>
      <c r="AC249" s="302"/>
      <c r="AD249" s="302"/>
      <c r="AE249" s="302"/>
      <c r="AF249" s="302"/>
      <c r="AG249" s="302"/>
      <c r="AH249" s="302"/>
      <c r="AI249" s="302"/>
      <c r="AJ249" s="302"/>
      <c r="AK249" s="1321"/>
      <c r="AL249" s="302"/>
    </row>
    <row r="250" spans="1:38" s="291" customFormat="1" ht="14.25" x14ac:dyDescent="0.2">
      <c r="A250" s="301"/>
      <c r="B250" s="301"/>
      <c r="C250" s="301"/>
      <c r="D250" s="301"/>
      <c r="E250" s="301"/>
      <c r="F250" s="303"/>
      <c r="G250" s="303"/>
      <c r="H250" s="303"/>
      <c r="I250" s="303"/>
      <c r="J250" s="302"/>
      <c r="K250" s="302"/>
      <c r="L250" s="302"/>
      <c r="M250" s="302"/>
      <c r="N250" s="302"/>
      <c r="O250" s="302"/>
      <c r="P250" s="302"/>
      <c r="Q250" s="492"/>
      <c r="R250" s="302"/>
      <c r="S250" s="302"/>
      <c r="T250" s="302"/>
      <c r="U250" s="496"/>
      <c r="V250" s="492"/>
      <c r="W250" s="509"/>
      <c r="X250" s="500"/>
      <c r="Y250" s="302"/>
      <c r="Z250" s="302"/>
      <c r="AA250" s="1315"/>
      <c r="AB250" s="500"/>
      <c r="AC250" s="302"/>
      <c r="AD250" s="302"/>
      <c r="AE250" s="302"/>
      <c r="AF250" s="302"/>
      <c r="AG250" s="302"/>
      <c r="AH250" s="302"/>
      <c r="AI250" s="302"/>
      <c r="AJ250" s="302"/>
      <c r="AK250" s="1321"/>
      <c r="AL250" s="302"/>
    </row>
    <row r="251" spans="1:38" s="291" customFormat="1" ht="14.25" x14ac:dyDescent="0.2">
      <c r="A251" s="301"/>
      <c r="B251" s="301"/>
      <c r="C251" s="301"/>
      <c r="D251" s="301"/>
      <c r="E251" s="301"/>
      <c r="F251" s="303"/>
      <c r="G251" s="303"/>
      <c r="H251" s="303"/>
      <c r="I251" s="303"/>
      <c r="J251" s="302"/>
      <c r="K251" s="302"/>
      <c r="L251" s="302"/>
      <c r="M251" s="302"/>
      <c r="N251" s="302"/>
      <c r="O251" s="302"/>
      <c r="P251" s="302"/>
      <c r="Q251" s="492"/>
      <c r="R251" s="302"/>
      <c r="S251" s="302"/>
      <c r="T251" s="302"/>
      <c r="U251" s="496"/>
      <c r="V251" s="492"/>
      <c r="W251" s="509"/>
      <c r="X251" s="500"/>
      <c r="Y251" s="302"/>
      <c r="Z251" s="302"/>
      <c r="AA251" s="1315"/>
      <c r="AB251" s="500"/>
      <c r="AC251" s="302"/>
      <c r="AD251" s="302"/>
      <c r="AE251" s="302"/>
      <c r="AF251" s="302"/>
      <c r="AG251" s="302"/>
      <c r="AH251" s="302"/>
      <c r="AI251" s="302"/>
      <c r="AJ251" s="302"/>
      <c r="AK251" s="1321"/>
      <c r="AL251" s="302"/>
    </row>
    <row r="252" spans="1:38" s="291" customFormat="1" ht="14.25" x14ac:dyDescent="0.2">
      <c r="A252" s="301"/>
      <c r="B252" s="301"/>
      <c r="C252" s="301"/>
      <c r="D252" s="301"/>
      <c r="E252" s="301"/>
      <c r="F252" s="303"/>
      <c r="G252" s="303"/>
      <c r="H252" s="303"/>
      <c r="I252" s="303"/>
      <c r="J252" s="302"/>
      <c r="K252" s="302"/>
      <c r="L252" s="302"/>
      <c r="M252" s="302"/>
      <c r="N252" s="302"/>
      <c r="O252" s="302"/>
      <c r="P252" s="302"/>
      <c r="Q252" s="492"/>
      <c r="R252" s="302"/>
      <c r="S252" s="302"/>
      <c r="T252" s="302"/>
      <c r="U252" s="496"/>
      <c r="V252" s="492"/>
      <c r="W252" s="509"/>
      <c r="X252" s="500"/>
      <c r="Y252" s="302"/>
      <c r="Z252" s="302"/>
      <c r="AA252" s="1315"/>
      <c r="AB252" s="500"/>
      <c r="AC252" s="302"/>
      <c r="AD252" s="302"/>
      <c r="AE252" s="302"/>
      <c r="AF252" s="302"/>
      <c r="AG252" s="302"/>
      <c r="AH252" s="302"/>
      <c r="AI252" s="302"/>
      <c r="AJ252" s="302"/>
      <c r="AK252" s="1321"/>
      <c r="AL252" s="302"/>
    </row>
    <row r="253" spans="1:38" s="291" customFormat="1" ht="14.25" x14ac:dyDescent="0.2">
      <c r="A253" s="301"/>
      <c r="B253" s="301"/>
      <c r="C253" s="301"/>
      <c r="D253" s="301"/>
      <c r="E253" s="301"/>
      <c r="F253" s="303"/>
      <c r="G253" s="303"/>
      <c r="H253" s="303"/>
      <c r="I253" s="303"/>
      <c r="J253" s="302"/>
      <c r="K253" s="302"/>
      <c r="L253" s="302"/>
      <c r="M253" s="302"/>
      <c r="N253" s="302"/>
      <c r="O253" s="302"/>
      <c r="P253" s="302"/>
      <c r="Q253" s="492"/>
      <c r="R253" s="302"/>
      <c r="S253" s="302"/>
      <c r="T253" s="302"/>
      <c r="U253" s="496"/>
      <c r="V253" s="492"/>
      <c r="W253" s="509"/>
      <c r="X253" s="500"/>
      <c r="Y253" s="302"/>
      <c r="Z253" s="302"/>
      <c r="AA253" s="1315"/>
      <c r="AB253" s="500"/>
      <c r="AC253" s="302"/>
      <c r="AD253" s="302"/>
      <c r="AE253" s="302"/>
      <c r="AF253" s="302"/>
      <c r="AG253" s="302"/>
      <c r="AH253" s="302"/>
      <c r="AI253" s="302"/>
      <c r="AJ253" s="302"/>
      <c r="AK253" s="1321"/>
      <c r="AL253" s="302"/>
    </row>
    <row r="254" spans="1:38" s="291" customFormat="1" ht="14.25" x14ac:dyDescent="0.2">
      <c r="A254" s="301"/>
      <c r="B254" s="301"/>
      <c r="C254" s="301"/>
      <c r="D254" s="301"/>
      <c r="E254" s="301"/>
      <c r="F254" s="303"/>
      <c r="G254" s="303"/>
      <c r="H254" s="303"/>
      <c r="I254" s="303"/>
      <c r="J254" s="302"/>
      <c r="K254" s="302"/>
      <c r="L254" s="302"/>
      <c r="M254" s="302"/>
      <c r="N254" s="302"/>
      <c r="O254" s="302"/>
      <c r="P254" s="302"/>
      <c r="Q254" s="492"/>
      <c r="R254" s="302"/>
      <c r="S254" s="302"/>
      <c r="T254" s="302"/>
      <c r="U254" s="496"/>
      <c r="V254" s="492"/>
      <c r="W254" s="509"/>
      <c r="X254" s="500"/>
      <c r="Y254" s="302"/>
      <c r="Z254" s="302"/>
      <c r="AA254" s="1315"/>
      <c r="AB254" s="500"/>
      <c r="AC254" s="302"/>
      <c r="AD254" s="302"/>
      <c r="AE254" s="302"/>
      <c r="AF254" s="302"/>
      <c r="AG254" s="302"/>
      <c r="AH254" s="302"/>
      <c r="AI254" s="302"/>
      <c r="AJ254" s="302"/>
      <c r="AK254" s="1321"/>
      <c r="AL254" s="302"/>
    </row>
    <row r="255" spans="1:38" s="291" customFormat="1" ht="14.25" x14ac:dyDescent="0.2">
      <c r="A255" s="301"/>
      <c r="B255" s="301"/>
      <c r="C255" s="301"/>
      <c r="D255" s="301"/>
      <c r="E255" s="301"/>
      <c r="F255" s="303"/>
      <c r="G255" s="303"/>
      <c r="H255" s="303"/>
      <c r="I255" s="303"/>
      <c r="J255" s="302"/>
      <c r="K255" s="302"/>
      <c r="L255" s="302"/>
      <c r="M255" s="302"/>
      <c r="N255" s="302"/>
      <c r="O255" s="302"/>
      <c r="P255" s="302"/>
      <c r="Q255" s="492"/>
      <c r="R255" s="302"/>
      <c r="S255" s="302"/>
      <c r="T255" s="302"/>
      <c r="U255" s="496"/>
      <c r="V255" s="492"/>
      <c r="W255" s="509"/>
      <c r="X255" s="500"/>
      <c r="Y255" s="302"/>
      <c r="Z255" s="302"/>
      <c r="AA255" s="1315"/>
      <c r="AB255" s="500"/>
      <c r="AC255" s="302"/>
      <c r="AD255" s="302"/>
      <c r="AE255" s="302"/>
      <c r="AF255" s="302"/>
      <c r="AG255" s="302"/>
      <c r="AH255" s="302"/>
      <c r="AI255" s="302"/>
      <c r="AJ255" s="302"/>
      <c r="AK255" s="1321"/>
      <c r="AL255" s="302"/>
    </row>
    <row r="256" spans="1:38" s="291" customFormat="1" ht="14.25" x14ac:dyDescent="0.2">
      <c r="A256" s="301"/>
      <c r="B256" s="301"/>
      <c r="C256" s="301"/>
      <c r="D256" s="301"/>
      <c r="E256" s="301"/>
      <c r="F256" s="303"/>
      <c r="G256" s="303"/>
      <c r="H256" s="303"/>
      <c r="I256" s="303"/>
      <c r="J256" s="302"/>
      <c r="K256" s="302"/>
      <c r="L256" s="302"/>
      <c r="M256" s="302"/>
      <c r="N256" s="302"/>
      <c r="O256" s="302"/>
      <c r="P256" s="302"/>
      <c r="Q256" s="492"/>
      <c r="R256" s="302"/>
      <c r="S256" s="302"/>
      <c r="T256" s="302"/>
      <c r="U256" s="496"/>
      <c r="V256" s="492"/>
      <c r="W256" s="509"/>
      <c r="X256" s="500"/>
      <c r="Y256" s="302"/>
      <c r="Z256" s="302"/>
      <c r="AA256" s="1315"/>
      <c r="AB256" s="500"/>
      <c r="AC256" s="302"/>
      <c r="AD256" s="302"/>
      <c r="AE256" s="302"/>
      <c r="AF256" s="302"/>
      <c r="AG256" s="302"/>
      <c r="AH256" s="302"/>
      <c r="AI256" s="302"/>
      <c r="AJ256" s="302"/>
      <c r="AK256" s="1321"/>
      <c r="AL256" s="302"/>
    </row>
    <row r="257" spans="1:38" s="291" customFormat="1" ht="14.25" x14ac:dyDescent="0.2">
      <c r="A257" s="301"/>
      <c r="B257" s="301"/>
      <c r="C257" s="301"/>
      <c r="D257" s="301"/>
      <c r="E257" s="301"/>
      <c r="F257" s="303"/>
      <c r="G257" s="303"/>
      <c r="H257" s="303"/>
      <c r="I257" s="303"/>
      <c r="J257" s="302"/>
      <c r="K257" s="302"/>
      <c r="L257" s="302"/>
      <c r="M257" s="302"/>
      <c r="N257" s="302"/>
      <c r="O257" s="302"/>
      <c r="P257" s="302"/>
      <c r="Q257" s="492"/>
      <c r="R257" s="302"/>
      <c r="S257" s="302"/>
      <c r="T257" s="302"/>
      <c r="U257" s="496"/>
      <c r="V257" s="492"/>
      <c r="W257" s="509"/>
      <c r="X257" s="500"/>
      <c r="Y257" s="302"/>
      <c r="Z257" s="302"/>
      <c r="AA257" s="1315"/>
      <c r="AB257" s="500"/>
      <c r="AC257" s="302"/>
      <c r="AD257" s="302"/>
      <c r="AE257" s="302"/>
      <c r="AF257" s="302"/>
      <c r="AG257" s="302"/>
      <c r="AH257" s="302"/>
      <c r="AI257" s="302"/>
      <c r="AJ257" s="302"/>
      <c r="AK257" s="1321"/>
      <c r="AL257" s="302"/>
    </row>
    <row r="258" spans="1:38" s="291" customFormat="1" ht="14.25" x14ac:dyDescent="0.2">
      <c r="A258" s="301"/>
      <c r="B258" s="301"/>
      <c r="C258" s="301"/>
      <c r="D258" s="301"/>
      <c r="E258" s="301"/>
      <c r="F258" s="303"/>
      <c r="G258" s="303"/>
      <c r="H258" s="303"/>
      <c r="I258" s="303"/>
      <c r="J258" s="302"/>
      <c r="K258" s="302"/>
      <c r="L258" s="302"/>
      <c r="M258" s="302"/>
      <c r="N258" s="302"/>
      <c r="O258" s="302"/>
      <c r="P258" s="302"/>
      <c r="Q258" s="492"/>
      <c r="R258" s="302"/>
      <c r="S258" s="302"/>
      <c r="T258" s="302"/>
      <c r="U258" s="496"/>
      <c r="V258" s="492"/>
      <c r="W258" s="509"/>
      <c r="X258" s="500"/>
      <c r="Y258" s="302"/>
      <c r="Z258" s="302"/>
      <c r="AA258" s="1315"/>
      <c r="AB258" s="500"/>
      <c r="AC258" s="302"/>
      <c r="AD258" s="302"/>
      <c r="AE258" s="302"/>
      <c r="AF258" s="302"/>
      <c r="AG258" s="302"/>
      <c r="AH258" s="302"/>
      <c r="AI258" s="302"/>
      <c r="AJ258" s="302"/>
      <c r="AK258" s="1321"/>
      <c r="AL258" s="302"/>
    </row>
    <row r="259" spans="1:38" s="291" customFormat="1" ht="14.25" x14ac:dyDescent="0.2">
      <c r="A259" s="301"/>
      <c r="B259" s="301"/>
      <c r="C259" s="301"/>
      <c r="D259" s="301"/>
      <c r="E259" s="301"/>
      <c r="F259" s="303"/>
      <c r="G259" s="303"/>
      <c r="H259" s="303"/>
      <c r="I259" s="303"/>
      <c r="J259" s="302"/>
      <c r="K259" s="302"/>
      <c r="L259" s="302"/>
      <c r="M259" s="302"/>
      <c r="N259" s="302"/>
      <c r="O259" s="302"/>
      <c r="P259" s="302"/>
      <c r="Q259" s="492"/>
      <c r="R259" s="302"/>
      <c r="S259" s="302"/>
      <c r="T259" s="302"/>
      <c r="U259" s="496"/>
      <c r="V259" s="492"/>
      <c r="W259" s="509"/>
      <c r="X259" s="500"/>
      <c r="Y259" s="302"/>
      <c r="Z259" s="302"/>
      <c r="AA259" s="1315"/>
      <c r="AB259" s="500"/>
      <c r="AC259" s="302"/>
      <c r="AD259" s="302"/>
      <c r="AE259" s="302"/>
      <c r="AF259" s="302"/>
      <c r="AG259" s="302"/>
      <c r="AH259" s="302"/>
      <c r="AI259" s="302"/>
      <c r="AJ259" s="302"/>
      <c r="AK259" s="1321"/>
      <c r="AL259" s="302"/>
    </row>
    <row r="260" spans="1:38" s="291" customFormat="1" ht="14.25" x14ac:dyDescent="0.2">
      <c r="A260" s="301"/>
      <c r="B260" s="301"/>
      <c r="C260" s="301"/>
      <c r="D260" s="301"/>
      <c r="E260" s="301"/>
      <c r="F260" s="303"/>
      <c r="G260" s="303"/>
      <c r="H260" s="303"/>
      <c r="I260" s="303"/>
      <c r="J260" s="302"/>
      <c r="K260" s="302"/>
      <c r="L260" s="302"/>
      <c r="M260" s="302"/>
      <c r="N260" s="302"/>
      <c r="O260" s="302"/>
      <c r="P260" s="302"/>
      <c r="Q260" s="492"/>
      <c r="R260" s="302"/>
      <c r="S260" s="302"/>
      <c r="T260" s="302"/>
      <c r="U260" s="496"/>
      <c r="V260" s="492"/>
      <c r="W260" s="509"/>
      <c r="X260" s="500"/>
      <c r="Y260" s="302"/>
      <c r="Z260" s="302"/>
      <c r="AA260" s="1315"/>
      <c r="AB260" s="500"/>
      <c r="AC260" s="302"/>
      <c r="AD260" s="302"/>
      <c r="AE260" s="302"/>
      <c r="AF260" s="302"/>
      <c r="AG260" s="302"/>
      <c r="AH260" s="302"/>
      <c r="AI260" s="302"/>
      <c r="AJ260" s="302"/>
      <c r="AK260" s="1321"/>
      <c r="AL260" s="302"/>
    </row>
    <row r="261" spans="1:38" s="291" customFormat="1" ht="14.25" x14ac:dyDescent="0.2">
      <c r="A261" s="301"/>
      <c r="B261" s="301"/>
      <c r="C261" s="301"/>
      <c r="D261" s="301"/>
      <c r="E261" s="301"/>
      <c r="F261" s="303"/>
      <c r="G261" s="303"/>
      <c r="H261" s="303"/>
      <c r="I261" s="303"/>
      <c r="J261" s="302"/>
      <c r="K261" s="302"/>
      <c r="L261" s="302"/>
      <c r="M261" s="302"/>
      <c r="N261" s="302"/>
      <c r="O261" s="302"/>
      <c r="P261" s="302"/>
      <c r="Q261" s="492"/>
      <c r="R261" s="302"/>
      <c r="S261" s="302"/>
      <c r="T261" s="302"/>
      <c r="U261" s="496"/>
      <c r="V261" s="492"/>
      <c r="W261" s="509"/>
      <c r="X261" s="500"/>
      <c r="Y261" s="302"/>
      <c r="Z261" s="302"/>
      <c r="AA261" s="1315"/>
      <c r="AB261" s="500"/>
      <c r="AC261" s="302"/>
      <c r="AD261" s="302"/>
      <c r="AE261" s="302"/>
      <c r="AF261" s="302"/>
      <c r="AG261" s="302"/>
      <c r="AH261" s="302"/>
      <c r="AI261" s="302"/>
      <c r="AJ261" s="302"/>
      <c r="AK261" s="1321"/>
      <c r="AL261" s="302"/>
    </row>
    <row r="262" spans="1:38" s="291" customFormat="1" ht="14.25" x14ac:dyDescent="0.2">
      <c r="A262" s="301"/>
      <c r="B262" s="301"/>
      <c r="C262" s="301"/>
      <c r="D262" s="301"/>
      <c r="E262" s="301"/>
      <c r="F262" s="303"/>
      <c r="G262" s="303"/>
      <c r="H262" s="303"/>
      <c r="I262" s="303"/>
      <c r="J262" s="302"/>
      <c r="K262" s="302"/>
      <c r="L262" s="302"/>
      <c r="M262" s="302"/>
      <c r="N262" s="302"/>
      <c r="O262" s="302"/>
      <c r="P262" s="302"/>
      <c r="Q262" s="492"/>
      <c r="R262" s="302"/>
      <c r="S262" s="302"/>
      <c r="T262" s="302"/>
      <c r="U262" s="496"/>
      <c r="V262" s="492"/>
      <c r="W262" s="509"/>
      <c r="X262" s="500"/>
      <c r="Y262" s="302"/>
      <c r="Z262" s="302"/>
      <c r="AA262" s="1315"/>
      <c r="AB262" s="500"/>
      <c r="AC262" s="302"/>
      <c r="AD262" s="302"/>
      <c r="AE262" s="302"/>
      <c r="AF262" s="302"/>
      <c r="AG262" s="302"/>
      <c r="AH262" s="302"/>
      <c r="AI262" s="302"/>
      <c r="AJ262" s="302"/>
      <c r="AK262" s="1321"/>
      <c r="AL262" s="302"/>
    </row>
    <row r="263" spans="1:38" s="291" customFormat="1" ht="14.25" x14ac:dyDescent="0.2">
      <c r="A263" s="301"/>
      <c r="B263" s="301"/>
      <c r="C263" s="301"/>
      <c r="D263" s="301"/>
      <c r="E263" s="301"/>
      <c r="F263" s="303"/>
      <c r="G263" s="303"/>
      <c r="H263" s="303"/>
      <c r="I263" s="303"/>
      <c r="J263" s="302"/>
      <c r="K263" s="302"/>
      <c r="L263" s="302"/>
      <c r="M263" s="302"/>
      <c r="N263" s="302"/>
      <c r="O263" s="302"/>
      <c r="P263" s="302"/>
      <c r="Q263" s="492"/>
      <c r="R263" s="302"/>
      <c r="S263" s="302"/>
      <c r="T263" s="302"/>
      <c r="U263" s="496"/>
      <c r="V263" s="492"/>
      <c r="W263" s="509"/>
      <c r="X263" s="500"/>
      <c r="Y263" s="302"/>
      <c r="Z263" s="302"/>
      <c r="AA263" s="1315"/>
      <c r="AB263" s="500"/>
      <c r="AC263" s="302"/>
      <c r="AD263" s="302"/>
      <c r="AE263" s="302"/>
      <c r="AF263" s="302"/>
      <c r="AG263" s="302"/>
      <c r="AH263" s="302"/>
      <c r="AI263" s="302"/>
      <c r="AJ263" s="302"/>
      <c r="AK263" s="1321"/>
      <c r="AL263" s="302"/>
    </row>
    <row r="264" spans="1:38" s="291" customFormat="1" ht="14.25" x14ac:dyDescent="0.2">
      <c r="A264" s="301"/>
      <c r="B264" s="301"/>
      <c r="C264" s="301"/>
      <c r="D264" s="301"/>
      <c r="E264" s="301"/>
      <c r="F264" s="303"/>
      <c r="G264" s="303"/>
      <c r="H264" s="303"/>
      <c r="I264" s="303"/>
      <c r="J264" s="302"/>
      <c r="K264" s="302"/>
      <c r="L264" s="302"/>
      <c r="M264" s="302"/>
      <c r="N264" s="302"/>
      <c r="O264" s="302"/>
      <c r="P264" s="302"/>
      <c r="Q264" s="492"/>
      <c r="R264" s="302"/>
      <c r="S264" s="302"/>
      <c r="T264" s="302"/>
      <c r="U264" s="496"/>
      <c r="V264" s="492"/>
      <c r="W264" s="509"/>
      <c r="X264" s="500"/>
      <c r="Y264" s="302"/>
      <c r="Z264" s="302"/>
      <c r="AA264" s="1315"/>
      <c r="AB264" s="500"/>
      <c r="AC264" s="302"/>
      <c r="AD264" s="302"/>
      <c r="AE264" s="302"/>
      <c r="AF264" s="302"/>
      <c r="AG264" s="302"/>
      <c r="AH264" s="302"/>
      <c r="AI264" s="302"/>
      <c r="AJ264" s="302"/>
      <c r="AK264" s="1321"/>
      <c r="AL264" s="302"/>
    </row>
    <row r="265" spans="1:38" s="291" customFormat="1" ht="14.25" x14ac:dyDescent="0.2">
      <c r="A265" s="301"/>
      <c r="B265" s="301"/>
      <c r="C265" s="301"/>
      <c r="D265" s="301"/>
      <c r="E265" s="301"/>
      <c r="F265" s="303"/>
      <c r="G265" s="303"/>
      <c r="H265" s="303"/>
      <c r="I265" s="303"/>
      <c r="J265" s="302"/>
      <c r="K265" s="302"/>
      <c r="L265" s="302"/>
      <c r="M265" s="302"/>
      <c r="N265" s="302"/>
      <c r="O265" s="302"/>
      <c r="P265" s="302"/>
      <c r="Q265" s="492"/>
      <c r="R265" s="302"/>
      <c r="S265" s="302"/>
      <c r="T265" s="302"/>
      <c r="U265" s="496"/>
      <c r="V265" s="492"/>
      <c r="W265" s="509"/>
      <c r="X265" s="500"/>
      <c r="Y265" s="302"/>
      <c r="Z265" s="302"/>
      <c r="AA265" s="1315"/>
      <c r="AB265" s="500"/>
      <c r="AC265" s="302"/>
      <c r="AD265" s="302"/>
      <c r="AE265" s="302"/>
      <c r="AF265" s="302"/>
      <c r="AG265" s="302"/>
      <c r="AH265" s="302"/>
      <c r="AI265" s="302"/>
      <c r="AJ265" s="302"/>
      <c r="AK265" s="1321"/>
      <c r="AL265" s="302"/>
    </row>
    <row r="266" spans="1:38" s="291" customFormat="1" ht="14.25" x14ac:dyDescent="0.2">
      <c r="A266" s="301"/>
      <c r="B266" s="301"/>
      <c r="C266" s="301"/>
      <c r="D266" s="301"/>
      <c r="E266" s="301"/>
      <c r="F266" s="303"/>
      <c r="G266" s="303"/>
      <c r="H266" s="303"/>
      <c r="I266" s="303"/>
      <c r="J266" s="302"/>
      <c r="K266" s="302"/>
      <c r="L266" s="302"/>
      <c r="M266" s="302"/>
      <c r="N266" s="302"/>
      <c r="O266" s="302"/>
      <c r="P266" s="302"/>
      <c r="Q266" s="492"/>
      <c r="R266" s="302"/>
      <c r="S266" s="302"/>
      <c r="T266" s="302"/>
      <c r="U266" s="496"/>
      <c r="V266" s="492"/>
      <c r="W266" s="509"/>
      <c r="X266" s="500"/>
      <c r="Y266" s="302"/>
      <c r="Z266" s="302"/>
      <c r="AA266" s="1315"/>
      <c r="AB266" s="500"/>
      <c r="AC266" s="302"/>
      <c r="AD266" s="302"/>
      <c r="AE266" s="302"/>
      <c r="AF266" s="302"/>
      <c r="AG266" s="302"/>
      <c r="AH266" s="302"/>
      <c r="AI266" s="302"/>
      <c r="AJ266" s="302"/>
      <c r="AK266" s="1321"/>
      <c r="AL266" s="302"/>
    </row>
    <row r="267" spans="1:38" s="291" customFormat="1" ht="14.25" x14ac:dyDescent="0.2">
      <c r="A267" s="301"/>
      <c r="B267" s="301"/>
      <c r="C267" s="301"/>
      <c r="D267" s="301"/>
      <c r="E267" s="301"/>
      <c r="F267" s="303"/>
      <c r="G267" s="303"/>
      <c r="H267" s="303"/>
      <c r="I267" s="303"/>
      <c r="J267" s="302"/>
      <c r="K267" s="302"/>
      <c r="L267" s="302"/>
      <c r="M267" s="302"/>
      <c r="N267" s="302"/>
      <c r="O267" s="302"/>
      <c r="P267" s="302"/>
      <c r="Q267" s="492"/>
      <c r="R267" s="302"/>
      <c r="S267" s="302"/>
      <c r="T267" s="302"/>
      <c r="U267" s="496"/>
      <c r="V267" s="492"/>
      <c r="W267" s="509"/>
      <c r="X267" s="500"/>
      <c r="Y267" s="302"/>
      <c r="Z267" s="302"/>
      <c r="AA267" s="1315"/>
      <c r="AB267" s="500"/>
      <c r="AC267" s="302"/>
      <c r="AD267" s="302"/>
      <c r="AE267" s="302"/>
      <c r="AF267" s="302"/>
      <c r="AG267" s="302"/>
      <c r="AH267" s="302"/>
      <c r="AI267" s="302"/>
      <c r="AJ267" s="302"/>
      <c r="AK267" s="1321"/>
      <c r="AL267" s="302"/>
    </row>
    <row r="268" spans="1:38" s="291" customFormat="1" ht="14.25" x14ac:dyDescent="0.2">
      <c r="A268" s="301"/>
      <c r="B268" s="301"/>
      <c r="C268" s="301"/>
      <c r="D268" s="301"/>
      <c r="E268" s="301"/>
      <c r="F268" s="303"/>
      <c r="G268" s="303"/>
      <c r="H268" s="303"/>
      <c r="I268" s="303"/>
      <c r="J268" s="302"/>
      <c r="K268" s="302"/>
      <c r="L268" s="302"/>
      <c r="M268" s="302"/>
      <c r="N268" s="302"/>
      <c r="O268" s="302"/>
      <c r="P268" s="302"/>
      <c r="Q268" s="492"/>
      <c r="R268" s="302"/>
      <c r="S268" s="302"/>
      <c r="T268" s="302"/>
      <c r="U268" s="496"/>
      <c r="V268" s="492"/>
      <c r="W268" s="509"/>
      <c r="X268" s="500"/>
      <c r="Y268" s="302"/>
      <c r="Z268" s="302"/>
      <c r="AA268" s="1315"/>
      <c r="AB268" s="500"/>
      <c r="AC268" s="302"/>
      <c r="AD268" s="302"/>
      <c r="AE268" s="302"/>
      <c r="AF268" s="302"/>
      <c r="AG268" s="302"/>
      <c r="AH268" s="302"/>
      <c r="AI268" s="302"/>
      <c r="AJ268" s="302"/>
      <c r="AK268" s="1321"/>
      <c r="AL268" s="302"/>
    </row>
    <row r="269" spans="1:38" s="291" customFormat="1" ht="14.25" x14ac:dyDescent="0.2">
      <c r="A269" s="301"/>
      <c r="B269" s="301"/>
      <c r="C269" s="301"/>
      <c r="D269" s="301"/>
      <c r="E269" s="301"/>
      <c r="F269" s="303"/>
      <c r="G269" s="303"/>
      <c r="H269" s="303"/>
      <c r="I269" s="303"/>
      <c r="J269" s="302"/>
      <c r="K269" s="302"/>
      <c r="L269" s="302"/>
      <c r="M269" s="302"/>
      <c r="N269" s="302"/>
      <c r="O269" s="302"/>
      <c r="P269" s="302"/>
      <c r="Q269" s="492"/>
      <c r="R269" s="302"/>
      <c r="S269" s="302"/>
      <c r="T269" s="302"/>
      <c r="U269" s="496"/>
      <c r="V269" s="492"/>
      <c r="W269" s="509"/>
      <c r="X269" s="500"/>
      <c r="Y269" s="302"/>
      <c r="Z269" s="302"/>
      <c r="AA269" s="1315"/>
      <c r="AB269" s="500"/>
      <c r="AC269" s="302"/>
      <c r="AD269" s="302"/>
      <c r="AE269" s="302"/>
      <c r="AF269" s="302"/>
      <c r="AG269" s="302"/>
      <c r="AH269" s="302"/>
      <c r="AI269" s="302"/>
      <c r="AJ269" s="302"/>
      <c r="AK269" s="1321"/>
      <c r="AL269" s="302"/>
    </row>
    <row r="270" spans="1:38" s="291" customFormat="1" ht="14.25" x14ac:dyDescent="0.2">
      <c r="A270" s="301"/>
      <c r="B270" s="301"/>
      <c r="C270" s="301"/>
      <c r="D270" s="301"/>
      <c r="E270" s="301"/>
      <c r="F270" s="303"/>
      <c r="G270" s="303"/>
      <c r="H270" s="303"/>
      <c r="I270" s="303"/>
      <c r="J270" s="302"/>
      <c r="K270" s="302"/>
      <c r="L270" s="302"/>
      <c r="M270" s="302"/>
      <c r="N270" s="302"/>
      <c r="O270" s="302"/>
      <c r="P270" s="302"/>
      <c r="Q270" s="492"/>
      <c r="R270" s="302"/>
      <c r="S270" s="302"/>
      <c r="T270" s="302"/>
      <c r="U270" s="496"/>
      <c r="V270" s="492"/>
      <c r="W270" s="509"/>
      <c r="X270" s="500"/>
      <c r="Y270" s="302"/>
      <c r="Z270" s="302"/>
      <c r="AA270" s="1315"/>
      <c r="AB270" s="500"/>
      <c r="AC270" s="302"/>
      <c r="AD270" s="302"/>
      <c r="AE270" s="302"/>
      <c r="AF270" s="302"/>
      <c r="AG270" s="302"/>
      <c r="AH270" s="302"/>
      <c r="AI270" s="302"/>
      <c r="AJ270" s="302"/>
      <c r="AK270" s="1321"/>
      <c r="AL270" s="302"/>
    </row>
    <row r="271" spans="1:38" s="291" customFormat="1" ht="14.25" x14ac:dyDescent="0.2">
      <c r="A271" s="301"/>
      <c r="B271" s="301"/>
      <c r="C271" s="301"/>
      <c r="D271" s="301"/>
      <c r="E271" s="301"/>
      <c r="F271" s="303"/>
      <c r="G271" s="303"/>
      <c r="H271" s="303"/>
      <c r="I271" s="303"/>
      <c r="J271" s="302"/>
      <c r="K271" s="302"/>
      <c r="L271" s="302"/>
      <c r="M271" s="302"/>
      <c r="N271" s="302"/>
      <c r="O271" s="302"/>
      <c r="P271" s="302"/>
      <c r="Q271" s="492"/>
      <c r="R271" s="302"/>
      <c r="S271" s="302"/>
      <c r="T271" s="302"/>
      <c r="U271" s="496"/>
      <c r="V271" s="492"/>
      <c r="W271" s="509"/>
      <c r="X271" s="500"/>
      <c r="Y271" s="302"/>
      <c r="Z271" s="302"/>
      <c r="AA271" s="1315"/>
      <c r="AB271" s="500"/>
      <c r="AC271" s="302"/>
      <c r="AD271" s="302"/>
      <c r="AE271" s="302"/>
      <c r="AF271" s="302"/>
      <c r="AG271" s="302"/>
      <c r="AH271" s="302"/>
      <c r="AI271" s="302"/>
      <c r="AJ271" s="302"/>
      <c r="AK271" s="1321"/>
      <c r="AL271" s="302"/>
    </row>
    <row r="272" spans="1:38" s="291" customFormat="1" ht="14.25" x14ac:dyDescent="0.2">
      <c r="A272" s="301"/>
      <c r="B272" s="301"/>
      <c r="C272" s="301"/>
      <c r="D272" s="301"/>
      <c r="E272" s="301"/>
      <c r="F272" s="303"/>
      <c r="G272" s="303"/>
      <c r="H272" s="303"/>
      <c r="I272" s="303"/>
      <c r="J272" s="302"/>
      <c r="K272" s="302"/>
      <c r="L272" s="302"/>
      <c r="M272" s="302"/>
      <c r="N272" s="302"/>
      <c r="O272" s="302"/>
      <c r="P272" s="302"/>
      <c r="Q272" s="492"/>
      <c r="R272" s="302"/>
      <c r="S272" s="302"/>
      <c r="T272" s="302"/>
      <c r="U272" s="496"/>
      <c r="V272" s="492"/>
      <c r="W272" s="509"/>
      <c r="X272" s="500"/>
      <c r="Y272" s="302"/>
      <c r="Z272" s="302"/>
      <c r="AA272" s="1315"/>
      <c r="AB272" s="500"/>
      <c r="AC272" s="302"/>
      <c r="AD272" s="302"/>
      <c r="AE272" s="302"/>
      <c r="AF272" s="302"/>
      <c r="AG272" s="302"/>
      <c r="AH272" s="302"/>
      <c r="AI272" s="302"/>
      <c r="AJ272" s="302"/>
      <c r="AK272" s="1321"/>
      <c r="AL272" s="302"/>
    </row>
    <row r="273" spans="1:38" s="291" customFormat="1" ht="14.25" x14ac:dyDescent="0.2">
      <c r="A273" s="301"/>
      <c r="B273" s="301"/>
      <c r="C273" s="301"/>
      <c r="D273" s="301"/>
      <c r="E273" s="301"/>
      <c r="F273" s="303"/>
      <c r="G273" s="303"/>
      <c r="H273" s="303"/>
      <c r="I273" s="303"/>
      <c r="J273" s="302"/>
      <c r="K273" s="302"/>
      <c r="L273" s="302"/>
      <c r="M273" s="302"/>
      <c r="N273" s="302"/>
      <c r="O273" s="302"/>
      <c r="P273" s="302"/>
      <c r="Q273" s="492"/>
      <c r="R273" s="302"/>
      <c r="S273" s="302"/>
      <c r="T273" s="302"/>
      <c r="U273" s="496"/>
      <c r="V273" s="492"/>
      <c r="W273" s="509"/>
      <c r="X273" s="500"/>
      <c r="Y273" s="302"/>
      <c r="Z273" s="302"/>
      <c r="AA273" s="1315"/>
      <c r="AB273" s="500"/>
      <c r="AC273" s="302"/>
      <c r="AD273" s="302"/>
      <c r="AE273" s="302"/>
      <c r="AF273" s="302"/>
      <c r="AG273" s="302"/>
      <c r="AH273" s="302"/>
      <c r="AI273" s="302"/>
      <c r="AJ273" s="302"/>
      <c r="AK273" s="1321"/>
      <c r="AL273" s="302"/>
    </row>
    <row r="274" spans="1:38" s="291" customFormat="1" ht="14.25" x14ac:dyDescent="0.2">
      <c r="A274" s="301"/>
      <c r="B274" s="301"/>
      <c r="C274" s="301"/>
      <c r="D274" s="301"/>
      <c r="E274" s="301"/>
      <c r="F274" s="303"/>
      <c r="G274" s="303"/>
      <c r="H274" s="303"/>
      <c r="I274" s="303"/>
      <c r="J274" s="302"/>
      <c r="K274" s="302"/>
      <c r="L274" s="302"/>
      <c r="M274" s="302"/>
      <c r="N274" s="302"/>
      <c r="O274" s="302"/>
      <c r="P274" s="302"/>
      <c r="Q274" s="492"/>
      <c r="R274" s="302"/>
      <c r="S274" s="302"/>
      <c r="T274" s="302"/>
      <c r="U274" s="496"/>
      <c r="V274" s="492"/>
      <c r="W274" s="509"/>
      <c r="X274" s="500"/>
      <c r="Y274" s="302"/>
      <c r="Z274" s="302"/>
      <c r="AA274" s="1315"/>
      <c r="AB274" s="500"/>
      <c r="AC274" s="302"/>
      <c r="AD274" s="302"/>
      <c r="AE274" s="302"/>
      <c r="AF274" s="302"/>
      <c r="AG274" s="302"/>
      <c r="AH274" s="302"/>
      <c r="AI274" s="302"/>
      <c r="AJ274" s="302"/>
      <c r="AK274" s="1321"/>
      <c r="AL274" s="302"/>
    </row>
    <row r="275" spans="1:38" s="291" customFormat="1" ht="14.25" x14ac:dyDescent="0.2">
      <c r="A275" s="301"/>
      <c r="B275" s="301"/>
      <c r="C275" s="301"/>
      <c r="D275" s="301"/>
      <c r="E275" s="301"/>
      <c r="F275" s="303"/>
      <c r="G275" s="303"/>
      <c r="H275" s="303"/>
      <c r="I275" s="303"/>
      <c r="J275" s="302"/>
      <c r="K275" s="302"/>
      <c r="L275" s="302"/>
      <c r="M275" s="302"/>
      <c r="N275" s="302"/>
      <c r="O275" s="302"/>
      <c r="P275" s="302"/>
      <c r="Q275" s="492"/>
      <c r="R275" s="302"/>
      <c r="S275" s="302"/>
      <c r="T275" s="302"/>
      <c r="U275" s="496"/>
      <c r="V275" s="492"/>
      <c r="W275" s="509"/>
      <c r="X275" s="500"/>
      <c r="Y275" s="302"/>
      <c r="Z275" s="302"/>
      <c r="AA275" s="1315"/>
      <c r="AB275" s="500"/>
      <c r="AC275" s="302"/>
      <c r="AD275" s="302"/>
      <c r="AE275" s="302"/>
      <c r="AF275" s="302"/>
      <c r="AG275" s="302"/>
      <c r="AH275" s="302"/>
      <c r="AI275" s="302"/>
      <c r="AJ275" s="302"/>
      <c r="AK275" s="1321"/>
      <c r="AL275" s="302"/>
    </row>
    <row r="276" spans="1:38" s="291" customFormat="1" ht="14.25" x14ac:dyDescent="0.2">
      <c r="A276" s="301"/>
      <c r="B276" s="301"/>
      <c r="C276" s="301"/>
      <c r="D276" s="301"/>
      <c r="E276" s="301"/>
      <c r="F276" s="303"/>
      <c r="G276" s="303"/>
      <c r="H276" s="303"/>
      <c r="I276" s="303"/>
      <c r="J276" s="302"/>
      <c r="K276" s="302"/>
      <c r="L276" s="302"/>
      <c r="M276" s="302"/>
      <c r="N276" s="302"/>
      <c r="O276" s="302"/>
      <c r="P276" s="302"/>
      <c r="Q276" s="492"/>
      <c r="R276" s="302"/>
      <c r="S276" s="302"/>
      <c r="T276" s="302"/>
      <c r="U276" s="496"/>
      <c r="V276" s="492"/>
      <c r="W276" s="509"/>
      <c r="X276" s="500"/>
      <c r="Y276" s="302"/>
      <c r="Z276" s="302"/>
      <c r="AA276" s="1315"/>
      <c r="AB276" s="500"/>
      <c r="AC276" s="302"/>
      <c r="AD276" s="302"/>
      <c r="AE276" s="302"/>
      <c r="AF276" s="302"/>
      <c r="AG276" s="302"/>
      <c r="AH276" s="302"/>
      <c r="AI276" s="302"/>
      <c r="AJ276" s="302"/>
      <c r="AK276" s="1321"/>
      <c r="AL276" s="302"/>
    </row>
    <row r="277" spans="1:38" s="291" customFormat="1" ht="14.25" x14ac:dyDescent="0.2">
      <c r="A277" s="301"/>
      <c r="B277" s="301"/>
      <c r="C277" s="301"/>
      <c r="D277" s="301"/>
      <c r="E277" s="301"/>
      <c r="F277" s="303"/>
      <c r="G277" s="303"/>
      <c r="H277" s="303"/>
      <c r="I277" s="303"/>
      <c r="J277" s="302"/>
      <c r="K277" s="302"/>
      <c r="L277" s="302"/>
      <c r="M277" s="302"/>
      <c r="N277" s="302"/>
      <c r="O277" s="302"/>
      <c r="P277" s="302"/>
      <c r="Q277" s="492"/>
      <c r="R277" s="302"/>
      <c r="S277" s="302"/>
      <c r="T277" s="302"/>
      <c r="U277" s="496"/>
      <c r="V277" s="492"/>
      <c r="W277" s="509"/>
      <c r="X277" s="500"/>
      <c r="Y277" s="302"/>
      <c r="Z277" s="302"/>
      <c r="AA277" s="1315"/>
      <c r="AB277" s="500"/>
      <c r="AC277" s="302"/>
      <c r="AD277" s="302"/>
      <c r="AE277" s="302"/>
      <c r="AF277" s="302"/>
      <c r="AG277" s="302"/>
      <c r="AH277" s="302"/>
      <c r="AI277" s="302"/>
      <c r="AJ277" s="302"/>
      <c r="AK277" s="1321"/>
      <c r="AL277" s="302"/>
    </row>
    <row r="278" spans="1:38" s="291" customFormat="1" ht="14.25" x14ac:dyDescent="0.2">
      <c r="A278" s="301"/>
      <c r="B278" s="301"/>
      <c r="C278" s="301"/>
      <c r="D278" s="301"/>
      <c r="E278" s="301"/>
      <c r="F278" s="303"/>
      <c r="G278" s="303"/>
      <c r="H278" s="303"/>
      <c r="I278" s="303"/>
      <c r="J278" s="302"/>
      <c r="K278" s="302"/>
      <c r="L278" s="302"/>
      <c r="M278" s="302"/>
      <c r="N278" s="302"/>
      <c r="O278" s="302"/>
      <c r="P278" s="302"/>
      <c r="Q278" s="492"/>
      <c r="R278" s="302"/>
      <c r="S278" s="302"/>
      <c r="T278" s="302"/>
      <c r="U278" s="496"/>
      <c r="V278" s="492"/>
      <c r="W278" s="509"/>
      <c r="X278" s="500"/>
      <c r="Y278" s="302"/>
      <c r="Z278" s="302"/>
      <c r="AA278" s="1315"/>
      <c r="AB278" s="500"/>
      <c r="AC278" s="302"/>
      <c r="AD278" s="302"/>
      <c r="AE278" s="302"/>
      <c r="AF278" s="302"/>
      <c r="AG278" s="302"/>
      <c r="AH278" s="302"/>
      <c r="AI278" s="302"/>
      <c r="AJ278" s="302"/>
      <c r="AK278" s="1321"/>
      <c r="AL278" s="302"/>
    </row>
    <row r="279" spans="1:38" s="291" customFormat="1" ht="14.25" x14ac:dyDescent="0.2">
      <c r="A279" s="301"/>
      <c r="B279" s="301"/>
      <c r="C279" s="301"/>
      <c r="D279" s="301"/>
      <c r="E279" s="301"/>
      <c r="F279" s="303"/>
      <c r="G279" s="303"/>
      <c r="H279" s="303"/>
      <c r="I279" s="303"/>
      <c r="J279" s="302"/>
      <c r="K279" s="302"/>
      <c r="L279" s="302"/>
      <c r="M279" s="302"/>
      <c r="N279" s="302"/>
      <c r="O279" s="302"/>
      <c r="P279" s="302"/>
      <c r="Q279" s="492"/>
      <c r="R279" s="302"/>
      <c r="S279" s="302"/>
      <c r="T279" s="302"/>
      <c r="U279" s="496"/>
      <c r="V279" s="492"/>
      <c r="W279" s="509"/>
      <c r="X279" s="500"/>
      <c r="Y279" s="302"/>
      <c r="Z279" s="302"/>
      <c r="AA279" s="1315"/>
      <c r="AB279" s="500"/>
      <c r="AC279" s="302"/>
      <c r="AD279" s="302"/>
      <c r="AE279" s="302"/>
      <c r="AF279" s="302"/>
      <c r="AG279" s="302"/>
      <c r="AH279" s="302"/>
      <c r="AI279" s="302"/>
      <c r="AJ279" s="302"/>
      <c r="AK279" s="1321"/>
      <c r="AL279" s="302"/>
    </row>
    <row r="280" spans="1:38" s="291" customFormat="1" ht="14.25" x14ac:dyDescent="0.2">
      <c r="A280" s="301"/>
      <c r="B280" s="301"/>
      <c r="C280" s="301"/>
      <c r="D280" s="301"/>
      <c r="E280" s="301"/>
      <c r="F280" s="303"/>
      <c r="G280" s="303"/>
      <c r="H280" s="303"/>
      <c r="I280" s="303"/>
      <c r="J280" s="302"/>
      <c r="K280" s="302"/>
      <c r="L280" s="302"/>
      <c r="M280" s="302"/>
      <c r="N280" s="302"/>
      <c r="O280" s="302"/>
      <c r="P280" s="302"/>
      <c r="Q280" s="492"/>
      <c r="R280" s="302"/>
      <c r="S280" s="302"/>
      <c r="T280" s="302"/>
      <c r="U280" s="496"/>
      <c r="V280" s="492"/>
      <c r="W280" s="509"/>
      <c r="X280" s="500"/>
      <c r="Y280" s="302"/>
      <c r="Z280" s="302"/>
      <c r="AA280" s="1315"/>
      <c r="AB280" s="500"/>
      <c r="AC280" s="302"/>
      <c r="AD280" s="302"/>
      <c r="AE280" s="302"/>
      <c r="AF280" s="302"/>
      <c r="AG280" s="302"/>
      <c r="AH280" s="302"/>
      <c r="AI280" s="302"/>
      <c r="AJ280" s="302"/>
      <c r="AK280" s="1321"/>
      <c r="AL280" s="302"/>
    </row>
    <row r="281" spans="1:38" s="291" customFormat="1" ht="14.25" x14ac:dyDescent="0.2">
      <c r="A281" s="301"/>
      <c r="B281" s="301"/>
      <c r="C281" s="301"/>
      <c r="D281" s="301"/>
      <c r="E281" s="301"/>
      <c r="F281" s="303"/>
      <c r="G281" s="303"/>
      <c r="H281" s="303"/>
      <c r="I281" s="303"/>
      <c r="J281" s="302"/>
      <c r="K281" s="302"/>
      <c r="L281" s="302"/>
      <c r="M281" s="302"/>
      <c r="N281" s="302"/>
      <c r="O281" s="302"/>
      <c r="P281" s="302"/>
      <c r="Q281" s="492"/>
      <c r="R281" s="302"/>
      <c r="S281" s="302"/>
      <c r="T281" s="302"/>
      <c r="U281" s="496"/>
      <c r="V281" s="492"/>
      <c r="W281" s="509"/>
      <c r="X281" s="500"/>
      <c r="Y281" s="302"/>
      <c r="Z281" s="302"/>
      <c r="AA281" s="1315"/>
      <c r="AB281" s="500"/>
      <c r="AC281" s="302"/>
      <c r="AD281" s="302"/>
      <c r="AE281" s="302"/>
      <c r="AF281" s="302"/>
      <c r="AG281" s="302"/>
      <c r="AH281" s="302"/>
      <c r="AI281" s="302"/>
      <c r="AJ281" s="302"/>
      <c r="AK281" s="1321"/>
      <c r="AL281" s="302"/>
    </row>
    <row r="282" spans="1:38" s="291" customFormat="1" ht="14.25" x14ac:dyDescent="0.2">
      <c r="A282" s="301"/>
      <c r="B282" s="301"/>
      <c r="C282" s="301"/>
      <c r="D282" s="301"/>
      <c r="E282" s="301"/>
      <c r="F282" s="303"/>
      <c r="G282" s="303"/>
      <c r="H282" s="303"/>
      <c r="I282" s="303"/>
      <c r="J282" s="302"/>
      <c r="K282" s="302"/>
      <c r="L282" s="302"/>
      <c r="M282" s="302"/>
      <c r="N282" s="302"/>
      <c r="O282" s="302"/>
      <c r="P282" s="302"/>
      <c r="Q282" s="492"/>
      <c r="R282" s="302"/>
      <c r="S282" s="302"/>
      <c r="T282" s="302"/>
      <c r="U282" s="496"/>
      <c r="V282" s="492"/>
      <c r="W282" s="509"/>
      <c r="X282" s="500"/>
      <c r="Y282" s="302"/>
      <c r="Z282" s="302"/>
      <c r="AA282" s="1315"/>
      <c r="AB282" s="500"/>
      <c r="AC282" s="302"/>
      <c r="AD282" s="302"/>
      <c r="AE282" s="302"/>
      <c r="AF282" s="302"/>
      <c r="AG282" s="302"/>
      <c r="AH282" s="302"/>
      <c r="AI282" s="302"/>
      <c r="AJ282" s="302"/>
      <c r="AK282" s="1321"/>
      <c r="AL282" s="302"/>
    </row>
    <row r="283" spans="1:38" s="291" customFormat="1" ht="14.25" x14ac:dyDescent="0.2">
      <c r="A283" s="301"/>
      <c r="B283" s="301"/>
      <c r="C283" s="301"/>
      <c r="D283" s="301"/>
      <c r="E283" s="301"/>
      <c r="F283" s="303"/>
      <c r="G283" s="303"/>
      <c r="H283" s="303"/>
      <c r="I283" s="303"/>
      <c r="J283" s="302"/>
      <c r="K283" s="302"/>
      <c r="L283" s="302"/>
      <c r="M283" s="302"/>
      <c r="N283" s="302"/>
      <c r="O283" s="302"/>
      <c r="P283" s="302"/>
      <c r="Q283" s="492"/>
      <c r="R283" s="302"/>
      <c r="S283" s="302"/>
      <c r="T283" s="302"/>
      <c r="U283" s="496"/>
      <c r="V283" s="492"/>
      <c r="W283" s="509"/>
      <c r="X283" s="500"/>
      <c r="Y283" s="302"/>
      <c r="Z283" s="302"/>
      <c r="AA283" s="1315"/>
      <c r="AB283" s="500"/>
      <c r="AC283" s="302"/>
      <c r="AD283" s="302"/>
      <c r="AE283" s="302"/>
      <c r="AF283" s="302"/>
      <c r="AG283" s="302"/>
      <c r="AH283" s="302"/>
      <c r="AI283" s="302"/>
      <c r="AJ283" s="302"/>
      <c r="AK283" s="1321"/>
      <c r="AL283" s="302"/>
    </row>
    <row r="284" spans="1:38" s="291" customFormat="1" ht="14.25" x14ac:dyDescent="0.2">
      <c r="A284" s="301"/>
      <c r="B284" s="301"/>
      <c r="C284" s="301"/>
      <c r="D284" s="301"/>
      <c r="E284" s="301"/>
      <c r="F284" s="303"/>
      <c r="G284" s="303"/>
      <c r="H284" s="303"/>
      <c r="I284" s="303"/>
      <c r="J284" s="302"/>
      <c r="K284" s="302"/>
      <c r="L284" s="302"/>
      <c r="M284" s="302"/>
      <c r="N284" s="302"/>
      <c r="O284" s="302"/>
      <c r="P284" s="302"/>
      <c r="Q284" s="492"/>
      <c r="R284" s="302"/>
      <c r="S284" s="302"/>
      <c r="T284" s="302"/>
      <c r="U284" s="496"/>
      <c r="V284" s="492"/>
      <c r="W284" s="509"/>
      <c r="X284" s="500"/>
      <c r="Y284" s="302"/>
      <c r="Z284" s="302"/>
      <c r="AA284" s="1315"/>
      <c r="AB284" s="500"/>
      <c r="AC284" s="302"/>
      <c r="AD284" s="302"/>
      <c r="AE284" s="302"/>
      <c r="AF284" s="302"/>
      <c r="AG284" s="302"/>
      <c r="AH284" s="302"/>
      <c r="AI284" s="302"/>
      <c r="AJ284" s="302"/>
      <c r="AK284" s="1321"/>
      <c r="AL284" s="302"/>
    </row>
    <row r="285" spans="1:38" s="291" customFormat="1" ht="14.25" x14ac:dyDescent="0.2">
      <c r="A285" s="301"/>
      <c r="B285" s="301"/>
      <c r="C285" s="301"/>
      <c r="D285" s="301"/>
      <c r="E285" s="301"/>
      <c r="F285" s="303"/>
      <c r="G285" s="303"/>
      <c r="H285" s="303"/>
      <c r="I285" s="303"/>
      <c r="J285" s="302"/>
      <c r="K285" s="302"/>
      <c r="L285" s="302"/>
      <c r="M285" s="302"/>
      <c r="N285" s="302"/>
      <c r="O285" s="302"/>
      <c r="P285" s="302"/>
      <c r="Q285" s="492"/>
      <c r="R285" s="302"/>
      <c r="S285" s="302"/>
      <c r="T285" s="302"/>
      <c r="U285" s="496"/>
      <c r="V285" s="492"/>
      <c r="W285" s="509"/>
      <c r="X285" s="500"/>
      <c r="Y285" s="302"/>
      <c r="Z285" s="302"/>
      <c r="AA285" s="1315"/>
      <c r="AB285" s="500"/>
      <c r="AC285" s="302"/>
      <c r="AD285" s="302"/>
      <c r="AE285" s="302"/>
      <c r="AF285" s="302"/>
      <c r="AG285" s="302"/>
      <c r="AH285" s="302"/>
      <c r="AI285" s="302"/>
      <c r="AJ285" s="302"/>
      <c r="AK285" s="1321"/>
      <c r="AL285" s="302"/>
    </row>
    <row r="286" spans="1:38" s="291" customFormat="1" ht="14.25" x14ac:dyDescent="0.2">
      <c r="A286" s="301"/>
      <c r="B286" s="301"/>
      <c r="C286" s="301"/>
      <c r="D286" s="301"/>
      <c r="E286" s="301"/>
      <c r="F286" s="303"/>
      <c r="G286" s="303"/>
      <c r="H286" s="303"/>
      <c r="I286" s="303"/>
      <c r="J286" s="302"/>
      <c r="K286" s="302"/>
      <c r="L286" s="302"/>
      <c r="M286" s="302"/>
      <c r="N286" s="302"/>
      <c r="O286" s="302"/>
      <c r="P286" s="302"/>
      <c r="Q286" s="492"/>
      <c r="R286" s="302"/>
      <c r="S286" s="302"/>
      <c r="T286" s="302"/>
      <c r="U286" s="496"/>
      <c r="V286" s="492"/>
      <c r="W286" s="509"/>
      <c r="X286" s="500"/>
      <c r="Y286" s="302"/>
      <c r="Z286" s="302"/>
      <c r="AA286" s="1315"/>
      <c r="AB286" s="500"/>
      <c r="AC286" s="302"/>
      <c r="AD286" s="302"/>
      <c r="AE286" s="302"/>
      <c r="AF286" s="302"/>
      <c r="AG286" s="302"/>
      <c r="AH286" s="302"/>
      <c r="AI286" s="302"/>
      <c r="AJ286" s="302"/>
      <c r="AK286" s="1321"/>
      <c r="AL286" s="302"/>
    </row>
    <row r="287" spans="1:38" s="291" customFormat="1" ht="14.25" x14ac:dyDescent="0.2">
      <c r="A287" s="301"/>
      <c r="B287" s="301"/>
      <c r="C287" s="301"/>
      <c r="D287" s="301"/>
      <c r="E287" s="301"/>
      <c r="F287" s="303"/>
      <c r="G287" s="303"/>
      <c r="H287" s="303"/>
      <c r="I287" s="303"/>
      <c r="J287" s="302"/>
      <c r="K287" s="302"/>
      <c r="L287" s="302"/>
      <c r="M287" s="302"/>
      <c r="N287" s="302"/>
      <c r="O287" s="302"/>
      <c r="P287" s="302"/>
      <c r="Q287" s="492"/>
      <c r="R287" s="302"/>
      <c r="S287" s="302"/>
      <c r="T287" s="302"/>
      <c r="U287" s="496"/>
      <c r="V287" s="492"/>
      <c r="W287" s="509"/>
      <c r="X287" s="500"/>
      <c r="Y287" s="302"/>
      <c r="Z287" s="302"/>
      <c r="AA287" s="1315"/>
      <c r="AB287" s="500"/>
      <c r="AC287" s="302"/>
      <c r="AD287" s="302"/>
      <c r="AE287" s="302"/>
      <c r="AF287" s="302"/>
      <c r="AG287" s="302"/>
      <c r="AH287" s="302"/>
      <c r="AI287" s="302"/>
      <c r="AJ287" s="302"/>
      <c r="AK287" s="1321"/>
      <c r="AL287" s="302"/>
    </row>
    <row r="288" spans="1:38" s="291" customFormat="1" ht="14.25" x14ac:dyDescent="0.2">
      <c r="A288" s="301"/>
      <c r="B288" s="301"/>
      <c r="C288" s="301"/>
      <c r="D288" s="301"/>
      <c r="E288" s="301"/>
      <c r="F288" s="303"/>
      <c r="G288" s="303"/>
      <c r="H288" s="303"/>
      <c r="I288" s="303"/>
      <c r="J288" s="302"/>
      <c r="K288" s="302"/>
      <c r="L288" s="302"/>
      <c r="M288" s="302"/>
      <c r="N288" s="302"/>
      <c r="O288" s="302"/>
      <c r="P288" s="302"/>
      <c r="Q288" s="492"/>
      <c r="R288" s="302"/>
      <c r="S288" s="302"/>
      <c r="T288" s="302"/>
      <c r="U288" s="496"/>
      <c r="V288" s="492"/>
      <c r="W288" s="509"/>
      <c r="X288" s="500"/>
      <c r="Y288" s="302"/>
      <c r="Z288" s="302"/>
      <c r="AA288" s="1315"/>
      <c r="AB288" s="500"/>
      <c r="AC288" s="302"/>
      <c r="AD288" s="302"/>
      <c r="AE288" s="302"/>
      <c r="AF288" s="302"/>
      <c r="AG288" s="302"/>
      <c r="AH288" s="302"/>
      <c r="AI288" s="302"/>
      <c r="AJ288" s="302"/>
      <c r="AK288" s="1321"/>
      <c r="AL288" s="302"/>
    </row>
    <row r="289" spans="1:38" s="291" customFormat="1" ht="14.25" x14ac:dyDescent="0.2">
      <c r="A289" s="301"/>
      <c r="B289" s="301"/>
      <c r="C289" s="301"/>
      <c r="D289" s="301"/>
      <c r="E289" s="301"/>
      <c r="F289" s="303"/>
      <c r="G289" s="303"/>
      <c r="H289" s="303"/>
      <c r="I289" s="303"/>
      <c r="J289" s="302"/>
      <c r="K289" s="302"/>
      <c r="L289" s="302"/>
      <c r="M289" s="302"/>
      <c r="N289" s="302"/>
      <c r="O289" s="302"/>
      <c r="P289" s="302"/>
      <c r="Q289" s="492"/>
      <c r="R289" s="302"/>
      <c r="S289" s="302"/>
      <c r="T289" s="302"/>
      <c r="U289" s="496"/>
      <c r="V289" s="492"/>
      <c r="W289" s="509"/>
      <c r="X289" s="500"/>
      <c r="Y289" s="302"/>
      <c r="Z289" s="302"/>
      <c r="AA289" s="1315"/>
      <c r="AB289" s="500"/>
      <c r="AC289" s="302"/>
      <c r="AD289" s="302"/>
      <c r="AE289" s="302"/>
      <c r="AF289" s="302"/>
      <c r="AG289" s="302"/>
      <c r="AH289" s="302"/>
      <c r="AI289" s="302"/>
      <c r="AJ289" s="302"/>
      <c r="AK289" s="1321"/>
      <c r="AL289" s="302"/>
    </row>
    <row r="290" spans="1:38" s="291" customFormat="1" ht="14.25" x14ac:dyDescent="0.2">
      <c r="A290" s="301"/>
      <c r="B290" s="301"/>
      <c r="C290" s="301"/>
      <c r="D290" s="301"/>
      <c r="E290" s="301"/>
      <c r="F290" s="303"/>
      <c r="G290" s="303"/>
      <c r="H290" s="303"/>
      <c r="I290" s="303"/>
      <c r="J290" s="302"/>
      <c r="K290" s="302"/>
      <c r="L290" s="302"/>
      <c r="M290" s="302"/>
      <c r="N290" s="302"/>
      <c r="O290" s="302"/>
      <c r="P290" s="302"/>
      <c r="Q290" s="492"/>
      <c r="R290" s="302"/>
      <c r="S290" s="302"/>
      <c r="T290" s="302"/>
      <c r="U290" s="496"/>
      <c r="V290" s="492"/>
      <c r="W290" s="509"/>
      <c r="X290" s="500"/>
      <c r="Y290" s="302"/>
      <c r="Z290" s="302"/>
      <c r="AA290" s="1315"/>
      <c r="AB290" s="500"/>
      <c r="AC290" s="302"/>
      <c r="AD290" s="302"/>
      <c r="AE290" s="302"/>
      <c r="AF290" s="302"/>
      <c r="AG290" s="302"/>
      <c r="AH290" s="302"/>
      <c r="AI290" s="302"/>
      <c r="AJ290" s="302"/>
      <c r="AK290" s="1321"/>
      <c r="AL290" s="302"/>
    </row>
    <row r="291" spans="1:38" s="291" customFormat="1" ht="14.25" x14ac:dyDescent="0.2">
      <c r="A291" s="301"/>
      <c r="B291" s="301"/>
      <c r="C291" s="301"/>
      <c r="D291" s="301"/>
      <c r="E291" s="301"/>
      <c r="F291" s="303"/>
      <c r="G291" s="303"/>
      <c r="H291" s="303"/>
      <c r="I291" s="303"/>
      <c r="J291" s="302"/>
      <c r="K291" s="302"/>
      <c r="L291" s="302"/>
      <c r="M291" s="302"/>
      <c r="N291" s="302"/>
      <c r="O291" s="302"/>
      <c r="P291" s="302"/>
      <c r="Q291" s="492"/>
      <c r="R291" s="302"/>
      <c r="S291" s="302"/>
      <c r="T291" s="302"/>
      <c r="U291" s="496"/>
      <c r="V291" s="492"/>
      <c r="W291" s="509"/>
      <c r="X291" s="500"/>
      <c r="Y291" s="302"/>
      <c r="Z291" s="302"/>
      <c r="AA291" s="1315"/>
      <c r="AB291" s="500"/>
      <c r="AC291" s="302"/>
      <c r="AD291" s="302"/>
      <c r="AE291" s="302"/>
      <c r="AF291" s="302"/>
      <c r="AG291" s="302"/>
      <c r="AH291" s="302"/>
      <c r="AI291" s="302"/>
      <c r="AJ291" s="302"/>
      <c r="AK291" s="1321"/>
      <c r="AL291" s="302"/>
    </row>
    <row r="292" spans="1:38" s="291" customFormat="1" ht="14.25" x14ac:dyDescent="0.2">
      <c r="A292" s="301"/>
      <c r="B292" s="301"/>
      <c r="C292" s="301"/>
      <c r="D292" s="301"/>
      <c r="E292" s="301"/>
      <c r="F292" s="303"/>
      <c r="G292" s="303"/>
      <c r="H292" s="303"/>
      <c r="I292" s="303"/>
      <c r="J292" s="302"/>
      <c r="K292" s="302"/>
      <c r="L292" s="302"/>
      <c r="M292" s="302"/>
      <c r="N292" s="302"/>
      <c r="O292" s="302"/>
      <c r="P292" s="302"/>
      <c r="Q292" s="492"/>
      <c r="R292" s="302"/>
      <c r="S292" s="302"/>
      <c r="T292" s="302"/>
      <c r="U292" s="496"/>
      <c r="V292" s="492"/>
      <c r="W292" s="509"/>
      <c r="X292" s="500"/>
      <c r="Y292" s="302"/>
      <c r="Z292" s="302"/>
      <c r="AA292" s="1315"/>
      <c r="AB292" s="500"/>
      <c r="AC292" s="302"/>
      <c r="AD292" s="302"/>
      <c r="AE292" s="302"/>
      <c r="AF292" s="302"/>
      <c r="AG292" s="302"/>
      <c r="AH292" s="302"/>
      <c r="AI292" s="302"/>
      <c r="AJ292" s="302"/>
      <c r="AK292" s="1321"/>
      <c r="AL292" s="302"/>
    </row>
    <row r="293" spans="1:38" s="291" customFormat="1" ht="14.25" x14ac:dyDescent="0.2">
      <c r="A293" s="301"/>
      <c r="B293" s="301"/>
      <c r="C293" s="301"/>
      <c r="D293" s="301"/>
      <c r="E293" s="301"/>
      <c r="F293" s="303"/>
      <c r="G293" s="303"/>
      <c r="H293" s="303"/>
      <c r="I293" s="303"/>
      <c r="J293" s="302"/>
      <c r="K293" s="302"/>
      <c r="L293" s="302"/>
      <c r="M293" s="302"/>
      <c r="N293" s="302"/>
      <c r="O293" s="302"/>
      <c r="P293" s="302"/>
      <c r="Q293" s="492"/>
      <c r="R293" s="302"/>
      <c r="S293" s="302"/>
      <c r="T293" s="302"/>
      <c r="U293" s="496"/>
      <c r="V293" s="492"/>
      <c r="W293" s="509"/>
      <c r="X293" s="500"/>
      <c r="Y293" s="302"/>
      <c r="Z293" s="302"/>
      <c r="AA293" s="1315"/>
      <c r="AB293" s="500"/>
      <c r="AC293" s="302"/>
      <c r="AD293" s="302"/>
      <c r="AE293" s="302"/>
      <c r="AF293" s="302"/>
      <c r="AG293" s="302"/>
      <c r="AH293" s="302"/>
      <c r="AI293" s="302"/>
      <c r="AJ293" s="302"/>
      <c r="AK293" s="1321"/>
      <c r="AL293" s="302"/>
    </row>
    <row r="294" spans="1:38" s="291" customFormat="1" ht="14.25" x14ac:dyDescent="0.2">
      <c r="A294" s="301"/>
      <c r="B294" s="301"/>
      <c r="C294" s="301"/>
      <c r="D294" s="301"/>
      <c r="E294" s="301"/>
      <c r="F294" s="303"/>
      <c r="G294" s="303"/>
      <c r="H294" s="303"/>
      <c r="I294" s="303"/>
      <c r="J294" s="302"/>
      <c r="K294" s="302"/>
      <c r="L294" s="302"/>
      <c r="M294" s="302"/>
      <c r="N294" s="302"/>
      <c r="O294" s="302"/>
      <c r="P294" s="302"/>
      <c r="Q294" s="492"/>
      <c r="R294" s="302"/>
      <c r="S294" s="302"/>
      <c r="T294" s="302"/>
      <c r="U294" s="496"/>
      <c r="V294" s="492"/>
      <c r="W294" s="509"/>
      <c r="X294" s="500"/>
      <c r="Y294" s="302"/>
      <c r="Z294" s="302"/>
      <c r="AA294" s="1315"/>
      <c r="AB294" s="500"/>
      <c r="AC294" s="302"/>
      <c r="AD294" s="302"/>
      <c r="AE294" s="302"/>
      <c r="AF294" s="302"/>
      <c r="AG294" s="302"/>
      <c r="AH294" s="302"/>
      <c r="AI294" s="302"/>
      <c r="AJ294" s="302"/>
      <c r="AK294" s="1321"/>
      <c r="AL294" s="302"/>
    </row>
    <row r="295" spans="1:38" s="291" customFormat="1" ht="14.25" x14ac:dyDescent="0.2">
      <c r="A295" s="301"/>
      <c r="B295" s="301"/>
      <c r="C295" s="301"/>
      <c r="D295" s="301"/>
      <c r="E295" s="301"/>
      <c r="F295" s="303"/>
      <c r="G295" s="303"/>
      <c r="H295" s="303"/>
      <c r="I295" s="303"/>
      <c r="J295" s="302"/>
      <c r="K295" s="302"/>
      <c r="L295" s="302"/>
      <c r="M295" s="302"/>
      <c r="N295" s="302"/>
      <c r="O295" s="302"/>
      <c r="P295" s="302"/>
      <c r="Q295" s="492"/>
      <c r="R295" s="302"/>
      <c r="S295" s="302"/>
      <c r="T295" s="302"/>
      <c r="U295" s="496"/>
      <c r="V295" s="492"/>
      <c r="W295" s="509"/>
      <c r="X295" s="500"/>
      <c r="Y295" s="302"/>
      <c r="Z295" s="302"/>
      <c r="AA295" s="1315"/>
      <c r="AB295" s="500"/>
      <c r="AC295" s="302"/>
      <c r="AD295" s="302"/>
      <c r="AE295" s="302"/>
      <c r="AF295" s="302"/>
      <c r="AG295" s="302"/>
      <c r="AH295" s="302"/>
      <c r="AI295" s="302"/>
      <c r="AJ295" s="302"/>
      <c r="AK295" s="1321"/>
      <c r="AL295" s="302"/>
    </row>
    <row r="296" spans="1:38" s="291" customFormat="1" ht="14.25" x14ac:dyDescent="0.2">
      <c r="A296" s="301"/>
      <c r="B296" s="301"/>
      <c r="C296" s="301"/>
      <c r="D296" s="301"/>
      <c r="E296" s="301"/>
      <c r="F296" s="303"/>
      <c r="G296" s="303"/>
      <c r="H296" s="303"/>
      <c r="I296" s="303"/>
      <c r="J296" s="302"/>
      <c r="K296" s="302"/>
      <c r="L296" s="302"/>
      <c r="M296" s="302"/>
      <c r="N296" s="302"/>
      <c r="O296" s="302"/>
      <c r="P296" s="302"/>
      <c r="Q296" s="492"/>
      <c r="R296" s="302"/>
      <c r="S296" s="302"/>
      <c r="T296" s="302"/>
      <c r="U296" s="496"/>
      <c r="V296" s="492"/>
      <c r="W296" s="509"/>
      <c r="X296" s="500"/>
      <c r="Y296" s="302"/>
      <c r="Z296" s="302"/>
      <c r="AA296" s="1315"/>
      <c r="AB296" s="500"/>
      <c r="AC296" s="302"/>
      <c r="AD296" s="302"/>
      <c r="AE296" s="302"/>
      <c r="AF296" s="302"/>
      <c r="AG296" s="302"/>
      <c r="AH296" s="302"/>
      <c r="AI296" s="302"/>
      <c r="AJ296" s="302"/>
      <c r="AK296" s="1321"/>
      <c r="AL296" s="302"/>
    </row>
    <row r="297" spans="1:38" s="291" customFormat="1" ht="14.25" x14ac:dyDescent="0.2">
      <c r="A297" s="301"/>
      <c r="B297" s="301"/>
      <c r="C297" s="301"/>
      <c r="D297" s="301"/>
      <c r="E297" s="301"/>
      <c r="F297" s="303"/>
      <c r="G297" s="303"/>
      <c r="H297" s="303"/>
      <c r="I297" s="303"/>
      <c r="J297" s="302"/>
      <c r="K297" s="302"/>
      <c r="L297" s="302"/>
      <c r="M297" s="302"/>
      <c r="N297" s="302"/>
      <c r="O297" s="302"/>
      <c r="P297" s="302"/>
      <c r="Q297" s="492"/>
      <c r="R297" s="302"/>
      <c r="S297" s="302"/>
      <c r="T297" s="302"/>
      <c r="U297" s="496"/>
      <c r="V297" s="492"/>
      <c r="W297" s="509"/>
      <c r="X297" s="500"/>
      <c r="Y297" s="302"/>
      <c r="Z297" s="302"/>
      <c r="AA297" s="1315"/>
      <c r="AB297" s="500"/>
      <c r="AC297" s="302"/>
      <c r="AD297" s="302"/>
      <c r="AE297" s="302"/>
      <c r="AF297" s="302"/>
      <c r="AG297" s="302"/>
      <c r="AH297" s="302"/>
      <c r="AI297" s="302"/>
      <c r="AJ297" s="302"/>
      <c r="AK297" s="1321"/>
      <c r="AL297" s="302"/>
    </row>
    <row r="298" spans="1:38" s="291" customFormat="1" ht="14.25" x14ac:dyDescent="0.2">
      <c r="A298" s="301"/>
      <c r="B298" s="301"/>
      <c r="C298" s="301"/>
      <c r="D298" s="301"/>
      <c r="E298" s="301"/>
      <c r="F298" s="303"/>
      <c r="G298" s="303"/>
      <c r="H298" s="303"/>
      <c r="I298" s="303"/>
      <c r="J298" s="302"/>
      <c r="K298" s="302"/>
      <c r="L298" s="302"/>
      <c r="M298" s="302"/>
      <c r="N298" s="302"/>
      <c r="O298" s="302"/>
      <c r="P298" s="302"/>
      <c r="Q298" s="492"/>
      <c r="R298" s="302"/>
      <c r="S298" s="302"/>
      <c r="T298" s="302"/>
      <c r="U298" s="496"/>
      <c r="V298" s="492"/>
      <c r="W298" s="509"/>
      <c r="X298" s="500"/>
      <c r="Y298" s="302"/>
      <c r="Z298" s="302"/>
      <c r="AA298" s="1315"/>
      <c r="AB298" s="500"/>
      <c r="AC298" s="302"/>
      <c r="AD298" s="302"/>
      <c r="AE298" s="302"/>
      <c r="AF298" s="302"/>
      <c r="AG298" s="302"/>
      <c r="AH298" s="302"/>
      <c r="AI298" s="302"/>
      <c r="AJ298" s="302"/>
      <c r="AK298" s="1321"/>
      <c r="AL298" s="302"/>
    </row>
    <row r="299" spans="1:38" s="291" customFormat="1" ht="14.25" x14ac:dyDescent="0.2">
      <c r="A299" s="301"/>
      <c r="B299" s="301"/>
      <c r="C299" s="301"/>
      <c r="D299" s="301"/>
      <c r="E299" s="301"/>
      <c r="F299" s="303"/>
      <c r="G299" s="303"/>
      <c r="H299" s="303"/>
      <c r="I299" s="303"/>
      <c r="J299" s="302"/>
      <c r="K299" s="302"/>
      <c r="L299" s="302"/>
      <c r="M299" s="302"/>
      <c r="N299" s="302"/>
      <c r="O299" s="302"/>
      <c r="P299" s="302"/>
      <c r="Q299" s="492"/>
      <c r="R299" s="302"/>
      <c r="S299" s="302"/>
      <c r="T299" s="302"/>
      <c r="U299" s="496"/>
      <c r="V299" s="492"/>
      <c r="W299" s="509"/>
      <c r="X299" s="500"/>
      <c r="Y299" s="302"/>
      <c r="Z299" s="302"/>
      <c r="AA299" s="1315"/>
      <c r="AB299" s="500"/>
      <c r="AC299" s="302"/>
      <c r="AD299" s="302"/>
      <c r="AE299" s="302"/>
      <c r="AF299" s="302"/>
      <c r="AG299" s="302"/>
      <c r="AH299" s="302"/>
      <c r="AI299" s="302"/>
      <c r="AJ299" s="302"/>
      <c r="AK299" s="1321"/>
      <c r="AL299" s="302"/>
    </row>
    <row r="300" spans="1:38" s="291" customFormat="1" ht="14.25" x14ac:dyDescent="0.2">
      <c r="A300" s="301"/>
      <c r="B300" s="301"/>
      <c r="C300" s="301"/>
      <c r="D300" s="301"/>
      <c r="E300" s="301"/>
      <c r="F300" s="303"/>
      <c r="G300" s="303"/>
      <c r="H300" s="303"/>
      <c r="I300" s="303"/>
      <c r="J300" s="302"/>
      <c r="K300" s="302"/>
      <c r="L300" s="302"/>
      <c r="M300" s="302"/>
      <c r="N300" s="302"/>
      <c r="O300" s="302"/>
      <c r="P300" s="302"/>
      <c r="Q300" s="492"/>
      <c r="R300" s="302"/>
      <c r="S300" s="302"/>
      <c r="T300" s="302"/>
      <c r="U300" s="496"/>
      <c r="V300" s="492"/>
      <c r="W300" s="509"/>
      <c r="X300" s="500"/>
      <c r="Y300" s="302"/>
      <c r="Z300" s="302"/>
      <c r="AA300" s="1315"/>
      <c r="AB300" s="500"/>
      <c r="AC300" s="302"/>
      <c r="AD300" s="302"/>
      <c r="AE300" s="302"/>
      <c r="AF300" s="302"/>
      <c r="AG300" s="302"/>
      <c r="AH300" s="302"/>
      <c r="AI300" s="302"/>
      <c r="AJ300" s="302"/>
      <c r="AK300" s="1321"/>
      <c r="AL300" s="302"/>
    </row>
    <row r="301" spans="1:38" s="291" customFormat="1" ht="14.25" x14ac:dyDescent="0.2">
      <c r="A301" s="301"/>
      <c r="B301" s="301"/>
      <c r="C301" s="301"/>
      <c r="D301" s="301"/>
      <c r="E301" s="301"/>
      <c r="F301" s="303"/>
      <c r="G301" s="303"/>
      <c r="H301" s="303"/>
      <c r="I301" s="303"/>
      <c r="J301" s="302"/>
      <c r="K301" s="302"/>
      <c r="L301" s="302"/>
      <c r="M301" s="302"/>
      <c r="N301" s="302"/>
      <c r="O301" s="302"/>
      <c r="P301" s="302"/>
      <c r="Q301" s="492"/>
      <c r="R301" s="302"/>
      <c r="S301" s="302"/>
      <c r="T301" s="302"/>
      <c r="U301" s="496"/>
      <c r="V301" s="492"/>
      <c r="W301" s="509"/>
      <c r="X301" s="500"/>
      <c r="Y301" s="302"/>
      <c r="Z301" s="302"/>
      <c r="AA301" s="1315"/>
      <c r="AB301" s="500"/>
      <c r="AC301" s="302"/>
      <c r="AD301" s="302"/>
      <c r="AE301" s="302"/>
      <c r="AF301" s="302"/>
      <c r="AG301" s="302"/>
      <c r="AH301" s="302"/>
      <c r="AI301" s="302"/>
      <c r="AJ301" s="302"/>
      <c r="AK301" s="1321"/>
      <c r="AL301" s="302"/>
    </row>
    <row r="302" spans="1:38" s="291" customFormat="1" ht="14.25" x14ac:dyDescent="0.2">
      <c r="A302" s="301"/>
      <c r="B302" s="301"/>
      <c r="C302" s="301"/>
      <c r="D302" s="301"/>
      <c r="E302" s="301"/>
      <c r="F302" s="303"/>
      <c r="G302" s="303"/>
      <c r="H302" s="303"/>
      <c r="I302" s="303"/>
      <c r="J302" s="302"/>
      <c r="K302" s="302"/>
      <c r="L302" s="302"/>
      <c r="M302" s="302"/>
      <c r="N302" s="302"/>
      <c r="O302" s="302"/>
      <c r="P302" s="302"/>
      <c r="Q302" s="492"/>
      <c r="R302" s="302"/>
      <c r="S302" s="302"/>
      <c r="T302" s="302"/>
      <c r="U302" s="496"/>
      <c r="V302" s="492"/>
      <c r="W302" s="509"/>
      <c r="X302" s="500"/>
      <c r="Y302" s="302"/>
      <c r="Z302" s="302"/>
      <c r="AA302" s="1315"/>
      <c r="AB302" s="500"/>
      <c r="AC302" s="302"/>
      <c r="AD302" s="302"/>
      <c r="AE302" s="302"/>
      <c r="AF302" s="302"/>
      <c r="AG302" s="302"/>
      <c r="AH302" s="302"/>
      <c r="AI302" s="302"/>
      <c r="AJ302" s="302"/>
      <c r="AK302" s="1321"/>
      <c r="AL302" s="302"/>
    </row>
    <row r="303" spans="1:38" s="291" customFormat="1" ht="14.25" x14ac:dyDescent="0.2">
      <c r="A303" s="301"/>
      <c r="B303" s="301"/>
      <c r="C303" s="301"/>
      <c r="D303" s="301"/>
      <c r="E303" s="301"/>
      <c r="F303" s="303"/>
      <c r="G303" s="303"/>
      <c r="H303" s="303"/>
      <c r="I303" s="303"/>
      <c r="J303" s="302"/>
      <c r="K303" s="302"/>
      <c r="L303" s="302"/>
      <c r="M303" s="302"/>
      <c r="N303" s="302"/>
      <c r="O303" s="302"/>
      <c r="P303" s="302"/>
      <c r="Q303" s="492"/>
      <c r="R303" s="302"/>
      <c r="S303" s="302"/>
      <c r="T303" s="302"/>
      <c r="U303" s="496"/>
      <c r="V303" s="492"/>
      <c r="W303" s="509"/>
      <c r="X303" s="500"/>
      <c r="Y303" s="302"/>
      <c r="Z303" s="302"/>
      <c r="AA303" s="1315"/>
      <c r="AB303" s="500"/>
      <c r="AC303" s="302"/>
      <c r="AD303" s="302"/>
      <c r="AE303" s="302"/>
      <c r="AF303" s="302"/>
      <c r="AG303" s="302"/>
      <c r="AH303" s="302"/>
      <c r="AI303" s="302"/>
      <c r="AJ303" s="302"/>
      <c r="AK303" s="1321"/>
      <c r="AL303" s="302"/>
    </row>
    <row r="304" spans="1:38" s="291" customFormat="1" ht="14.25" x14ac:dyDescent="0.2">
      <c r="A304" s="301"/>
      <c r="B304" s="301"/>
      <c r="C304" s="301"/>
      <c r="D304" s="301"/>
      <c r="E304" s="301"/>
      <c r="F304" s="303"/>
      <c r="G304" s="303"/>
      <c r="H304" s="303"/>
      <c r="I304" s="303"/>
      <c r="J304" s="302"/>
      <c r="K304" s="302"/>
      <c r="L304" s="302"/>
      <c r="M304" s="302"/>
      <c r="N304" s="302"/>
      <c r="O304" s="302"/>
      <c r="P304" s="302"/>
      <c r="Q304" s="492"/>
      <c r="R304" s="302"/>
      <c r="S304" s="302"/>
      <c r="T304" s="302"/>
      <c r="U304" s="496"/>
      <c r="V304" s="492"/>
      <c r="W304" s="509"/>
      <c r="X304" s="500"/>
      <c r="Y304" s="302"/>
      <c r="Z304" s="302"/>
      <c r="AA304" s="1315"/>
      <c r="AB304" s="500"/>
      <c r="AC304" s="302"/>
      <c r="AD304" s="302"/>
      <c r="AE304" s="302"/>
      <c r="AF304" s="302"/>
      <c r="AG304" s="302"/>
      <c r="AH304" s="302"/>
      <c r="AI304" s="302"/>
      <c r="AJ304" s="302"/>
      <c r="AK304" s="1321"/>
      <c r="AL304" s="302"/>
    </row>
    <row r="305" spans="1:38" s="291" customFormat="1" ht="14.25" x14ac:dyDescent="0.2">
      <c r="A305" s="301"/>
      <c r="B305" s="301"/>
      <c r="C305" s="301"/>
      <c r="D305" s="301"/>
      <c r="E305" s="301"/>
      <c r="F305" s="303"/>
      <c r="G305" s="303"/>
      <c r="H305" s="303"/>
      <c r="I305" s="303"/>
      <c r="J305" s="302"/>
      <c r="K305" s="302"/>
      <c r="L305" s="302"/>
      <c r="M305" s="302"/>
      <c r="N305" s="302"/>
      <c r="O305" s="302"/>
      <c r="P305" s="302"/>
      <c r="Q305" s="492"/>
      <c r="R305" s="302"/>
      <c r="S305" s="302"/>
      <c r="T305" s="302"/>
      <c r="U305" s="496"/>
      <c r="V305" s="492"/>
      <c r="W305" s="509"/>
      <c r="X305" s="500"/>
      <c r="Y305" s="302"/>
      <c r="Z305" s="302"/>
      <c r="AA305" s="1315"/>
      <c r="AB305" s="500"/>
      <c r="AC305" s="302"/>
      <c r="AD305" s="302"/>
      <c r="AE305" s="302"/>
      <c r="AF305" s="302"/>
      <c r="AG305" s="302"/>
      <c r="AH305" s="302"/>
      <c r="AI305" s="302"/>
      <c r="AJ305" s="302"/>
      <c r="AK305" s="1321"/>
      <c r="AL305" s="302"/>
    </row>
    <row r="306" spans="1:38" s="291" customFormat="1" ht="14.25" x14ac:dyDescent="0.2">
      <c r="A306" s="301"/>
      <c r="B306" s="301"/>
      <c r="C306" s="301"/>
      <c r="D306" s="301"/>
      <c r="E306" s="301"/>
      <c r="F306" s="303"/>
      <c r="G306" s="303"/>
      <c r="H306" s="303"/>
      <c r="I306" s="303"/>
      <c r="J306" s="302"/>
      <c r="K306" s="302"/>
      <c r="L306" s="302"/>
      <c r="M306" s="302"/>
      <c r="N306" s="302"/>
      <c r="O306" s="302"/>
      <c r="P306" s="302"/>
      <c r="Q306" s="492"/>
      <c r="R306" s="302"/>
      <c r="S306" s="302"/>
      <c r="T306" s="302"/>
      <c r="U306" s="496"/>
      <c r="V306" s="492"/>
      <c r="W306" s="509"/>
      <c r="X306" s="500"/>
      <c r="Y306" s="302"/>
      <c r="Z306" s="302"/>
      <c r="AA306" s="1315"/>
      <c r="AB306" s="500"/>
      <c r="AC306" s="302"/>
      <c r="AD306" s="302"/>
      <c r="AE306" s="302"/>
      <c r="AF306" s="302"/>
      <c r="AG306" s="302"/>
      <c r="AH306" s="302"/>
      <c r="AI306" s="302"/>
      <c r="AJ306" s="302"/>
      <c r="AK306" s="1321"/>
      <c r="AL306" s="302"/>
    </row>
    <row r="307" spans="1:38" s="291" customFormat="1" ht="14.25" x14ac:dyDescent="0.2">
      <c r="A307" s="301"/>
      <c r="B307" s="301"/>
      <c r="C307" s="301"/>
      <c r="D307" s="301"/>
      <c r="E307" s="301"/>
      <c r="F307" s="303"/>
      <c r="G307" s="303"/>
      <c r="H307" s="303"/>
      <c r="I307" s="303"/>
      <c r="J307" s="302"/>
      <c r="K307" s="302"/>
      <c r="L307" s="302"/>
      <c r="M307" s="302"/>
      <c r="N307" s="302"/>
      <c r="O307" s="302"/>
      <c r="P307" s="302"/>
      <c r="Q307" s="492"/>
      <c r="R307" s="302"/>
      <c r="S307" s="302"/>
      <c r="T307" s="302"/>
      <c r="U307" s="496"/>
      <c r="V307" s="492"/>
      <c r="W307" s="509"/>
      <c r="X307" s="500"/>
      <c r="Y307" s="302"/>
      <c r="Z307" s="302"/>
      <c r="AA307" s="1315"/>
      <c r="AB307" s="500"/>
      <c r="AC307" s="302"/>
      <c r="AD307" s="302"/>
      <c r="AE307" s="302"/>
      <c r="AF307" s="302"/>
      <c r="AG307" s="302"/>
      <c r="AH307" s="302"/>
      <c r="AI307" s="302"/>
      <c r="AJ307" s="302"/>
      <c r="AK307" s="1321"/>
      <c r="AL307" s="302"/>
    </row>
    <row r="308" spans="1:38" s="291" customFormat="1" ht="14.25" x14ac:dyDescent="0.2">
      <c r="A308" s="301"/>
      <c r="B308" s="301"/>
      <c r="C308" s="301"/>
      <c r="D308" s="301"/>
      <c r="E308" s="301"/>
      <c r="F308" s="303"/>
      <c r="G308" s="303"/>
      <c r="H308" s="303"/>
      <c r="I308" s="303"/>
      <c r="J308" s="302"/>
      <c r="K308" s="302"/>
      <c r="L308" s="302"/>
      <c r="M308" s="302"/>
      <c r="N308" s="302"/>
      <c r="O308" s="302"/>
      <c r="P308" s="302"/>
      <c r="Q308" s="492"/>
      <c r="R308" s="302"/>
      <c r="S308" s="302"/>
      <c r="T308" s="302"/>
      <c r="U308" s="496"/>
      <c r="V308" s="492"/>
      <c r="W308" s="509"/>
      <c r="X308" s="500"/>
      <c r="Y308" s="302"/>
      <c r="Z308" s="302"/>
      <c r="AA308" s="1315"/>
      <c r="AB308" s="500"/>
      <c r="AC308" s="302"/>
      <c r="AD308" s="302"/>
      <c r="AE308" s="302"/>
      <c r="AF308" s="302"/>
      <c r="AG308" s="302"/>
      <c r="AH308" s="302"/>
      <c r="AI308" s="302"/>
      <c r="AJ308" s="302"/>
      <c r="AK308" s="1321"/>
      <c r="AL308" s="302"/>
    </row>
    <row r="309" spans="1:38" s="291" customFormat="1" ht="14.25" x14ac:dyDescent="0.2">
      <c r="A309" s="301"/>
      <c r="B309" s="301"/>
      <c r="C309" s="301"/>
      <c r="D309" s="301"/>
      <c r="E309" s="301"/>
      <c r="F309" s="303"/>
      <c r="G309" s="303"/>
      <c r="H309" s="303"/>
      <c r="I309" s="303"/>
      <c r="J309" s="302"/>
      <c r="K309" s="302"/>
      <c r="L309" s="302"/>
      <c r="M309" s="302"/>
      <c r="N309" s="302"/>
      <c r="O309" s="302"/>
      <c r="P309" s="302"/>
      <c r="Q309" s="492"/>
      <c r="R309" s="302"/>
      <c r="S309" s="302"/>
      <c r="T309" s="302"/>
      <c r="U309" s="496"/>
      <c r="V309" s="492"/>
      <c r="W309" s="509"/>
      <c r="X309" s="500"/>
      <c r="Y309" s="302"/>
      <c r="Z309" s="302"/>
      <c r="AA309" s="1315"/>
      <c r="AB309" s="500"/>
      <c r="AC309" s="302"/>
      <c r="AD309" s="302"/>
      <c r="AE309" s="302"/>
      <c r="AF309" s="302"/>
      <c r="AG309" s="302"/>
      <c r="AH309" s="302"/>
      <c r="AI309" s="302"/>
      <c r="AJ309" s="302"/>
      <c r="AK309" s="1321"/>
      <c r="AL309" s="302"/>
    </row>
    <row r="310" spans="1:38" s="291" customFormat="1" ht="14.25" x14ac:dyDescent="0.2">
      <c r="A310" s="301"/>
      <c r="B310" s="301"/>
      <c r="C310" s="301"/>
      <c r="D310" s="301"/>
      <c r="E310" s="301"/>
      <c r="F310" s="303"/>
      <c r="G310" s="303"/>
      <c r="H310" s="303"/>
      <c r="I310" s="303"/>
      <c r="J310" s="302"/>
      <c r="K310" s="302"/>
      <c r="L310" s="302"/>
      <c r="M310" s="302"/>
      <c r="N310" s="302"/>
      <c r="O310" s="302"/>
      <c r="P310" s="302"/>
      <c r="Q310" s="492"/>
      <c r="R310" s="302"/>
      <c r="S310" s="302"/>
      <c r="T310" s="302"/>
      <c r="U310" s="496"/>
      <c r="V310" s="492"/>
      <c r="W310" s="509"/>
      <c r="X310" s="500"/>
      <c r="Y310" s="302"/>
      <c r="Z310" s="302"/>
      <c r="AA310" s="1315"/>
      <c r="AB310" s="500"/>
      <c r="AC310" s="302"/>
      <c r="AD310" s="302"/>
      <c r="AE310" s="302"/>
      <c r="AF310" s="302"/>
      <c r="AG310" s="302"/>
      <c r="AH310" s="302"/>
      <c r="AI310" s="302"/>
      <c r="AJ310" s="302"/>
      <c r="AK310" s="1321"/>
      <c r="AL310" s="302"/>
    </row>
    <row r="311" spans="1:38" s="291" customFormat="1" ht="14.25" x14ac:dyDescent="0.2">
      <c r="A311" s="301"/>
      <c r="B311" s="301"/>
      <c r="C311" s="301"/>
      <c r="D311" s="301"/>
      <c r="E311" s="301"/>
      <c r="F311" s="303"/>
      <c r="G311" s="303"/>
      <c r="H311" s="303"/>
      <c r="I311" s="303"/>
      <c r="J311" s="302"/>
      <c r="K311" s="302"/>
      <c r="L311" s="302"/>
      <c r="M311" s="302"/>
      <c r="N311" s="302"/>
      <c r="O311" s="302"/>
      <c r="P311" s="302"/>
      <c r="Q311" s="492"/>
      <c r="R311" s="302"/>
      <c r="S311" s="302"/>
      <c r="T311" s="302"/>
      <c r="U311" s="496"/>
      <c r="V311" s="492"/>
      <c r="W311" s="509"/>
      <c r="X311" s="500"/>
      <c r="Y311" s="302"/>
      <c r="Z311" s="302"/>
      <c r="AA311" s="1315"/>
      <c r="AB311" s="500"/>
      <c r="AC311" s="302"/>
      <c r="AD311" s="302"/>
      <c r="AE311" s="302"/>
      <c r="AF311" s="302"/>
      <c r="AG311" s="302"/>
      <c r="AH311" s="302"/>
      <c r="AI311" s="302"/>
      <c r="AJ311" s="302"/>
      <c r="AK311" s="1321"/>
      <c r="AL311" s="302"/>
    </row>
    <row r="312" spans="1:38" s="291" customFormat="1" ht="14.25" x14ac:dyDescent="0.2">
      <c r="A312" s="301"/>
      <c r="B312" s="301"/>
      <c r="C312" s="301"/>
      <c r="D312" s="301"/>
      <c r="E312" s="301"/>
      <c r="F312" s="303"/>
      <c r="G312" s="303"/>
      <c r="H312" s="303"/>
      <c r="I312" s="303"/>
      <c r="J312" s="302"/>
      <c r="K312" s="302"/>
      <c r="L312" s="302"/>
      <c r="M312" s="302"/>
      <c r="N312" s="302"/>
      <c r="O312" s="302"/>
      <c r="P312" s="302"/>
      <c r="Q312" s="492"/>
      <c r="R312" s="302"/>
      <c r="S312" s="302"/>
      <c r="T312" s="302"/>
      <c r="U312" s="496"/>
      <c r="V312" s="492"/>
      <c r="W312" s="509"/>
      <c r="X312" s="500"/>
      <c r="Y312" s="302"/>
      <c r="Z312" s="302"/>
      <c r="AA312" s="1315"/>
      <c r="AB312" s="500"/>
      <c r="AC312" s="302"/>
      <c r="AD312" s="302"/>
      <c r="AE312" s="302"/>
      <c r="AF312" s="302"/>
      <c r="AG312" s="302"/>
      <c r="AH312" s="302"/>
      <c r="AI312" s="302"/>
      <c r="AJ312" s="302"/>
      <c r="AK312" s="1321"/>
      <c r="AL312" s="302"/>
    </row>
    <row r="313" spans="1:38" s="291" customFormat="1" ht="14.25" x14ac:dyDescent="0.2">
      <c r="A313" s="301"/>
      <c r="B313" s="301"/>
      <c r="C313" s="301"/>
      <c r="D313" s="301"/>
      <c r="E313" s="301"/>
      <c r="F313" s="303"/>
      <c r="G313" s="303"/>
      <c r="H313" s="303"/>
      <c r="I313" s="303"/>
      <c r="J313" s="302"/>
      <c r="K313" s="302"/>
      <c r="L313" s="302"/>
      <c r="M313" s="302"/>
      <c r="N313" s="302"/>
      <c r="O313" s="302"/>
      <c r="P313" s="302"/>
      <c r="Q313" s="492"/>
      <c r="R313" s="302"/>
      <c r="S313" s="302"/>
      <c r="T313" s="302"/>
      <c r="U313" s="496"/>
      <c r="V313" s="492"/>
      <c r="W313" s="509"/>
      <c r="X313" s="500"/>
      <c r="Y313" s="302"/>
      <c r="Z313" s="302"/>
      <c r="AA313" s="1315"/>
      <c r="AB313" s="500"/>
      <c r="AC313" s="302"/>
      <c r="AD313" s="302"/>
      <c r="AE313" s="302"/>
      <c r="AF313" s="302"/>
      <c r="AG313" s="302"/>
      <c r="AH313" s="302"/>
      <c r="AI313" s="302"/>
      <c r="AJ313" s="302"/>
      <c r="AK313" s="1321"/>
      <c r="AL313" s="302"/>
    </row>
    <row r="314" spans="1:38" s="291" customFormat="1" ht="14.25" x14ac:dyDescent="0.2">
      <c r="A314" s="301"/>
      <c r="B314" s="301"/>
      <c r="C314" s="301"/>
      <c r="D314" s="301"/>
      <c r="E314" s="301"/>
      <c r="F314" s="303"/>
      <c r="G314" s="303"/>
      <c r="H314" s="303"/>
      <c r="I314" s="303"/>
      <c r="J314" s="302"/>
      <c r="K314" s="302"/>
      <c r="L314" s="302"/>
      <c r="M314" s="302"/>
      <c r="N314" s="302"/>
      <c r="O314" s="302"/>
      <c r="P314" s="302"/>
      <c r="Q314" s="492"/>
      <c r="R314" s="302"/>
      <c r="S314" s="302"/>
      <c r="T314" s="302"/>
      <c r="U314" s="496"/>
      <c r="V314" s="492"/>
      <c r="W314" s="509"/>
      <c r="X314" s="500"/>
      <c r="Y314" s="302"/>
      <c r="Z314" s="302"/>
      <c r="AA314" s="1315"/>
      <c r="AB314" s="500"/>
      <c r="AC314" s="302"/>
      <c r="AD314" s="302"/>
      <c r="AE314" s="302"/>
      <c r="AF314" s="302"/>
      <c r="AG314" s="302"/>
      <c r="AH314" s="302"/>
      <c r="AI314" s="302"/>
      <c r="AJ314" s="302"/>
      <c r="AK314" s="1321"/>
      <c r="AL314" s="302"/>
    </row>
    <row r="315" spans="1:38" s="291" customFormat="1" ht="14.25" x14ac:dyDescent="0.2">
      <c r="A315" s="301"/>
      <c r="B315" s="301"/>
      <c r="C315" s="301"/>
      <c r="D315" s="301"/>
      <c r="E315" s="301"/>
      <c r="F315" s="303"/>
      <c r="G315" s="303"/>
      <c r="H315" s="303"/>
      <c r="I315" s="303"/>
      <c r="J315" s="302"/>
      <c r="K315" s="302"/>
      <c r="L315" s="302"/>
      <c r="M315" s="302"/>
      <c r="N315" s="302"/>
      <c r="O315" s="302"/>
      <c r="P315" s="302"/>
      <c r="Q315" s="492"/>
      <c r="R315" s="302"/>
      <c r="S315" s="302"/>
      <c r="T315" s="302"/>
      <c r="U315" s="496"/>
      <c r="V315" s="492"/>
      <c r="W315" s="509"/>
      <c r="X315" s="500"/>
      <c r="Y315" s="302"/>
      <c r="Z315" s="302"/>
      <c r="AA315" s="1315"/>
      <c r="AB315" s="500"/>
      <c r="AC315" s="302"/>
      <c r="AD315" s="302"/>
      <c r="AE315" s="302"/>
      <c r="AF315" s="302"/>
      <c r="AG315" s="302"/>
      <c r="AH315" s="302"/>
      <c r="AI315" s="302"/>
      <c r="AJ315" s="302"/>
      <c r="AK315" s="1321"/>
      <c r="AL315" s="302"/>
    </row>
    <row r="316" spans="1:38" s="291" customFormat="1" ht="14.25" x14ac:dyDescent="0.2">
      <c r="A316" s="301"/>
      <c r="B316" s="301"/>
      <c r="C316" s="301"/>
      <c r="D316" s="301"/>
      <c r="E316" s="301"/>
      <c r="F316" s="303"/>
      <c r="G316" s="303"/>
      <c r="H316" s="303"/>
      <c r="I316" s="303"/>
      <c r="J316" s="302"/>
      <c r="K316" s="302"/>
      <c r="L316" s="302"/>
      <c r="M316" s="302"/>
      <c r="N316" s="302"/>
      <c r="O316" s="302"/>
      <c r="P316" s="302"/>
      <c r="Q316" s="492"/>
      <c r="R316" s="302"/>
      <c r="S316" s="302"/>
      <c r="T316" s="302"/>
      <c r="U316" s="496"/>
      <c r="V316" s="492"/>
      <c r="W316" s="509"/>
      <c r="X316" s="500"/>
      <c r="Y316" s="302"/>
      <c r="Z316" s="302"/>
      <c r="AA316" s="1315"/>
      <c r="AB316" s="500"/>
      <c r="AC316" s="302"/>
      <c r="AD316" s="302"/>
      <c r="AE316" s="302"/>
      <c r="AF316" s="302"/>
      <c r="AG316" s="302"/>
      <c r="AH316" s="302"/>
      <c r="AI316" s="302"/>
      <c r="AJ316" s="302"/>
      <c r="AK316" s="1321"/>
      <c r="AL316" s="302"/>
    </row>
    <row r="317" spans="1:38" s="291" customFormat="1" ht="14.25" x14ac:dyDescent="0.2">
      <c r="A317" s="301"/>
      <c r="B317" s="301"/>
      <c r="C317" s="301"/>
      <c r="D317" s="301"/>
      <c r="E317" s="301"/>
      <c r="F317" s="303"/>
      <c r="G317" s="303"/>
      <c r="H317" s="303"/>
      <c r="I317" s="303"/>
      <c r="J317" s="302"/>
      <c r="K317" s="302"/>
      <c r="L317" s="302"/>
      <c r="M317" s="302"/>
      <c r="N317" s="302"/>
      <c r="O317" s="302"/>
      <c r="P317" s="302"/>
      <c r="Q317" s="492"/>
      <c r="R317" s="302"/>
      <c r="S317" s="302"/>
      <c r="T317" s="302"/>
      <c r="U317" s="496"/>
      <c r="V317" s="492"/>
      <c r="W317" s="509"/>
      <c r="X317" s="500"/>
      <c r="Y317" s="302"/>
      <c r="Z317" s="302"/>
      <c r="AA317" s="1315"/>
      <c r="AB317" s="500"/>
      <c r="AC317" s="302"/>
      <c r="AD317" s="302"/>
      <c r="AE317" s="302"/>
      <c r="AF317" s="302"/>
      <c r="AG317" s="302"/>
      <c r="AH317" s="302"/>
      <c r="AI317" s="302"/>
      <c r="AJ317" s="302"/>
      <c r="AK317" s="1321"/>
      <c r="AL317" s="302"/>
    </row>
    <row r="318" spans="1:38" s="291" customFormat="1" ht="14.25" x14ac:dyDescent="0.2">
      <c r="A318" s="301"/>
      <c r="B318" s="301"/>
      <c r="C318" s="301"/>
      <c r="D318" s="301"/>
      <c r="E318" s="301"/>
      <c r="F318" s="303"/>
      <c r="G318" s="303"/>
      <c r="H318" s="303"/>
      <c r="I318" s="303"/>
      <c r="J318" s="302"/>
      <c r="K318" s="302"/>
      <c r="L318" s="302"/>
      <c r="M318" s="302"/>
      <c r="N318" s="302"/>
      <c r="O318" s="302"/>
      <c r="P318" s="302"/>
      <c r="Q318" s="492"/>
      <c r="R318" s="302"/>
      <c r="S318" s="302"/>
      <c r="T318" s="302"/>
      <c r="U318" s="496"/>
      <c r="V318" s="492"/>
      <c r="W318" s="509"/>
      <c r="X318" s="500"/>
      <c r="Y318" s="302"/>
      <c r="Z318" s="302"/>
      <c r="AA318" s="1315"/>
      <c r="AB318" s="500"/>
      <c r="AC318" s="302"/>
      <c r="AD318" s="302"/>
      <c r="AE318" s="302"/>
      <c r="AF318" s="302"/>
      <c r="AG318" s="302"/>
      <c r="AH318" s="302"/>
      <c r="AI318" s="302"/>
      <c r="AJ318" s="302"/>
      <c r="AK318" s="1321"/>
      <c r="AL318" s="302"/>
    </row>
    <row r="319" spans="1:38" s="291" customFormat="1" ht="14.25" x14ac:dyDescent="0.2">
      <c r="A319" s="301"/>
      <c r="B319" s="301"/>
      <c r="C319" s="301"/>
      <c r="D319" s="301"/>
      <c r="E319" s="301"/>
      <c r="F319" s="303"/>
      <c r="G319" s="303"/>
      <c r="H319" s="303"/>
      <c r="I319" s="303"/>
      <c r="J319" s="302"/>
      <c r="K319" s="302"/>
      <c r="L319" s="302"/>
      <c r="M319" s="302"/>
      <c r="N319" s="302"/>
      <c r="O319" s="302"/>
      <c r="P319" s="302"/>
      <c r="Q319" s="492"/>
      <c r="R319" s="302"/>
      <c r="S319" s="302"/>
      <c r="T319" s="302"/>
      <c r="U319" s="496"/>
      <c r="V319" s="492"/>
      <c r="W319" s="509"/>
      <c r="X319" s="500"/>
      <c r="Y319" s="302"/>
      <c r="Z319" s="302"/>
      <c r="AA319" s="1315"/>
      <c r="AB319" s="500"/>
      <c r="AC319" s="302"/>
      <c r="AD319" s="302"/>
      <c r="AE319" s="302"/>
      <c r="AF319" s="302"/>
      <c r="AG319" s="302"/>
      <c r="AH319" s="302"/>
      <c r="AI319" s="302"/>
      <c r="AJ319" s="302"/>
      <c r="AK319" s="1321"/>
      <c r="AL319" s="302"/>
    </row>
    <row r="320" spans="1:38" s="291" customFormat="1" ht="14.25" x14ac:dyDescent="0.2">
      <c r="A320" s="301"/>
      <c r="B320" s="301"/>
      <c r="C320" s="301"/>
      <c r="D320" s="301"/>
      <c r="E320" s="301"/>
      <c r="F320" s="303"/>
      <c r="G320" s="303"/>
      <c r="H320" s="303"/>
      <c r="I320" s="303"/>
      <c r="J320" s="302"/>
      <c r="K320" s="302"/>
      <c r="L320" s="302"/>
      <c r="M320" s="302"/>
      <c r="N320" s="302"/>
      <c r="O320" s="302"/>
      <c r="P320" s="302"/>
      <c r="Q320" s="492"/>
      <c r="R320" s="302"/>
      <c r="S320" s="302"/>
      <c r="T320" s="302"/>
      <c r="U320" s="496"/>
      <c r="V320" s="492"/>
      <c r="W320" s="509"/>
      <c r="X320" s="500"/>
      <c r="Y320" s="302"/>
      <c r="Z320" s="302"/>
      <c r="AA320" s="1315"/>
      <c r="AB320" s="500"/>
      <c r="AC320" s="302"/>
      <c r="AD320" s="302"/>
      <c r="AE320" s="302"/>
      <c r="AF320" s="302"/>
      <c r="AG320" s="302"/>
      <c r="AH320" s="302"/>
      <c r="AI320" s="302"/>
      <c r="AJ320" s="302"/>
      <c r="AK320" s="1321"/>
      <c r="AL320" s="302"/>
    </row>
    <row r="321" spans="1:38" s="291" customFormat="1" ht="14.25" x14ac:dyDescent="0.2">
      <c r="A321" s="301"/>
      <c r="B321" s="301"/>
      <c r="C321" s="301"/>
      <c r="D321" s="301"/>
      <c r="E321" s="301"/>
      <c r="F321" s="303"/>
      <c r="G321" s="303"/>
      <c r="H321" s="303"/>
      <c r="I321" s="303"/>
      <c r="J321" s="302"/>
      <c r="K321" s="302"/>
      <c r="L321" s="302"/>
      <c r="M321" s="302"/>
      <c r="N321" s="302"/>
      <c r="O321" s="302"/>
      <c r="P321" s="302"/>
      <c r="Q321" s="492"/>
      <c r="R321" s="302"/>
      <c r="S321" s="302"/>
      <c r="T321" s="302"/>
      <c r="U321" s="496"/>
      <c r="V321" s="492"/>
      <c r="W321" s="509"/>
      <c r="X321" s="500"/>
      <c r="Y321" s="302"/>
      <c r="Z321" s="302"/>
      <c r="AA321" s="1315"/>
      <c r="AB321" s="500"/>
      <c r="AC321" s="302"/>
      <c r="AD321" s="302"/>
      <c r="AE321" s="302"/>
      <c r="AF321" s="302"/>
      <c r="AG321" s="302"/>
      <c r="AH321" s="302"/>
      <c r="AI321" s="302"/>
      <c r="AJ321" s="302"/>
      <c r="AK321" s="1321"/>
      <c r="AL321" s="302"/>
    </row>
    <row r="322" spans="1:38" s="291" customFormat="1" ht="14.25" x14ac:dyDescent="0.2">
      <c r="A322" s="301"/>
      <c r="B322" s="301"/>
      <c r="C322" s="301"/>
      <c r="D322" s="301"/>
      <c r="E322" s="301"/>
      <c r="F322" s="303"/>
      <c r="G322" s="303"/>
      <c r="H322" s="303"/>
      <c r="I322" s="303"/>
      <c r="J322" s="302"/>
      <c r="K322" s="302"/>
      <c r="L322" s="302"/>
      <c r="M322" s="302"/>
      <c r="N322" s="302"/>
      <c r="O322" s="302"/>
      <c r="P322" s="302"/>
      <c r="Q322" s="492"/>
      <c r="R322" s="302"/>
      <c r="S322" s="302"/>
      <c r="T322" s="302"/>
      <c r="U322" s="496"/>
      <c r="V322" s="492"/>
      <c r="W322" s="509"/>
      <c r="X322" s="500"/>
      <c r="Y322" s="302"/>
      <c r="Z322" s="302"/>
      <c r="AA322" s="1315"/>
      <c r="AB322" s="500"/>
      <c r="AC322" s="302"/>
      <c r="AD322" s="302"/>
      <c r="AE322" s="302"/>
      <c r="AF322" s="302"/>
      <c r="AG322" s="302"/>
      <c r="AH322" s="302"/>
      <c r="AI322" s="302"/>
      <c r="AJ322" s="302"/>
      <c r="AK322" s="1321"/>
      <c r="AL322" s="302"/>
    </row>
    <row r="323" spans="1:38" s="291" customFormat="1" ht="14.25" x14ac:dyDescent="0.2">
      <c r="A323" s="301"/>
      <c r="B323" s="301"/>
      <c r="C323" s="301"/>
      <c r="D323" s="301"/>
      <c r="E323" s="301"/>
      <c r="F323" s="303"/>
      <c r="G323" s="303"/>
      <c r="H323" s="303"/>
      <c r="I323" s="303"/>
      <c r="J323" s="302"/>
      <c r="K323" s="302"/>
      <c r="L323" s="302"/>
      <c r="M323" s="302"/>
      <c r="N323" s="302"/>
      <c r="O323" s="302"/>
      <c r="P323" s="302"/>
      <c r="Q323" s="492"/>
      <c r="R323" s="302"/>
      <c r="S323" s="302"/>
      <c r="T323" s="302"/>
      <c r="U323" s="496"/>
      <c r="V323" s="492"/>
      <c r="W323" s="509"/>
      <c r="X323" s="500"/>
      <c r="Y323" s="302"/>
      <c r="Z323" s="302"/>
      <c r="AA323" s="1315"/>
      <c r="AB323" s="500"/>
      <c r="AC323" s="302"/>
      <c r="AD323" s="302"/>
      <c r="AE323" s="302"/>
      <c r="AF323" s="302"/>
      <c r="AG323" s="302"/>
      <c r="AH323" s="302"/>
      <c r="AI323" s="302"/>
      <c r="AJ323" s="302"/>
      <c r="AK323" s="1321"/>
      <c r="AL323" s="302"/>
    </row>
    <row r="324" spans="1:38" s="291" customFormat="1" ht="14.25" x14ac:dyDescent="0.2">
      <c r="A324" s="301"/>
      <c r="B324" s="301"/>
      <c r="C324" s="301"/>
      <c r="D324" s="301"/>
      <c r="E324" s="301"/>
      <c r="F324" s="303"/>
      <c r="G324" s="303"/>
      <c r="H324" s="303"/>
      <c r="I324" s="303"/>
      <c r="J324" s="302"/>
      <c r="K324" s="302"/>
      <c r="L324" s="302"/>
      <c r="M324" s="302"/>
      <c r="N324" s="302"/>
      <c r="O324" s="302"/>
      <c r="P324" s="302"/>
      <c r="Q324" s="492"/>
      <c r="R324" s="302"/>
      <c r="S324" s="302"/>
      <c r="T324" s="302"/>
      <c r="U324" s="496"/>
      <c r="V324" s="492"/>
      <c r="W324" s="509"/>
      <c r="X324" s="500"/>
      <c r="Y324" s="302"/>
      <c r="Z324" s="302"/>
      <c r="AA324" s="1315"/>
      <c r="AB324" s="500"/>
      <c r="AC324" s="302"/>
      <c r="AD324" s="302"/>
      <c r="AE324" s="302"/>
      <c r="AF324" s="302"/>
      <c r="AG324" s="302"/>
      <c r="AH324" s="302"/>
      <c r="AI324" s="302"/>
      <c r="AJ324" s="302"/>
      <c r="AK324" s="1321"/>
      <c r="AL324" s="302"/>
    </row>
    <row r="325" spans="1:38" s="291" customFormat="1" ht="14.25" x14ac:dyDescent="0.2">
      <c r="A325" s="301"/>
      <c r="B325" s="301"/>
      <c r="C325" s="301"/>
      <c r="D325" s="301"/>
      <c r="E325" s="301"/>
      <c r="F325" s="303"/>
      <c r="G325" s="303"/>
      <c r="H325" s="303"/>
      <c r="I325" s="303"/>
      <c r="J325" s="302"/>
      <c r="K325" s="302"/>
      <c r="L325" s="302"/>
      <c r="M325" s="302"/>
      <c r="N325" s="302"/>
      <c r="O325" s="302"/>
      <c r="P325" s="302"/>
      <c r="Q325" s="492"/>
      <c r="R325" s="302"/>
      <c r="S325" s="302"/>
      <c r="T325" s="302"/>
      <c r="U325" s="496"/>
      <c r="V325" s="492"/>
      <c r="W325" s="509"/>
      <c r="X325" s="500"/>
      <c r="Y325" s="302"/>
      <c r="Z325" s="302"/>
      <c r="AA325" s="1315"/>
      <c r="AB325" s="500"/>
      <c r="AC325" s="302"/>
      <c r="AD325" s="302"/>
      <c r="AE325" s="302"/>
      <c r="AF325" s="302"/>
      <c r="AG325" s="302"/>
      <c r="AH325" s="302"/>
      <c r="AI325" s="302"/>
      <c r="AJ325" s="302"/>
      <c r="AK325" s="1321"/>
      <c r="AL325" s="302"/>
    </row>
    <row r="326" spans="1:38" s="291" customFormat="1" ht="14.25" x14ac:dyDescent="0.2">
      <c r="A326" s="301"/>
      <c r="B326" s="301"/>
      <c r="C326" s="301"/>
      <c r="D326" s="301"/>
      <c r="E326" s="301"/>
      <c r="F326" s="303"/>
      <c r="G326" s="303"/>
      <c r="H326" s="303"/>
      <c r="I326" s="303"/>
      <c r="J326" s="302"/>
      <c r="K326" s="302"/>
      <c r="L326" s="302"/>
      <c r="M326" s="302"/>
      <c r="N326" s="302"/>
      <c r="O326" s="302"/>
      <c r="P326" s="302"/>
      <c r="Q326" s="492"/>
      <c r="R326" s="302"/>
      <c r="S326" s="302"/>
      <c r="T326" s="302"/>
      <c r="U326" s="496"/>
      <c r="V326" s="492"/>
      <c r="W326" s="509"/>
      <c r="X326" s="500"/>
      <c r="Y326" s="302"/>
      <c r="Z326" s="302"/>
      <c r="AA326" s="1315"/>
      <c r="AB326" s="500"/>
      <c r="AC326" s="302"/>
      <c r="AD326" s="302"/>
      <c r="AE326" s="302"/>
      <c r="AF326" s="302"/>
      <c r="AG326" s="302"/>
      <c r="AH326" s="302"/>
      <c r="AI326" s="302"/>
      <c r="AJ326" s="302"/>
      <c r="AK326" s="1321"/>
      <c r="AL326" s="302"/>
    </row>
    <row r="327" spans="1:38" s="291" customFormat="1" ht="14.25" x14ac:dyDescent="0.2">
      <c r="A327" s="301"/>
      <c r="B327" s="301"/>
      <c r="C327" s="301"/>
      <c r="D327" s="301"/>
      <c r="E327" s="301"/>
      <c r="F327" s="303"/>
      <c r="G327" s="303"/>
      <c r="H327" s="303"/>
      <c r="I327" s="303"/>
      <c r="J327" s="302"/>
      <c r="K327" s="302"/>
      <c r="L327" s="302"/>
      <c r="M327" s="302"/>
      <c r="N327" s="302"/>
      <c r="O327" s="302"/>
      <c r="P327" s="302"/>
      <c r="Q327" s="492"/>
      <c r="R327" s="302"/>
      <c r="S327" s="302"/>
      <c r="T327" s="302"/>
      <c r="U327" s="496"/>
      <c r="V327" s="492"/>
      <c r="W327" s="509"/>
      <c r="X327" s="500"/>
      <c r="Y327" s="302"/>
      <c r="Z327" s="302"/>
      <c r="AA327" s="1315"/>
      <c r="AB327" s="500"/>
      <c r="AC327" s="302"/>
      <c r="AD327" s="302"/>
      <c r="AE327" s="302"/>
      <c r="AF327" s="302"/>
      <c r="AG327" s="302"/>
      <c r="AH327" s="302"/>
      <c r="AI327" s="302"/>
      <c r="AJ327" s="302"/>
      <c r="AK327" s="1321"/>
      <c r="AL327" s="302"/>
    </row>
    <row r="328" spans="1:38" s="291" customFormat="1" ht="14.25" x14ac:dyDescent="0.2">
      <c r="A328" s="301"/>
      <c r="B328" s="301"/>
      <c r="C328" s="301"/>
      <c r="D328" s="301"/>
      <c r="E328" s="301"/>
      <c r="F328" s="303"/>
      <c r="G328" s="303"/>
      <c r="H328" s="303"/>
      <c r="I328" s="303"/>
      <c r="J328" s="302"/>
      <c r="K328" s="302"/>
      <c r="L328" s="302"/>
      <c r="M328" s="302"/>
      <c r="N328" s="302"/>
      <c r="O328" s="302"/>
      <c r="P328" s="302"/>
      <c r="Q328" s="492"/>
      <c r="R328" s="302"/>
      <c r="S328" s="302"/>
      <c r="T328" s="302"/>
      <c r="U328" s="496"/>
      <c r="V328" s="492"/>
      <c r="W328" s="509"/>
      <c r="X328" s="500"/>
      <c r="Y328" s="302"/>
      <c r="Z328" s="302"/>
      <c r="AA328" s="1315"/>
      <c r="AB328" s="500"/>
      <c r="AC328" s="302"/>
      <c r="AD328" s="302"/>
      <c r="AE328" s="302"/>
      <c r="AF328" s="302"/>
      <c r="AG328" s="302"/>
      <c r="AH328" s="302"/>
      <c r="AI328" s="302"/>
      <c r="AJ328" s="302"/>
      <c r="AK328" s="1321"/>
      <c r="AL328" s="302"/>
    </row>
    <row r="329" spans="1:38" s="291" customFormat="1" ht="14.25" x14ac:dyDescent="0.2">
      <c r="A329" s="301"/>
      <c r="B329" s="301"/>
      <c r="C329" s="301"/>
      <c r="D329" s="301"/>
      <c r="E329" s="301"/>
      <c r="F329" s="303"/>
      <c r="G329" s="303"/>
      <c r="H329" s="303"/>
      <c r="I329" s="303"/>
      <c r="J329" s="302"/>
      <c r="K329" s="302"/>
      <c r="L329" s="302"/>
      <c r="M329" s="302"/>
      <c r="N329" s="302"/>
      <c r="O329" s="302"/>
      <c r="P329" s="302"/>
      <c r="Q329" s="492"/>
      <c r="R329" s="302"/>
      <c r="S329" s="302"/>
      <c r="T329" s="302"/>
      <c r="U329" s="496"/>
      <c r="V329" s="492"/>
      <c r="W329" s="509"/>
      <c r="X329" s="500"/>
      <c r="Y329" s="302"/>
      <c r="Z329" s="302"/>
      <c r="AA329" s="1315"/>
      <c r="AB329" s="500"/>
      <c r="AC329" s="302"/>
      <c r="AD329" s="302"/>
      <c r="AE329" s="302"/>
      <c r="AF329" s="302"/>
      <c r="AG329" s="302"/>
      <c r="AH329" s="302"/>
      <c r="AI329" s="302"/>
      <c r="AJ329" s="302"/>
      <c r="AK329" s="1321"/>
      <c r="AL329" s="302"/>
    </row>
    <row r="330" spans="1:38" s="291" customFormat="1" ht="14.25" x14ac:dyDescent="0.2">
      <c r="A330" s="301"/>
      <c r="B330" s="301"/>
      <c r="C330" s="301"/>
      <c r="D330" s="301"/>
      <c r="E330" s="301"/>
      <c r="F330" s="303"/>
      <c r="G330" s="303"/>
      <c r="H330" s="303"/>
      <c r="I330" s="303"/>
      <c r="J330" s="302"/>
      <c r="K330" s="302"/>
      <c r="L330" s="302"/>
      <c r="M330" s="302"/>
      <c r="N330" s="302"/>
      <c r="O330" s="302"/>
      <c r="P330" s="302"/>
      <c r="Q330" s="492"/>
      <c r="R330" s="302"/>
      <c r="S330" s="302"/>
      <c r="T330" s="302"/>
      <c r="U330" s="496"/>
      <c r="V330" s="492"/>
      <c r="W330" s="509"/>
      <c r="X330" s="500"/>
      <c r="Y330" s="302"/>
      <c r="Z330" s="302"/>
      <c r="AA330" s="1315"/>
      <c r="AB330" s="500"/>
      <c r="AC330" s="302"/>
      <c r="AD330" s="302"/>
      <c r="AE330" s="302"/>
      <c r="AF330" s="302"/>
      <c r="AG330" s="302"/>
      <c r="AH330" s="302"/>
      <c r="AI330" s="302"/>
      <c r="AJ330" s="302"/>
      <c r="AK330" s="1321"/>
      <c r="AL330" s="302"/>
    </row>
    <row r="331" spans="1:38" s="291" customFormat="1" ht="14.25" x14ac:dyDescent="0.2">
      <c r="A331" s="301"/>
      <c r="B331" s="301"/>
      <c r="C331" s="301"/>
      <c r="D331" s="301"/>
      <c r="E331" s="301"/>
      <c r="F331" s="303"/>
      <c r="G331" s="303"/>
      <c r="H331" s="303"/>
      <c r="I331" s="303"/>
      <c r="J331" s="302"/>
      <c r="K331" s="302"/>
      <c r="L331" s="302"/>
      <c r="M331" s="302"/>
      <c r="N331" s="302"/>
      <c r="O331" s="302"/>
      <c r="P331" s="302"/>
      <c r="Q331" s="492"/>
      <c r="R331" s="302"/>
      <c r="S331" s="302"/>
      <c r="T331" s="302"/>
      <c r="U331" s="496"/>
      <c r="V331" s="492"/>
      <c r="W331" s="509"/>
      <c r="X331" s="500"/>
      <c r="Y331" s="302"/>
      <c r="Z331" s="302"/>
      <c r="AA331" s="1315"/>
      <c r="AB331" s="500"/>
      <c r="AC331" s="302"/>
      <c r="AD331" s="302"/>
      <c r="AE331" s="302"/>
      <c r="AF331" s="302"/>
      <c r="AG331" s="302"/>
      <c r="AH331" s="302"/>
      <c r="AI331" s="302"/>
      <c r="AJ331" s="302"/>
      <c r="AK331" s="1321"/>
      <c r="AL331" s="302"/>
    </row>
    <row r="332" spans="1:38" s="291" customFormat="1" ht="14.25" x14ac:dyDescent="0.2">
      <c r="A332" s="301"/>
      <c r="B332" s="301"/>
      <c r="C332" s="301"/>
      <c r="D332" s="301"/>
      <c r="E332" s="301"/>
      <c r="F332" s="303"/>
      <c r="G332" s="303"/>
      <c r="H332" s="303"/>
      <c r="I332" s="303"/>
      <c r="J332" s="302"/>
      <c r="K332" s="302"/>
      <c r="L332" s="302"/>
      <c r="M332" s="302"/>
      <c r="N332" s="302"/>
      <c r="O332" s="302"/>
      <c r="P332" s="302"/>
      <c r="Q332" s="492"/>
      <c r="R332" s="302"/>
      <c r="S332" s="302"/>
      <c r="T332" s="302"/>
      <c r="U332" s="496"/>
      <c r="V332" s="492"/>
      <c r="W332" s="509"/>
      <c r="X332" s="500"/>
      <c r="Y332" s="302"/>
      <c r="Z332" s="302"/>
      <c r="AA332" s="1315"/>
      <c r="AB332" s="500"/>
      <c r="AC332" s="302"/>
      <c r="AD332" s="302"/>
      <c r="AE332" s="302"/>
      <c r="AF332" s="302"/>
      <c r="AG332" s="302"/>
      <c r="AH332" s="302"/>
      <c r="AI332" s="302"/>
      <c r="AJ332" s="302"/>
      <c r="AK332" s="1321"/>
      <c r="AL332" s="302"/>
    </row>
    <row r="333" spans="1:38" s="291" customFormat="1" ht="14.25" x14ac:dyDescent="0.2">
      <c r="A333" s="301"/>
      <c r="B333" s="301"/>
      <c r="C333" s="301"/>
      <c r="D333" s="301"/>
      <c r="E333" s="301"/>
      <c r="F333" s="303"/>
      <c r="G333" s="303"/>
      <c r="H333" s="303"/>
      <c r="I333" s="303"/>
      <c r="J333" s="302"/>
      <c r="K333" s="302"/>
      <c r="L333" s="302"/>
      <c r="M333" s="302"/>
      <c r="N333" s="302"/>
      <c r="O333" s="302"/>
      <c r="P333" s="302"/>
      <c r="Q333" s="492"/>
      <c r="R333" s="302"/>
      <c r="S333" s="302"/>
      <c r="T333" s="302"/>
      <c r="U333" s="496"/>
      <c r="V333" s="492"/>
      <c r="W333" s="509"/>
      <c r="X333" s="500"/>
      <c r="Y333" s="302"/>
      <c r="Z333" s="302"/>
      <c r="AA333" s="1315"/>
      <c r="AB333" s="500"/>
      <c r="AC333" s="302"/>
      <c r="AD333" s="302"/>
      <c r="AE333" s="302"/>
      <c r="AF333" s="302"/>
      <c r="AG333" s="302"/>
      <c r="AH333" s="302"/>
      <c r="AI333" s="302"/>
      <c r="AJ333" s="302"/>
      <c r="AK333" s="1321"/>
      <c r="AL333" s="302"/>
    </row>
    <row r="334" spans="1:38" s="291" customFormat="1" ht="14.25" x14ac:dyDescent="0.2">
      <c r="A334" s="301"/>
      <c r="B334" s="301"/>
      <c r="C334" s="301"/>
      <c r="D334" s="301"/>
      <c r="E334" s="301"/>
      <c r="F334" s="303"/>
      <c r="G334" s="303"/>
      <c r="H334" s="303"/>
      <c r="I334" s="303"/>
      <c r="J334" s="302"/>
      <c r="K334" s="302"/>
      <c r="L334" s="302"/>
      <c r="M334" s="302"/>
      <c r="N334" s="302"/>
      <c r="O334" s="302"/>
      <c r="P334" s="302"/>
      <c r="Q334" s="492"/>
      <c r="R334" s="302"/>
      <c r="S334" s="302"/>
      <c r="T334" s="302"/>
      <c r="U334" s="496"/>
      <c r="V334" s="492"/>
      <c r="W334" s="509"/>
      <c r="X334" s="500"/>
      <c r="Y334" s="302"/>
      <c r="Z334" s="302"/>
      <c r="AA334" s="1315"/>
      <c r="AB334" s="500"/>
      <c r="AC334" s="302"/>
      <c r="AD334" s="302"/>
      <c r="AE334" s="302"/>
      <c r="AF334" s="302"/>
      <c r="AG334" s="302"/>
      <c r="AH334" s="302"/>
      <c r="AI334" s="302"/>
      <c r="AJ334" s="302"/>
      <c r="AK334" s="1321"/>
      <c r="AL334" s="302"/>
    </row>
    <row r="335" spans="1:38" s="291" customFormat="1" ht="14.25" x14ac:dyDescent="0.2">
      <c r="A335" s="301"/>
      <c r="B335" s="301"/>
      <c r="C335" s="301"/>
      <c r="D335" s="301"/>
      <c r="E335" s="301"/>
      <c r="F335" s="303"/>
      <c r="G335" s="303"/>
      <c r="H335" s="303"/>
      <c r="I335" s="303"/>
      <c r="J335" s="302"/>
      <c r="K335" s="302"/>
      <c r="L335" s="302"/>
      <c r="M335" s="302"/>
      <c r="N335" s="302"/>
      <c r="O335" s="302"/>
      <c r="P335" s="302"/>
      <c r="Q335" s="492"/>
      <c r="R335" s="302"/>
      <c r="S335" s="302"/>
      <c r="T335" s="302"/>
      <c r="U335" s="496"/>
      <c r="V335" s="492"/>
      <c r="W335" s="509"/>
      <c r="X335" s="500"/>
      <c r="Y335" s="302"/>
      <c r="Z335" s="302"/>
      <c r="AA335" s="1315"/>
      <c r="AB335" s="500"/>
      <c r="AC335" s="302"/>
      <c r="AD335" s="302"/>
      <c r="AE335" s="302"/>
      <c r="AF335" s="302"/>
      <c r="AG335" s="302"/>
      <c r="AH335" s="302"/>
      <c r="AI335" s="302"/>
      <c r="AJ335" s="302"/>
      <c r="AK335" s="1321"/>
      <c r="AL335" s="302"/>
    </row>
    <row r="336" spans="1:38" s="291" customFormat="1" ht="14.25" x14ac:dyDescent="0.2">
      <c r="A336" s="301"/>
      <c r="B336" s="301"/>
      <c r="C336" s="301"/>
      <c r="D336" s="301"/>
      <c r="E336" s="301"/>
      <c r="F336" s="303"/>
      <c r="G336" s="303"/>
      <c r="H336" s="303"/>
      <c r="I336" s="303"/>
      <c r="J336" s="302"/>
      <c r="K336" s="302"/>
      <c r="L336" s="302"/>
      <c r="M336" s="302"/>
      <c r="N336" s="302"/>
      <c r="O336" s="302"/>
      <c r="P336" s="302"/>
      <c r="Q336" s="492"/>
      <c r="R336" s="302"/>
      <c r="S336" s="302"/>
      <c r="T336" s="302"/>
      <c r="U336" s="496"/>
      <c r="V336" s="492"/>
      <c r="W336" s="509"/>
      <c r="X336" s="500"/>
      <c r="Y336" s="302"/>
      <c r="Z336" s="302"/>
      <c r="AA336" s="1315"/>
      <c r="AB336" s="500"/>
      <c r="AC336" s="302"/>
      <c r="AD336" s="302"/>
      <c r="AE336" s="302"/>
      <c r="AF336" s="302"/>
      <c r="AG336" s="302"/>
      <c r="AH336" s="302"/>
      <c r="AI336" s="302"/>
      <c r="AJ336" s="302"/>
      <c r="AK336" s="1321"/>
      <c r="AL336" s="302"/>
    </row>
    <row r="337" spans="1:38" s="291" customFormat="1" ht="14.25" x14ac:dyDescent="0.2">
      <c r="A337" s="301"/>
      <c r="B337" s="301"/>
      <c r="C337" s="301"/>
      <c r="D337" s="301"/>
      <c r="E337" s="301"/>
      <c r="F337" s="303"/>
      <c r="G337" s="303"/>
      <c r="H337" s="303"/>
      <c r="I337" s="303"/>
      <c r="J337" s="302"/>
      <c r="K337" s="302"/>
      <c r="L337" s="302"/>
      <c r="M337" s="302"/>
      <c r="N337" s="302"/>
      <c r="O337" s="302"/>
      <c r="P337" s="302"/>
      <c r="Q337" s="492"/>
      <c r="R337" s="302"/>
      <c r="S337" s="302"/>
      <c r="T337" s="302"/>
      <c r="U337" s="496"/>
      <c r="V337" s="492"/>
      <c r="W337" s="509"/>
      <c r="X337" s="500"/>
      <c r="Y337" s="302"/>
      <c r="Z337" s="302"/>
      <c r="AA337" s="1315"/>
      <c r="AB337" s="500"/>
      <c r="AC337" s="302"/>
      <c r="AD337" s="302"/>
      <c r="AE337" s="302"/>
      <c r="AF337" s="302"/>
      <c r="AG337" s="302"/>
      <c r="AH337" s="302"/>
      <c r="AI337" s="302"/>
      <c r="AJ337" s="302"/>
      <c r="AK337" s="1321"/>
      <c r="AL337" s="302"/>
    </row>
    <row r="338" spans="1:38" s="291" customFormat="1" ht="14.25" x14ac:dyDescent="0.2">
      <c r="A338" s="301"/>
      <c r="B338" s="301"/>
      <c r="C338" s="301"/>
      <c r="D338" s="301"/>
      <c r="E338" s="301"/>
      <c r="F338" s="303"/>
      <c r="G338" s="303"/>
      <c r="H338" s="303"/>
      <c r="I338" s="303"/>
      <c r="J338" s="302"/>
      <c r="K338" s="302"/>
      <c r="L338" s="302"/>
      <c r="M338" s="302"/>
      <c r="N338" s="302"/>
      <c r="O338" s="302"/>
      <c r="P338" s="302"/>
      <c r="Q338" s="492"/>
      <c r="R338" s="302"/>
      <c r="S338" s="302"/>
      <c r="T338" s="302"/>
      <c r="U338" s="496"/>
      <c r="V338" s="492"/>
      <c r="W338" s="509"/>
      <c r="X338" s="500"/>
      <c r="Y338" s="302"/>
      <c r="Z338" s="302"/>
      <c r="AA338" s="1315"/>
      <c r="AB338" s="500"/>
      <c r="AC338" s="302"/>
      <c r="AD338" s="302"/>
      <c r="AE338" s="302"/>
      <c r="AF338" s="302"/>
      <c r="AG338" s="302"/>
      <c r="AH338" s="302"/>
      <c r="AI338" s="302"/>
      <c r="AJ338" s="302"/>
      <c r="AK338" s="1321"/>
      <c r="AL338" s="302"/>
    </row>
    <row r="339" spans="1:38" s="291" customFormat="1" ht="14.25" x14ac:dyDescent="0.2">
      <c r="A339" s="301"/>
      <c r="B339" s="301"/>
      <c r="C339" s="301"/>
      <c r="D339" s="301"/>
      <c r="E339" s="301"/>
      <c r="F339" s="303"/>
      <c r="G339" s="303"/>
      <c r="H339" s="303"/>
      <c r="I339" s="303"/>
      <c r="J339" s="302"/>
      <c r="K339" s="302"/>
      <c r="L339" s="302"/>
      <c r="M339" s="302"/>
      <c r="N339" s="302"/>
      <c r="O339" s="302"/>
      <c r="P339" s="302"/>
      <c r="Q339" s="492"/>
      <c r="R339" s="302"/>
      <c r="S339" s="302"/>
      <c r="T339" s="302"/>
      <c r="U339" s="496"/>
      <c r="V339" s="492"/>
      <c r="W339" s="509"/>
      <c r="X339" s="500"/>
      <c r="Y339" s="302"/>
      <c r="Z339" s="302"/>
      <c r="AA339" s="1315"/>
      <c r="AB339" s="500"/>
      <c r="AC339" s="302"/>
      <c r="AD339" s="302"/>
      <c r="AE339" s="302"/>
      <c r="AF339" s="302"/>
      <c r="AG339" s="302"/>
      <c r="AH339" s="302"/>
      <c r="AI339" s="302"/>
      <c r="AJ339" s="302"/>
      <c r="AK339" s="1321"/>
      <c r="AL339" s="302"/>
    </row>
    <row r="340" spans="1:38" s="291" customFormat="1" ht="14.25" x14ac:dyDescent="0.2">
      <c r="A340" s="301"/>
      <c r="B340" s="301"/>
      <c r="C340" s="301"/>
      <c r="D340" s="301"/>
      <c r="E340" s="301"/>
      <c r="F340" s="303"/>
      <c r="G340" s="303"/>
      <c r="H340" s="303"/>
      <c r="I340" s="303"/>
      <c r="J340" s="302"/>
      <c r="K340" s="302"/>
      <c r="L340" s="302"/>
      <c r="M340" s="302"/>
      <c r="N340" s="302"/>
      <c r="O340" s="302"/>
      <c r="P340" s="302"/>
      <c r="Q340" s="492"/>
      <c r="R340" s="302"/>
      <c r="S340" s="302"/>
      <c r="T340" s="302"/>
      <c r="U340" s="496"/>
      <c r="V340" s="492"/>
      <c r="W340" s="509"/>
      <c r="X340" s="500"/>
      <c r="Y340" s="302"/>
      <c r="Z340" s="302"/>
      <c r="AA340" s="1315"/>
      <c r="AB340" s="500"/>
      <c r="AC340" s="302"/>
      <c r="AD340" s="302"/>
      <c r="AE340" s="302"/>
      <c r="AF340" s="302"/>
      <c r="AG340" s="302"/>
      <c r="AH340" s="302"/>
      <c r="AI340" s="302"/>
      <c r="AJ340" s="302"/>
      <c r="AK340" s="1321"/>
      <c r="AL340" s="302"/>
    </row>
    <row r="341" spans="1:38" s="291" customFormat="1" ht="14.25" x14ac:dyDescent="0.2">
      <c r="A341" s="301"/>
      <c r="B341" s="301"/>
      <c r="C341" s="301"/>
      <c r="D341" s="301"/>
      <c r="E341" s="301"/>
      <c r="F341" s="303"/>
      <c r="G341" s="303"/>
      <c r="H341" s="303"/>
      <c r="I341" s="303"/>
      <c r="J341" s="302"/>
      <c r="K341" s="302"/>
      <c r="L341" s="302"/>
      <c r="M341" s="302"/>
      <c r="N341" s="302"/>
      <c r="O341" s="302"/>
      <c r="P341" s="302"/>
      <c r="Q341" s="492"/>
      <c r="R341" s="302"/>
      <c r="S341" s="302"/>
      <c r="T341" s="302"/>
      <c r="U341" s="496"/>
      <c r="V341" s="492"/>
      <c r="W341" s="509"/>
      <c r="X341" s="500"/>
      <c r="Y341" s="302"/>
      <c r="Z341" s="302"/>
      <c r="AA341" s="1315"/>
      <c r="AB341" s="500"/>
      <c r="AC341" s="302"/>
      <c r="AD341" s="302"/>
      <c r="AE341" s="302"/>
      <c r="AF341" s="302"/>
      <c r="AG341" s="302"/>
      <c r="AH341" s="302"/>
      <c r="AI341" s="302"/>
      <c r="AJ341" s="302"/>
      <c r="AK341" s="1321"/>
      <c r="AL341" s="302"/>
    </row>
    <row r="342" spans="1:38" s="291" customFormat="1" ht="14.25" x14ac:dyDescent="0.2">
      <c r="A342" s="301"/>
      <c r="B342" s="301"/>
      <c r="C342" s="301"/>
      <c r="D342" s="301"/>
      <c r="E342" s="301"/>
      <c r="F342" s="303"/>
      <c r="G342" s="303"/>
      <c r="H342" s="303"/>
      <c r="I342" s="303"/>
      <c r="J342" s="302"/>
      <c r="K342" s="302"/>
      <c r="L342" s="302"/>
      <c r="M342" s="302"/>
      <c r="N342" s="302"/>
      <c r="O342" s="302"/>
      <c r="P342" s="302"/>
      <c r="Q342" s="492"/>
      <c r="R342" s="302"/>
      <c r="S342" s="302"/>
      <c r="T342" s="302"/>
      <c r="U342" s="496"/>
      <c r="V342" s="492"/>
      <c r="W342" s="509"/>
      <c r="X342" s="500"/>
      <c r="Y342" s="302"/>
      <c r="Z342" s="302"/>
      <c r="AA342" s="1315"/>
      <c r="AB342" s="500"/>
      <c r="AC342" s="302"/>
      <c r="AD342" s="302"/>
      <c r="AE342" s="302"/>
      <c r="AF342" s="302"/>
      <c r="AG342" s="302"/>
      <c r="AH342" s="302"/>
      <c r="AI342" s="302"/>
      <c r="AJ342" s="302"/>
      <c r="AK342" s="1321"/>
      <c r="AL342" s="302"/>
    </row>
    <row r="343" spans="1:38" s="291" customFormat="1" ht="14.25" x14ac:dyDescent="0.2">
      <c r="A343" s="301"/>
      <c r="B343" s="301"/>
      <c r="C343" s="301"/>
      <c r="D343" s="301"/>
      <c r="E343" s="301"/>
      <c r="F343" s="303"/>
      <c r="G343" s="303"/>
      <c r="H343" s="303"/>
      <c r="I343" s="303"/>
      <c r="J343" s="302"/>
      <c r="K343" s="302"/>
      <c r="L343" s="302"/>
      <c r="M343" s="302"/>
      <c r="N343" s="302"/>
      <c r="O343" s="302"/>
      <c r="P343" s="302"/>
      <c r="Q343" s="492"/>
      <c r="R343" s="302"/>
      <c r="S343" s="302"/>
      <c r="T343" s="302"/>
      <c r="U343" s="496"/>
      <c r="V343" s="492"/>
      <c r="W343" s="509"/>
      <c r="X343" s="500"/>
      <c r="Y343" s="302"/>
      <c r="Z343" s="302"/>
      <c r="AA343" s="1315"/>
      <c r="AB343" s="500"/>
      <c r="AC343" s="302"/>
      <c r="AD343" s="302"/>
      <c r="AE343" s="302"/>
      <c r="AF343" s="302"/>
      <c r="AG343" s="302"/>
      <c r="AH343" s="302"/>
      <c r="AI343" s="302"/>
      <c r="AJ343" s="302"/>
      <c r="AK343" s="1321"/>
      <c r="AL343" s="302"/>
    </row>
    <row r="344" spans="1:38" s="291" customFormat="1" ht="14.25" x14ac:dyDescent="0.2">
      <c r="A344" s="301"/>
      <c r="B344" s="301"/>
      <c r="C344" s="301"/>
      <c r="D344" s="301"/>
      <c r="E344" s="301"/>
      <c r="F344" s="303"/>
      <c r="G344" s="303"/>
      <c r="H344" s="303"/>
      <c r="I344" s="303"/>
      <c r="J344" s="302"/>
      <c r="K344" s="302"/>
      <c r="L344" s="302"/>
      <c r="M344" s="302"/>
      <c r="N344" s="302"/>
      <c r="O344" s="302"/>
      <c r="P344" s="302"/>
      <c r="Q344" s="492"/>
      <c r="R344" s="302"/>
      <c r="S344" s="302"/>
      <c r="T344" s="302"/>
      <c r="U344" s="496"/>
      <c r="V344" s="492"/>
      <c r="W344" s="509"/>
      <c r="X344" s="500"/>
      <c r="Y344" s="302"/>
      <c r="Z344" s="302"/>
      <c r="AA344" s="1315"/>
      <c r="AB344" s="500"/>
      <c r="AC344" s="302"/>
      <c r="AD344" s="302"/>
      <c r="AE344" s="302"/>
      <c r="AF344" s="302"/>
      <c r="AG344" s="302"/>
      <c r="AH344" s="302"/>
      <c r="AI344" s="302"/>
      <c r="AJ344" s="302"/>
      <c r="AK344" s="1321"/>
      <c r="AL344" s="302"/>
    </row>
    <row r="345" spans="1:38" s="291" customFormat="1" ht="14.25" x14ac:dyDescent="0.2">
      <c r="A345" s="301"/>
      <c r="B345" s="301"/>
      <c r="C345" s="301"/>
      <c r="D345" s="301"/>
      <c r="E345" s="301"/>
      <c r="F345" s="303"/>
      <c r="G345" s="303"/>
      <c r="H345" s="303"/>
      <c r="I345" s="303"/>
      <c r="J345" s="302"/>
      <c r="K345" s="302"/>
      <c r="L345" s="302"/>
      <c r="M345" s="302"/>
      <c r="N345" s="302"/>
      <c r="O345" s="302"/>
      <c r="P345" s="302"/>
      <c r="Q345" s="492"/>
      <c r="R345" s="302"/>
      <c r="S345" s="302"/>
      <c r="T345" s="302"/>
      <c r="U345" s="496"/>
      <c r="V345" s="492"/>
      <c r="W345" s="509"/>
      <c r="X345" s="500"/>
      <c r="Y345" s="302"/>
      <c r="Z345" s="302"/>
      <c r="AA345" s="1315"/>
      <c r="AB345" s="500"/>
      <c r="AC345" s="302"/>
      <c r="AD345" s="302"/>
      <c r="AE345" s="302"/>
      <c r="AF345" s="302"/>
      <c r="AG345" s="302"/>
      <c r="AH345" s="302"/>
      <c r="AI345" s="302"/>
      <c r="AJ345" s="302"/>
      <c r="AK345" s="1321"/>
      <c r="AL345" s="302"/>
    </row>
    <row r="346" spans="1:38" s="291" customFormat="1" ht="14.25" x14ac:dyDescent="0.2">
      <c r="A346" s="301"/>
      <c r="B346" s="301"/>
      <c r="C346" s="301"/>
      <c r="D346" s="301"/>
      <c r="E346" s="301"/>
      <c r="F346" s="303"/>
      <c r="G346" s="303"/>
      <c r="H346" s="303"/>
      <c r="I346" s="303"/>
      <c r="J346" s="302"/>
      <c r="K346" s="302"/>
      <c r="L346" s="302"/>
      <c r="M346" s="302"/>
      <c r="N346" s="302"/>
      <c r="O346" s="302"/>
      <c r="P346" s="302"/>
      <c r="Q346" s="492"/>
      <c r="R346" s="302"/>
      <c r="S346" s="302"/>
      <c r="T346" s="302"/>
      <c r="U346" s="496"/>
      <c r="V346" s="492"/>
      <c r="W346" s="509"/>
      <c r="X346" s="500"/>
      <c r="Y346" s="302"/>
      <c r="Z346" s="302"/>
      <c r="AA346" s="1315"/>
      <c r="AB346" s="500"/>
      <c r="AC346" s="302"/>
      <c r="AD346" s="302"/>
      <c r="AE346" s="302"/>
      <c r="AF346" s="302"/>
      <c r="AG346" s="302"/>
      <c r="AH346" s="302"/>
      <c r="AI346" s="302"/>
      <c r="AJ346" s="302"/>
      <c r="AK346" s="1321"/>
      <c r="AL346" s="302"/>
    </row>
    <row r="347" spans="1:38" s="291" customFormat="1" ht="14.25" x14ac:dyDescent="0.2">
      <c r="A347" s="301"/>
      <c r="B347" s="301"/>
      <c r="C347" s="301"/>
      <c r="D347" s="301"/>
      <c r="E347" s="301"/>
      <c r="F347" s="303"/>
      <c r="G347" s="303"/>
      <c r="H347" s="303"/>
      <c r="I347" s="303"/>
      <c r="J347" s="302"/>
      <c r="K347" s="302"/>
      <c r="L347" s="302"/>
      <c r="M347" s="302"/>
      <c r="N347" s="302"/>
      <c r="O347" s="302"/>
      <c r="P347" s="302"/>
      <c r="Q347" s="492"/>
      <c r="R347" s="302"/>
      <c r="S347" s="302"/>
      <c r="T347" s="302"/>
      <c r="U347" s="496"/>
      <c r="V347" s="492"/>
      <c r="W347" s="509"/>
      <c r="X347" s="500"/>
      <c r="Y347" s="302"/>
      <c r="Z347" s="302"/>
      <c r="AA347" s="1315"/>
      <c r="AB347" s="500"/>
      <c r="AC347" s="302"/>
      <c r="AD347" s="302"/>
      <c r="AE347" s="302"/>
      <c r="AF347" s="302"/>
      <c r="AG347" s="302"/>
      <c r="AH347" s="302"/>
      <c r="AI347" s="302"/>
      <c r="AJ347" s="302"/>
      <c r="AK347" s="1321"/>
      <c r="AL347" s="302"/>
    </row>
    <row r="348" spans="1:38" s="291" customFormat="1" ht="14.25" x14ac:dyDescent="0.2">
      <c r="A348" s="301"/>
      <c r="B348" s="301"/>
      <c r="C348" s="301"/>
      <c r="D348" s="301"/>
      <c r="E348" s="301"/>
      <c r="F348" s="303"/>
      <c r="G348" s="303"/>
      <c r="H348" s="303"/>
      <c r="I348" s="303"/>
      <c r="J348" s="302"/>
      <c r="K348" s="302"/>
      <c r="L348" s="302"/>
      <c r="M348" s="302"/>
      <c r="N348" s="302"/>
      <c r="O348" s="302"/>
      <c r="P348" s="302"/>
      <c r="Q348" s="492"/>
      <c r="R348" s="302"/>
      <c r="S348" s="302"/>
      <c r="T348" s="302"/>
      <c r="U348" s="496"/>
      <c r="V348" s="492"/>
      <c r="W348" s="509"/>
      <c r="X348" s="500"/>
      <c r="Y348" s="302"/>
      <c r="Z348" s="302"/>
      <c r="AA348" s="1315"/>
      <c r="AB348" s="500"/>
      <c r="AC348" s="302"/>
      <c r="AD348" s="302"/>
      <c r="AE348" s="302"/>
      <c r="AF348" s="302"/>
      <c r="AG348" s="302"/>
      <c r="AH348" s="302"/>
      <c r="AI348" s="302"/>
      <c r="AJ348" s="302"/>
      <c r="AK348" s="1321"/>
      <c r="AL348" s="302"/>
    </row>
    <row r="349" spans="1:38" s="291" customFormat="1" ht="14.25" x14ac:dyDescent="0.2">
      <c r="A349" s="301"/>
      <c r="B349" s="301"/>
      <c r="C349" s="301"/>
      <c r="D349" s="301"/>
      <c r="E349" s="301"/>
      <c r="F349" s="303"/>
      <c r="G349" s="303"/>
      <c r="H349" s="303"/>
      <c r="I349" s="303"/>
      <c r="J349" s="302"/>
      <c r="K349" s="302"/>
      <c r="L349" s="302"/>
      <c r="M349" s="302"/>
      <c r="N349" s="302"/>
      <c r="O349" s="302"/>
      <c r="P349" s="302"/>
      <c r="Q349" s="492"/>
      <c r="R349" s="302"/>
      <c r="S349" s="302"/>
      <c r="T349" s="302"/>
      <c r="U349" s="496"/>
      <c r="V349" s="492"/>
      <c r="W349" s="509"/>
      <c r="X349" s="500"/>
      <c r="Y349" s="302"/>
      <c r="Z349" s="302"/>
      <c r="AA349" s="1315"/>
      <c r="AB349" s="500"/>
      <c r="AC349" s="302"/>
      <c r="AD349" s="302"/>
      <c r="AE349" s="302"/>
      <c r="AF349" s="302"/>
      <c r="AG349" s="302"/>
      <c r="AH349" s="302"/>
      <c r="AI349" s="302"/>
      <c r="AJ349" s="302"/>
      <c r="AK349" s="1321"/>
      <c r="AL349" s="302"/>
    </row>
    <row r="350" spans="1:38" s="291" customFormat="1" ht="14.25" x14ac:dyDescent="0.2">
      <c r="A350" s="301"/>
      <c r="B350" s="301"/>
      <c r="C350" s="301"/>
      <c r="D350" s="301"/>
      <c r="E350" s="301"/>
      <c r="F350" s="303"/>
      <c r="G350" s="303"/>
      <c r="H350" s="303"/>
      <c r="I350" s="303"/>
      <c r="J350" s="302"/>
      <c r="K350" s="302"/>
      <c r="L350" s="302"/>
      <c r="M350" s="302"/>
      <c r="N350" s="302"/>
      <c r="O350" s="302"/>
      <c r="P350" s="302"/>
      <c r="Q350" s="492"/>
      <c r="R350" s="302"/>
      <c r="S350" s="302"/>
      <c r="T350" s="302"/>
      <c r="U350" s="496"/>
      <c r="V350" s="492"/>
      <c r="W350" s="509"/>
      <c r="X350" s="500"/>
      <c r="Y350" s="302"/>
      <c r="Z350" s="302"/>
      <c r="AA350" s="1315"/>
      <c r="AB350" s="500"/>
      <c r="AC350" s="302"/>
      <c r="AD350" s="302"/>
      <c r="AE350" s="302"/>
      <c r="AF350" s="302"/>
      <c r="AG350" s="302"/>
      <c r="AH350" s="302"/>
      <c r="AI350" s="302"/>
      <c r="AJ350" s="302"/>
      <c r="AK350" s="1321"/>
      <c r="AL350" s="302"/>
    </row>
    <row r="351" spans="1:38" s="291" customFormat="1" ht="14.25" x14ac:dyDescent="0.2">
      <c r="A351" s="301"/>
      <c r="B351" s="301"/>
      <c r="C351" s="301"/>
      <c r="D351" s="301"/>
      <c r="E351" s="301"/>
      <c r="F351" s="303"/>
      <c r="G351" s="303"/>
      <c r="H351" s="303"/>
      <c r="I351" s="303"/>
      <c r="J351" s="302"/>
      <c r="K351" s="302"/>
      <c r="L351" s="302"/>
      <c r="M351" s="302"/>
      <c r="N351" s="302"/>
      <c r="O351" s="302"/>
      <c r="P351" s="302"/>
      <c r="Q351" s="492"/>
      <c r="R351" s="302"/>
      <c r="S351" s="302"/>
      <c r="T351" s="302"/>
      <c r="U351" s="496"/>
      <c r="V351" s="492"/>
      <c r="W351" s="509"/>
      <c r="X351" s="500"/>
      <c r="Y351" s="302"/>
      <c r="Z351" s="302"/>
      <c r="AA351" s="1315"/>
      <c r="AB351" s="500"/>
      <c r="AC351" s="302"/>
      <c r="AD351" s="302"/>
      <c r="AE351" s="302"/>
      <c r="AF351" s="302"/>
      <c r="AG351" s="302"/>
      <c r="AH351" s="302"/>
      <c r="AI351" s="302"/>
      <c r="AJ351" s="302"/>
      <c r="AK351" s="1321"/>
      <c r="AL351" s="302"/>
    </row>
    <row r="352" spans="1:38" s="291" customFormat="1" ht="14.25" x14ac:dyDescent="0.2">
      <c r="A352" s="301"/>
      <c r="B352" s="301"/>
      <c r="C352" s="301"/>
      <c r="D352" s="301"/>
      <c r="E352" s="301"/>
      <c r="F352" s="303"/>
      <c r="G352" s="303"/>
      <c r="H352" s="303"/>
      <c r="I352" s="303"/>
      <c r="J352" s="302"/>
      <c r="K352" s="302"/>
      <c r="L352" s="302"/>
      <c r="M352" s="302"/>
      <c r="N352" s="302"/>
      <c r="O352" s="302"/>
      <c r="P352" s="302"/>
      <c r="Q352" s="492"/>
      <c r="R352" s="302"/>
      <c r="S352" s="302"/>
      <c r="T352" s="302"/>
      <c r="U352" s="496"/>
      <c r="V352" s="492"/>
      <c r="W352" s="509"/>
      <c r="X352" s="500"/>
      <c r="Y352" s="302"/>
      <c r="Z352" s="302"/>
      <c r="AA352" s="1315"/>
      <c r="AB352" s="500"/>
      <c r="AC352" s="302"/>
      <c r="AD352" s="302"/>
      <c r="AE352" s="302"/>
      <c r="AF352" s="302"/>
      <c r="AG352" s="302"/>
      <c r="AH352" s="302"/>
      <c r="AI352" s="302"/>
      <c r="AJ352" s="302"/>
      <c r="AK352" s="1321"/>
      <c r="AL352" s="302"/>
    </row>
    <row r="353" spans="1:38" s="291" customFormat="1" ht="14.25" x14ac:dyDescent="0.2">
      <c r="A353" s="301"/>
      <c r="B353" s="301"/>
      <c r="C353" s="301"/>
      <c r="D353" s="301"/>
      <c r="E353" s="301"/>
      <c r="F353" s="303"/>
      <c r="G353" s="303"/>
      <c r="H353" s="303"/>
      <c r="I353" s="303"/>
      <c r="J353" s="302"/>
      <c r="K353" s="302"/>
      <c r="L353" s="302"/>
      <c r="M353" s="302"/>
      <c r="N353" s="302"/>
      <c r="O353" s="302"/>
      <c r="P353" s="302"/>
      <c r="Q353" s="492"/>
      <c r="R353" s="302"/>
      <c r="S353" s="302"/>
      <c r="T353" s="302"/>
      <c r="U353" s="496"/>
      <c r="V353" s="492"/>
      <c r="W353" s="509"/>
      <c r="X353" s="500"/>
      <c r="Y353" s="302"/>
      <c r="Z353" s="302"/>
      <c r="AA353" s="1315"/>
      <c r="AB353" s="500"/>
      <c r="AC353" s="302"/>
      <c r="AD353" s="302"/>
      <c r="AE353" s="302"/>
      <c r="AF353" s="302"/>
      <c r="AG353" s="302"/>
      <c r="AH353" s="302"/>
      <c r="AI353" s="302"/>
      <c r="AJ353" s="302"/>
      <c r="AK353" s="1321"/>
      <c r="AL353" s="302"/>
    </row>
    <row r="354" spans="1:38" s="291" customFormat="1" ht="14.25" x14ac:dyDescent="0.2">
      <c r="A354" s="301"/>
      <c r="B354" s="301"/>
      <c r="C354" s="301"/>
      <c r="D354" s="301"/>
      <c r="E354" s="301"/>
      <c r="F354" s="303"/>
      <c r="G354" s="303"/>
      <c r="H354" s="303"/>
      <c r="I354" s="303"/>
      <c r="J354" s="302"/>
      <c r="K354" s="302"/>
      <c r="L354" s="302"/>
      <c r="M354" s="302"/>
      <c r="N354" s="302"/>
      <c r="O354" s="302"/>
      <c r="P354" s="302"/>
      <c r="Q354" s="492"/>
      <c r="R354" s="302"/>
      <c r="S354" s="302"/>
      <c r="T354" s="302"/>
      <c r="U354" s="496"/>
      <c r="V354" s="492"/>
      <c r="W354" s="509"/>
      <c r="X354" s="500"/>
      <c r="Y354" s="302"/>
      <c r="Z354" s="302"/>
      <c r="AA354" s="1315"/>
      <c r="AB354" s="500"/>
      <c r="AC354" s="302"/>
      <c r="AD354" s="302"/>
      <c r="AE354" s="302"/>
      <c r="AF354" s="302"/>
      <c r="AG354" s="302"/>
      <c r="AH354" s="302"/>
      <c r="AI354" s="302"/>
      <c r="AJ354" s="302"/>
      <c r="AK354" s="1321"/>
      <c r="AL354" s="302"/>
    </row>
    <row r="355" spans="1:38" s="291" customFormat="1" ht="14.25" x14ac:dyDescent="0.2">
      <c r="A355" s="301"/>
      <c r="B355" s="301"/>
      <c r="C355" s="301"/>
      <c r="D355" s="301"/>
      <c r="E355" s="301"/>
      <c r="F355" s="303"/>
      <c r="G355" s="303"/>
      <c r="H355" s="303"/>
      <c r="I355" s="303"/>
      <c r="J355" s="302"/>
      <c r="K355" s="302"/>
      <c r="L355" s="302"/>
      <c r="M355" s="302"/>
      <c r="N355" s="302"/>
      <c r="O355" s="302"/>
      <c r="P355" s="302"/>
      <c r="Q355" s="492"/>
      <c r="R355" s="302"/>
      <c r="S355" s="302"/>
      <c r="T355" s="302"/>
      <c r="U355" s="496"/>
      <c r="V355" s="492"/>
      <c r="W355" s="509"/>
      <c r="X355" s="500"/>
      <c r="Y355" s="302"/>
      <c r="Z355" s="302"/>
      <c r="AA355" s="1315"/>
      <c r="AB355" s="500"/>
      <c r="AC355" s="302"/>
      <c r="AD355" s="302"/>
      <c r="AE355" s="302"/>
      <c r="AF355" s="302"/>
      <c r="AG355" s="302"/>
      <c r="AH355" s="302"/>
      <c r="AI355" s="302"/>
      <c r="AJ355" s="302"/>
      <c r="AK355" s="1321"/>
      <c r="AL355" s="302"/>
    </row>
    <row r="356" spans="1:38" s="291" customFormat="1" ht="14.25" x14ac:dyDescent="0.2">
      <c r="A356" s="301"/>
      <c r="B356" s="301"/>
      <c r="C356" s="301"/>
      <c r="D356" s="301"/>
      <c r="E356" s="301"/>
      <c r="F356" s="303"/>
      <c r="G356" s="303"/>
      <c r="H356" s="303"/>
      <c r="I356" s="303"/>
      <c r="J356" s="302"/>
      <c r="K356" s="302"/>
      <c r="L356" s="302"/>
      <c r="M356" s="302"/>
      <c r="N356" s="302"/>
      <c r="O356" s="302"/>
      <c r="P356" s="302"/>
      <c r="Q356" s="492"/>
      <c r="R356" s="302"/>
      <c r="S356" s="302"/>
      <c r="T356" s="302"/>
      <c r="U356" s="496"/>
      <c r="V356" s="492"/>
      <c r="W356" s="509"/>
      <c r="X356" s="500"/>
      <c r="Y356" s="302"/>
      <c r="Z356" s="302"/>
      <c r="AA356" s="1315"/>
      <c r="AB356" s="500"/>
      <c r="AC356" s="302"/>
      <c r="AD356" s="302"/>
      <c r="AE356" s="302"/>
      <c r="AF356" s="302"/>
      <c r="AG356" s="302"/>
      <c r="AH356" s="302"/>
      <c r="AI356" s="302"/>
      <c r="AJ356" s="302"/>
      <c r="AK356" s="1321"/>
      <c r="AL356" s="302"/>
    </row>
    <row r="357" spans="1:38" s="291" customFormat="1" ht="14.25" x14ac:dyDescent="0.2">
      <c r="A357" s="301"/>
      <c r="B357" s="301"/>
      <c r="C357" s="301"/>
      <c r="D357" s="301"/>
      <c r="E357" s="301"/>
      <c r="F357" s="303"/>
      <c r="G357" s="303"/>
      <c r="H357" s="303"/>
      <c r="I357" s="303"/>
      <c r="J357" s="302"/>
      <c r="K357" s="302"/>
      <c r="L357" s="302"/>
      <c r="M357" s="302"/>
      <c r="N357" s="302"/>
      <c r="O357" s="302"/>
      <c r="P357" s="302"/>
      <c r="Q357" s="492"/>
      <c r="R357" s="302"/>
      <c r="S357" s="302"/>
      <c r="T357" s="302"/>
      <c r="U357" s="496"/>
      <c r="V357" s="492"/>
      <c r="W357" s="509"/>
      <c r="X357" s="500"/>
      <c r="Y357" s="302"/>
      <c r="Z357" s="302"/>
      <c r="AA357" s="1315"/>
      <c r="AB357" s="500"/>
      <c r="AC357" s="302"/>
      <c r="AD357" s="302"/>
      <c r="AE357" s="302"/>
      <c r="AF357" s="302"/>
      <c r="AG357" s="302"/>
      <c r="AH357" s="302"/>
      <c r="AI357" s="302"/>
      <c r="AJ357" s="302"/>
      <c r="AK357" s="1321"/>
      <c r="AL357" s="302"/>
    </row>
    <row r="358" spans="1:38" s="291" customFormat="1" ht="14.25" x14ac:dyDescent="0.2">
      <c r="A358" s="301"/>
      <c r="B358" s="301"/>
      <c r="C358" s="301"/>
      <c r="D358" s="301"/>
      <c r="E358" s="301"/>
      <c r="F358" s="303"/>
      <c r="G358" s="303"/>
      <c r="H358" s="303"/>
      <c r="I358" s="303"/>
      <c r="J358" s="302"/>
      <c r="K358" s="302"/>
      <c r="L358" s="302"/>
      <c r="M358" s="302"/>
      <c r="N358" s="302"/>
      <c r="O358" s="302"/>
      <c r="P358" s="302"/>
      <c r="Q358" s="492"/>
      <c r="R358" s="302"/>
      <c r="S358" s="302"/>
      <c r="T358" s="302"/>
      <c r="U358" s="496"/>
      <c r="V358" s="492"/>
      <c r="W358" s="509"/>
      <c r="X358" s="500"/>
      <c r="Y358" s="302"/>
      <c r="Z358" s="302"/>
      <c r="AA358" s="1315"/>
      <c r="AB358" s="500"/>
      <c r="AC358" s="302"/>
      <c r="AD358" s="302"/>
      <c r="AE358" s="302"/>
      <c r="AF358" s="302"/>
      <c r="AG358" s="302"/>
      <c r="AH358" s="302"/>
      <c r="AI358" s="302"/>
      <c r="AJ358" s="302"/>
      <c r="AK358" s="1321"/>
      <c r="AL358" s="302"/>
    </row>
    <row r="359" spans="1:38" s="291" customFormat="1" ht="14.25" x14ac:dyDescent="0.2">
      <c r="A359" s="301"/>
      <c r="B359" s="301"/>
      <c r="C359" s="301"/>
      <c r="D359" s="301"/>
      <c r="E359" s="301"/>
      <c r="F359" s="303"/>
      <c r="G359" s="303"/>
      <c r="H359" s="303"/>
      <c r="I359" s="303"/>
      <c r="J359" s="302"/>
      <c r="K359" s="302"/>
      <c r="L359" s="302"/>
      <c r="M359" s="302"/>
      <c r="N359" s="302"/>
      <c r="O359" s="302"/>
      <c r="P359" s="302"/>
      <c r="Q359" s="492"/>
      <c r="R359" s="302"/>
      <c r="S359" s="302"/>
      <c r="T359" s="302"/>
      <c r="U359" s="496"/>
      <c r="V359" s="492"/>
      <c r="W359" s="509"/>
      <c r="X359" s="500"/>
      <c r="Y359" s="302"/>
      <c r="Z359" s="302"/>
      <c r="AA359" s="1315"/>
      <c r="AB359" s="500"/>
      <c r="AC359" s="302"/>
      <c r="AD359" s="302"/>
      <c r="AE359" s="302"/>
      <c r="AF359" s="302"/>
      <c r="AG359" s="302"/>
      <c r="AH359" s="302"/>
      <c r="AI359" s="302"/>
      <c r="AJ359" s="302"/>
      <c r="AK359" s="1321"/>
      <c r="AL359" s="302"/>
    </row>
    <row r="360" spans="1:38" s="291" customFormat="1" ht="14.25" x14ac:dyDescent="0.2">
      <c r="A360" s="301"/>
      <c r="B360" s="301"/>
      <c r="C360" s="301"/>
      <c r="D360" s="301"/>
      <c r="E360" s="301"/>
      <c r="F360" s="303"/>
      <c r="G360" s="303"/>
      <c r="H360" s="303"/>
      <c r="I360" s="303"/>
      <c r="J360" s="302"/>
      <c r="K360" s="302"/>
      <c r="L360" s="302"/>
      <c r="M360" s="302"/>
      <c r="N360" s="302"/>
      <c r="O360" s="302"/>
      <c r="P360" s="302"/>
      <c r="Q360" s="492"/>
      <c r="R360" s="302"/>
      <c r="S360" s="302"/>
      <c r="T360" s="302"/>
      <c r="U360" s="496"/>
      <c r="V360" s="492"/>
      <c r="W360" s="509"/>
      <c r="X360" s="500"/>
      <c r="Y360" s="302"/>
      <c r="Z360" s="302"/>
      <c r="AA360" s="1315"/>
      <c r="AB360" s="500"/>
      <c r="AC360" s="302"/>
      <c r="AD360" s="302"/>
      <c r="AE360" s="302"/>
      <c r="AF360" s="302"/>
      <c r="AG360" s="302"/>
      <c r="AH360" s="302"/>
      <c r="AI360" s="302"/>
      <c r="AJ360" s="302"/>
      <c r="AK360" s="1321"/>
      <c r="AL360" s="302"/>
    </row>
    <row r="361" spans="1:38" s="291" customFormat="1" ht="14.25" x14ac:dyDescent="0.2">
      <c r="A361" s="301"/>
      <c r="B361" s="301"/>
      <c r="C361" s="301"/>
      <c r="D361" s="301"/>
      <c r="E361" s="301"/>
      <c r="F361" s="303"/>
      <c r="G361" s="303"/>
      <c r="H361" s="303"/>
      <c r="I361" s="303"/>
      <c r="J361" s="302"/>
      <c r="K361" s="302"/>
      <c r="L361" s="302"/>
      <c r="M361" s="302"/>
      <c r="N361" s="302"/>
      <c r="O361" s="302"/>
      <c r="P361" s="302"/>
      <c r="Q361" s="492"/>
      <c r="R361" s="302"/>
      <c r="S361" s="302"/>
      <c r="T361" s="302"/>
      <c r="U361" s="496"/>
      <c r="V361" s="492"/>
      <c r="W361" s="509"/>
      <c r="X361" s="500"/>
      <c r="Y361" s="302"/>
      <c r="Z361" s="302"/>
      <c r="AA361" s="1315"/>
      <c r="AB361" s="500"/>
      <c r="AC361" s="302"/>
      <c r="AD361" s="302"/>
      <c r="AE361" s="302"/>
      <c r="AF361" s="302"/>
      <c r="AG361" s="302"/>
      <c r="AH361" s="302"/>
      <c r="AI361" s="302"/>
      <c r="AJ361" s="302"/>
      <c r="AK361" s="1321"/>
      <c r="AL361" s="302"/>
    </row>
    <row r="362" spans="1:38" s="291" customFormat="1" ht="14.25" x14ac:dyDescent="0.2">
      <c r="A362" s="301"/>
      <c r="B362" s="301"/>
      <c r="C362" s="301"/>
      <c r="D362" s="301"/>
      <c r="E362" s="301"/>
      <c r="F362" s="303"/>
      <c r="G362" s="303"/>
      <c r="H362" s="303"/>
      <c r="I362" s="303"/>
      <c r="J362" s="302"/>
      <c r="K362" s="302"/>
      <c r="L362" s="302"/>
      <c r="M362" s="302"/>
      <c r="N362" s="302"/>
      <c r="O362" s="302"/>
      <c r="P362" s="302"/>
      <c r="Q362" s="492"/>
      <c r="R362" s="302"/>
      <c r="S362" s="302"/>
      <c r="T362" s="302"/>
      <c r="U362" s="496"/>
      <c r="V362" s="492"/>
      <c r="W362" s="509"/>
      <c r="X362" s="500"/>
      <c r="Y362" s="302"/>
      <c r="Z362" s="302"/>
      <c r="AA362" s="1315"/>
      <c r="AB362" s="500"/>
      <c r="AC362" s="302"/>
      <c r="AD362" s="302"/>
      <c r="AE362" s="302"/>
      <c r="AF362" s="302"/>
      <c r="AG362" s="302"/>
      <c r="AH362" s="302"/>
      <c r="AI362" s="302"/>
      <c r="AJ362" s="302"/>
      <c r="AK362" s="1321"/>
      <c r="AL362" s="302"/>
    </row>
    <row r="363" spans="1:38" s="291" customFormat="1" ht="14.25" x14ac:dyDescent="0.2">
      <c r="A363" s="301"/>
      <c r="B363" s="301"/>
      <c r="C363" s="301"/>
      <c r="D363" s="301"/>
      <c r="E363" s="301"/>
      <c r="F363" s="303"/>
      <c r="G363" s="303"/>
      <c r="H363" s="303"/>
      <c r="I363" s="303"/>
      <c r="J363" s="302"/>
      <c r="K363" s="302"/>
      <c r="L363" s="302"/>
      <c r="M363" s="302"/>
      <c r="N363" s="302"/>
      <c r="O363" s="302"/>
      <c r="P363" s="302"/>
      <c r="Q363" s="492"/>
      <c r="R363" s="302"/>
      <c r="S363" s="302"/>
      <c r="T363" s="302"/>
      <c r="U363" s="496"/>
      <c r="V363" s="492"/>
      <c r="W363" s="509"/>
      <c r="X363" s="500"/>
      <c r="Y363" s="302"/>
      <c r="Z363" s="302"/>
      <c r="AA363" s="1315"/>
      <c r="AB363" s="500"/>
      <c r="AC363" s="302"/>
      <c r="AD363" s="302"/>
      <c r="AE363" s="302"/>
      <c r="AF363" s="302"/>
      <c r="AG363" s="302"/>
      <c r="AH363" s="302"/>
      <c r="AI363" s="302"/>
      <c r="AJ363" s="302"/>
      <c r="AK363" s="1321"/>
      <c r="AL363" s="302"/>
    </row>
    <row r="364" spans="1:38" s="291" customFormat="1" ht="14.25" x14ac:dyDescent="0.2">
      <c r="A364" s="301"/>
      <c r="B364" s="301"/>
      <c r="C364" s="301"/>
      <c r="D364" s="301"/>
      <c r="E364" s="301"/>
      <c r="F364" s="303"/>
      <c r="G364" s="303"/>
      <c r="H364" s="303"/>
      <c r="I364" s="303"/>
      <c r="J364" s="302"/>
      <c r="K364" s="302"/>
      <c r="L364" s="302"/>
      <c r="M364" s="302"/>
      <c r="N364" s="302"/>
      <c r="O364" s="302"/>
      <c r="P364" s="302"/>
      <c r="Q364" s="492"/>
      <c r="R364" s="302"/>
      <c r="S364" s="302"/>
      <c r="T364" s="302"/>
      <c r="U364" s="496"/>
      <c r="V364" s="492"/>
      <c r="W364" s="509"/>
      <c r="X364" s="500"/>
      <c r="Y364" s="302"/>
      <c r="Z364" s="302"/>
      <c r="AA364" s="1315"/>
      <c r="AB364" s="500"/>
      <c r="AC364" s="302"/>
      <c r="AD364" s="302"/>
      <c r="AE364" s="302"/>
      <c r="AF364" s="302"/>
      <c r="AG364" s="302"/>
      <c r="AH364" s="302"/>
      <c r="AI364" s="302"/>
      <c r="AJ364" s="302"/>
      <c r="AK364" s="1321"/>
      <c r="AL364" s="302"/>
    </row>
    <row r="365" spans="1:38" s="291" customFormat="1" ht="14.25" x14ac:dyDescent="0.2">
      <c r="A365" s="301"/>
      <c r="B365" s="301"/>
      <c r="C365" s="301"/>
      <c r="D365" s="301"/>
      <c r="E365" s="301"/>
      <c r="F365" s="303"/>
      <c r="G365" s="303"/>
      <c r="H365" s="303"/>
      <c r="I365" s="303"/>
      <c r="J365" s="302"/>
      <c r="K365" s="302"/>
      <c r="L365" s="302"/>
      <c r="M365" s="302"/>
      <c r="N365" s="302"/>
      <c r="O365" s="302"/>
      <c r="P365" s="302"/>
      <c r="Q365" s="492"/>
      <c r="R365" s="302"/>
      <c r="S365" s="302"/>
      <c r="T365" s="302"/>
      <c r="U365" s="496"/>
      <c r="V365" s="492"/>
      <c r="W365" s="509"/>
      <c r="X365" s="500"/>
      <c r="Y365" s="302"/>
      <c r="Z365" s="302"/>
      <c r="AA365" s="1315"/>
      <c r="AB365" s="500"/>
      <c r="AC365" s="302"/>
      <c r="AD365" s="302"/>
      <c r="AE365" s="302"/>
      <c r="AF365" s="302"/>
      <c r="AG365" s="302"/>
      <c r="AH365" s="302"/>
      <c r="AI365" s="302"/>
      <c r="AJ365" s="302"/>
      <c r="AK365" s="1321"/>
      <c r="AL365" s="302"/>
    </row>
    <row r="366" spans="1:38" s="291" customFormat="1" ht="14.25" x14ac:dyDescent="0.2">
      <c r="A366" s="301"/>
      <c r="B366" s="301"/>
      <c r="C366" s="301"/>
      <c r="D366" s="301"/>
      <c r="E366" s="301"/>
      <c r="F366" s="303"/>
      <c r="G366" s="303"/>
      <c r="H366" s="303"/>
      <c r="I366" s="303"/>
      <c r="J366" s="302"/>
      <c r="K366" s="302"/>
      <c r="L366" s="302"/>
      <c r="M366" s="302"/>
      <c r="N366" s="302"/>
      <c r="O366" s="302"/>
      <c r="P366" s="302"/>
      <c r="Q366" s="492"/>
      <c r="R366" s="302"/>
      <c r="S366" s="302"/>
      <c r="T366" s="302"/>
      <c r="U366" s="496"/>
      <c r="V366" s="492"/>
      <c r="W366" s="509"/>
      <c r="X366" s="500"/>
      <c r="Y366" s="302"/>
      <c r="Z366" s="302"/>
      <c r="AA366" s="1315"/>
      <c r="AB366" s="500"/>
      <c r="AC366" s="302"/>
      <c r="AD366" s="302"/>
      <c r="AE366" s="302"/>
      <c r="AF366" s="302"/>
      <c r="AG366" s="302"/>
      <c r="AH366" s="302"/>
      <c r="AI366" s="302"/>
      <c r="AJ366" s="302"/>
      <c r="AK366" s="1321"/>
      <c r="AL366" s="302"/>
    </row>
    <row r="367" spans="1:38" s="291" customFormat="1" ht="14.25" x14ac:dyDescent="0.2">
      <c r="A367" s="301"/>
      <c r="B367" s="301"/>
      <c r="C367" s="301"/>
      <c r="D367" s="301"/>
      <c r="E367" s="301"/>
      <c r="F367" s="303"/>
      <c r="G367" s="303"/>
      <c r="H367" s="303"/>
      <c r="I367" s="303"/>
      <c r="J367" s="302"/>
      <c r="K367" s="302"/>
      <c r="L367" s="302"/>
      <c r="M367" s="302"/>
      <c r="N367" s="302"/>
      <c r="O367" s="302"/>
      <c r="P367" s="302"/>
      <c r="Q367" s="492"/>
      <c r="R367" s="302"/>
      <c r="S367" s="302"/>
      <c r="T367" s="302"/>
      <c r="U367" s="496"/>
      <c r="V367" s="492"/>
      <c r="W367" s="509"/>
      <c r="X367" s="500"/>
      <c r="Y367" s="302"/>
      <c r="Z367" s="302"/>
      <c r="AA367" s="1315"/>
      <c r="AB367" s="500"/>
      <c r="AC367" s="302"/>
      <c r="AD367" s="302"/>
      <c r="AE367" s="302"/>
      <c r="AF367" s="302"/>
      <c r="AG367" s="302"/>
      <c r="AH367" s="302"/>
      <c r="AI367" s="302"/>
      <c r="AJ367" s="302"/>
      <c r="AK367" s="1321"/>
      <c r="AL367" s="302"/>
    </row>
    <row r="368" spans="1:38" s="291" customFormat="1" ht="14.25" x14ac:dyDescent="0.2">
      <c r="A368" s="301"/>
      <c r="B368" s="301"/>
      <c r="C368" s="301"/>
      <c r="D368" s="301"/>
      <c r="E368" s="301"/>
      <c r="F368" s="303"/>
      <c r="G368" s="303"/>
      <c r="H368" s="303"/>
      <c r="I368" s="303"/>
      <c r="J368" s="302"/>
      <c r="K368" s="302"/>
      <c r="L368" s="302"/>
      <c r="M368" s="302"/>
      <c r="N368" s="302"/>
      <c r="O368" s="302"/>
      <c r="P368" s="302"/>
      <c r="Q368" s="492"/>
      <c r="R368" s="302"/>
      <c r="S368" s="302"/>
      <c r="T368" s="302"/>
      <c r="U368" s="496"/>
      <c r="V368" s="492"/>
      <c r="W368" s="509"/>
      <c r="X368" s="500"/>
      <c r="Y368" s="302"/>
      <c r="Z368" s="302"/>
      <c r="AA368" s="1315"/>
      <c r="AB368" s="500"/>
      <c r="AC368" s="302"/>
      <c r="AD368" s="302"/>
      <c r="AE368" s="302"/>
      <c r="AF368" s="302"/>
      <c r="AG368" s="302"/>
      <c r="AH368" s="302"/>
      <c r="AI368" s="302"/>
      <c r="AJ368" s="302"/>
      <c r="AK368" s="1321"/>
      <c r="AL368" s="302"/>
    </row>
    <row r="369" spans="1:38" s="291" customFormat="1" ht="14.25" x14ac:dyDescent="0.2">
      <c r="A369" s="301"/>
      <c r="B369" s="301"/>
      <c r="C369" s="301"/>
      <c r="D369" s="301"/>
      <c r="E369" s="301"/>
      <c r="F369" s="303"/>
      <c r="G369" s="303"/>
      <c r="H369" s="303"/>
      <c r="I369" s="303"/>
      <c r="J369" s="302"/>
      <c r="K369" s="302"/>
      <c r="L369" s="302"/>
      <c r="M369" s="302"/>
      <c r="N369" s="302"/>
      <c r="O369" s="302"/>
      <c r="P369" s="302"/>
      <c r="Q369" s="492"/>
      <c r="R369" s="302"/>
      <c r="S369" s="302"/>
      <c r="T369" s="302"/>
      <c r="U369" s="496"/>
      <c r="V369" s="492"/>
      <c r="W369" s="509"/>
      <c r="X369" s="500"/>
      <c r="Y369" s="302"/>
      <c r="Z369" s="302"/>
      <c r="AA369" s="1315"/>
      <c r="AB369" s="500"/>
      <c r="AC369" s="302"/>
      <c r="AD369" s="302"/>
      <c r="AE369" s="302"/>
      <c r="AF369" s="302"/>
      <c r="AG369" s="302"/>
      <c r="AH369" s="302"/>
      <c r="AI369" s="302"/>
      <c r="AJ369" s="302"/>
      <c r="AK369" s="1321"/>
      <c r="AL369" s="302"/>
    </row>
    <row r="370" spans="1:38" s="291" customFormat="1" ht="14.25" x14ac:dyDescent="0.2">
      <c r="A370" s="301"/>
      <c r="B370" s="301"/>
      <c r="C370" s="301"/>
      <c r="D370" s="301"/>
      <c r="E370" s="301"/>
      <c r="F370" s="303"/>
      <c r="G370" s="303"/>
      <c r="H370" s="303"/>
      <c r="I370" s="303"/>
      <c r="J370" s="302"/>
      <c r="K370" s="302"/>
      <c r="L370" s="302"/>
      <c r="M370" s="302"/>
      <c r="N370" s="302"/>
      <c r="O370" s="302"/>
      <c r="P370" s="302"/>
      <c r="Q370" s="492"/>
      <c r="R370" s="302"/>
      <c r="S370" s="302"/>
      <c r="T370" s="302"/>
      <c r="U370" s="496"/>
      <c r="V370" s="492"/>
      <c r="W370" s="509"/>
      <c r="X370" s="500"/>
      <c r="Y370" s="302"/>
      <c r="Z370" s="302"/>
      <c r="AA370" s="1315"/>
      <c r="AB370" s="500"/>
      <c r="AC370" s="302"/>
      <c r="AD370" s="302"/>
      <c r="AE370" s="302"/>
      <c r="AF370" s="302"/>
      <c r="AG370" s="302"/>
      <c r="AH370" s="302"/>
      <c r="AI370" s="302"/>
      <c r="AJ370" s="302"/>
      <c r="AK370" s="1321"/>
      <c r="AL370" s="302"/>
    </row>
    <row r="371" spans="1:38" s="291" customFormat="1" ht="14.25" x14ac:dyDescent="0.2">
      <c r="A371" s="301"/>
      <c r="B371" s="301"/>
      <c r="C371" s="301"/>
      <c r="D371" s="301"/>
      <c r="E371" s="301"/>
      <c r="F371" s="303"/>
      <c r="G371" s="303"/>
      <c r="H371" s="303"/>
      <c r="I371" s="303"/>
      <c r="J371" s="302"/>
      <c r="K371" s="302"/>
      <c r="L371" s="302"/>
      <c r="M371" s="302"/>
      <c r="N371" s="302"/>
      <c r="O371" s="302"/>
      <c r="P371" s="302"/>
      <c r="Q371" s="492"/>
      <c r="R371" s="302"/>
      <c r="S371" s="302"/>
      <c r="T371" s="302"/>
      <c r="U371" s="496"/>
      <c r="V371" s="492"/>
      <c r="W371" s="509"/>
      <c r="X371" s="500"/>
      <c r="Y371" s="302"/>
      <c r="Z371" s="302"/>
      <c r="AA371" s="1315"/>
      <c r="AB371" s="500"/>
      <c r="AC371" s="302"/>
      <c r="AD371" s="302"/>
      <c r="AE371" s="302"/>
      <c r="AF371" s="302"/>
      <c r="AG371" s="302"/>
      <c r="AH371" s="302"/>
      <c r="AI371" s="302"/>
      <c r="AJ371" s="302"/>
      <c r="AK371" s="1321"/>
      <c r="AL371" s="302"/>
    </row>
    <row r="372" spans="1:38" s="291" customFormat="1" ht="14.25" x14ac:dyDescent="0.2">
      <c r="A372" s="301"/>
      <c r="B372" s="301"/>
      <c r="C372" s="301"/>
      <c r="D372" s="301"/>
      <c r="E372" s="301"/>
      <c r="F372" s="303"/>
      <c r="G372" s="303"/>
      <c r="H372" s="303"/>
      <c r="I372" s="303"/>
      <c r="J372" s="302"/>
      <c r="K372" s="302"/>
      <c r="L372" s="302"/>
      <c r="M372" s="302"/>
      <c r="N372" s="302"/>
      <c r="O372" s="302"/>
      <c r="P372" s="302"/>
      <c r="Q372" s="492"/>
      <c r="R372" s="302"/>
      <c r="S372" s="302"/>
      <c r="T372" s="302"/>
      <c r="U372" s="496"/>
      <c r="V372" s="492"/>
      <c r="W372" s="509"/>
      <c r="X372" s="500"/>
      <c r="Y372" s="302"/>
      <c r="Z372" s="302"/>
      <c r="AA372" s="1315"/>
      <c r="AB372" s="500"/>
      <c r="AC372" s="302"/>
      <c r="AD372" s="302"/>
      <c r="AE372" s="302"/>
      <c r="AF372" s="302"/>
      <c r="AG372" s="302"/>
      <c r="AH372" s="302"/>
      <c r="AI372" s="302"/>
      <c r="AJ372" s="302"/>
      <c r="AK372" s="1321"/>
      <c r="AL372" s="302"/>
    </row>
    <row r="373" spans="1:38" s="291" customFormat="1" ht="14.25" x14ac:dyDescent="0.2">
      <c r="A373" s="301"/>
      <c r="B373" s="301"/>
      <c r="C373" s="301"/>
      <c r="D373" s="301"/>
      <c r="E373" s="301"/>
      <c r="F373" s="303"/>
      <c r="G373" s="303"/>
      <c r="H373" s="303"/>
      <c r="I373" s="303"/>
      <c r="J373" s="302"/>
      <c r="K373" s="302"/>
      <c r="L373" s="302"/>
      <c r="M373" s="302"/>
      <c r="N373" s="302"/>
      <c r="O373" s="302"/>
      <c r="P373" s="302"/>
      <c r="Q373" s="492"/>
      <c r="R373" s="302"/>
      <c r="S373" s="302"/>
      <c r="T373" s="302"/>
      <c r="U373" s="496"/>
      <c r="V373" s="492"/>
      <c r="W373" s="509"/>
      <c r="X373" s="500"/>
      <c r="Y373" s="302"/>
      <c r="Z373" s="302"/>
      <c r="AA373" s="1315"/>
      <c r="AB373" s="500"/>
      <c r="AC373" s="302"/>
      <c r="AD373" s="302"/>
      <c r="AE373" s="302"/>
      <c r="AF373" s="302"/>
      <c r="AG373" s="302"/>
      <c r="AH373" s="302"/>
      <c r="AI373" s="302"/>
      <c r="AJ373" s="302"/>
      <c r="AK373" s="1321"/>
      <c r="AL373" s="302"/>
    </row>
    <row r="374" spans="1:38" s="291" customFormat="1" ht="14.25" x14ac:dyDescent="0.2">
      <c r="A374" s="301"/>
      <c r="B374" s="301"/>
      <c r="C374" s="301"/>
      <c r="D374" s="301"/>
      <c r="E374" s="301"/>
      <c r="F374" s="303"/>
      <c r="G374" s="303"/>
      <c r="H374" s="303"/>
      <c r="I374" s="303"/>
      <c r="J374" s="302"/>
      <c r="K374" s="302"/>
      <c r="L374" s="302"/>
      <c r="M374" s="302"/>
      <c r="N374" s="302"/>
      <c r="O374" s="302"/>
      <c r="P374" s="302"/>
      <c r="Q374" s="492"/>
      <c r="R374" s="302"/>
      <c r="S374" s="302"/>
      <c r="T374" s="302"/>
      <c r="U374" s="496"/>
      <c r="V374" s="492"/>
      <c r="W374" s="509"/>
      <c r="X374" s="500"/>
      <c r="Y374" s="302"/>
      <c r="Z374" s="302"/>
      <c r="AA374" s="1315"/>
      <c r="AB374" s="500"/>
      <c r="AC374" s="302"/>
      <c r="AD374" s="302"/>
      <c r="AE374" s="302"/>
      <c r="AF374" s="302"/>
      <c r="AG374" s="302"/>
      <c r="AH374" s="302"/>
      <c r="AI374" s="302"/>
      <c r="AJ374" s="302"/>
      <c r="AK374" s="1321"/>
      <c r="AL374" s="302"/>
    </row>
    <row r="375" spans="1:38" s="291" customFormat="1" ht="14.25" x14ac:dyDescent="0.2">
      <c r="A375" s="301"/>
      <c r="B375" s="301"/>
      <c r="C375" s="301"/>
      <c r="D375" s="301"/>
      <c r="E375" s="301"/>
      <c r="F375" s="303"/>
      <c r="G375" s="303"/>
      <c r="H375" s="303"/>
      <c r="I375" s="303"/>
      <c r="J375" s="302"/>
      <c r="K375" s="302"/>
      <c r="L375" s="302"/>
      <c r="M375" s="302"/>
      <c r="N375" s="302"/>
      <c r="O375" s="302"/>
      <c r="P375" s="302"/>
      <c r="Q375" s="492"/>
      <c r="R375" s="302"/>
      <c r="S375" s="302"/>
      <c r="T375" s="302"/>
      <c r="U375" s="496"/>
      <c r="V375" s="492"/>
      <c r="W375" s="509"/>
      <c r="X375" s="500"/>
      <c r="Y375" s="302"/>
      <c r="Z375" s="302"/>
      <c r="AA375" s="1315"/>
      <c r="AB375" s="500"/>
      <c r="AC375" s="302"/>
      <c r="AD375" s="302"/>
      <c r="AE375" s="302"/>
      <c r="AF375" s="302"/>
      <c r="AG375" s="302"/>
      <c r="AH375" s="302"/>
      <c r="AI375" s="302"/>
      <c r="AJ375" s="302"/>
      <c r="AK375" s="1321"/>
      <c r="AL375" s="302"/>
    </row>
    <row r="376" spans="1:38" s="291" customFormat="1" ht="14.25" x14ac:dyDescent="0.2">
      <c r="A376" s="301"/>
      <c r="B376" s="301"/>
      <c r="C376" s="301"/>
      <c r="D376" s="301"/>
      <c r="E376" s="301"/>
      <c r="F376" s="303"/>
      <c r="G376" s="303"/>
      <c r="H376" s="303"/>
      <c r="I376" s="303"/>
      <c r="J376" s="302"/>
      <c r="K376" s="302"/>
      <c r="L376" s="302"/>
      <c r="M376" s="302"/>
      <c r="N376" s="302"/>
      <c r="O376" s="302"/>
      <c r="P376" s="302"/>
      <c r="Q376" s="492"/>
      <c r="R376" s="302"/>
      <c r="S376" s="302"/>
      <c r="T376" s="302"/>
      <c r="U376" s="496"/>
      <c r="V376" s="492"/>
      <c r="W376" s="509"/>
      <c r="X376" s="500"/>
      <c r="Y376" s="302"/>
      <c r="Z376" s="302"/>
      <c r="AA376" s="1315"/>
      <c r="AB376" s="500"/>
      <c r="AC376" s="302"/>
      <c r="AD376" s="302"/>
      <c r="AE376" s="302"/>
      <c r="AF376" s="302"/>
      <c r="AG376" s="302"/>
      <c r="AH376" s="302"/>
      <c r="AI376" s="302"/>
      <c r="AJ376" s="302"/>
      <c r="AK376" s="1321"/>
      <c r="AL376" s="302"/>
    </row>
    <row r="377" spans="1:38" s="291" customFormat="1" ht="14.25" x14ac:dyDescent="0.2">
      <c r="A377" s="301"/>
      <c r="B377" s="301"/>
      <c r="C377" s="301"/>
      <c r="D377" s="301"/>
      <c r="E377" s="301"/>
      <c r="F377" s="303"/>
      <c r="G377" s="303"/>
      <c r="H377" s="303"/>
      <c r="I377" s="303"/>
      <c r="J377" s="302"/>
      <c r="K377" s="302"/>
      <c r="L377" s="302"/>
      <c r="M377" s="302"/>
      <c r="N377" s="302"/>
      <c r="O377" s="302"/>
      <c r="P377" s="302"/>
      <c r="Q377" s="492"/>
      <c r="R377" s="302"/>
      <c r="S377" s="302"/>
      <c r="T377" s="302"/>
      <c r="U377" s="496"/>
      <c r="V377" s="492"/>
      <c r="W377" s="509"/>
      <c r="X377" s="500"/>
      <c r="Y377" s="302"/>
      <c r="Z377" s="302"/>
      <c r="AA377" s="1315"/>
      <c r="AB377" s="500"/>
      <c r="AC377" s="302"/>
      <c r="AD377" s="302"/>
      <c r="AE377" s="302"/>
      <c r="AF377" s="302"/>
      <c r="AG377" s="302"/>
      <c r="AH377" s="302"/>
      <c r="AI377" s="302"/>
      <c r="AJ377" s="302"/>
      <c r="AK377" s="1321"/>
      <c r="AL377" s="302"/>
    </row>
    <row r="378" spans="1:38" s="291" customFormat="1" ht="14.25" x14ac:dyDescent="0.2">
      <c r="A378" s="301"/>
      <c r="B378" s="301"/>
      <c r="C378" s="301"/>
      <c r="D378" s="301"/>
      <c r="E378" s="301"/>
      <c r="F378" s="303"/>
      <c r="G378" s="303"/>
      <c r="H378" s="303"/>
      <c r="I378" s="303"/>
      <c r="J378" s="302"/>
      <c r="K378" s="302"/>
      <c r="L378" s="302"/>
      <c r="M378" s="302"/>
      <c r="N378" s="302"/>
      <c r="O378" s="302"/>
      <c r="P378" s="302"/>
      <c r="Q378" s="492"/>
      <c r="R378" s="302"/>
      <c r="S378" s="302"/>
      <c r="T378" s="302"/>
      <c r="U378" s="496"/>
      <c r="V378" s="492"/>
      <c r="W378" s="509"/>
      <c r="X378" s="500"/>
      <c r="Y378" s="302"/>
      <c r="Z378" s="302"/>
      <c r="AA378" s="1315"/>
      <c r="AB378" s="500"/>
      <c r="AC378" s="302"/>
      <c r="AD378" s="302"/>
      <c r="AE378" s="302"/>
      <c r="AF378" s="302"/>
      <c r="AG378" s="302"/>
      <c r="AH378" s="302"/>
      <c r="AI378" s="302"/>
      <c r="AJ378" s="302"/>
      <c r="AK378" s="1321"/>
      <c r="AL378" s="302"/>
    </row>
    <row r="379" spans="1:38" s="291" customFormat="1" ht="14.25" x14ac:dyDescent="0.2">
      <c r="A379" s="301"/>
      <c r="B379" s="301"/>
      <c r="C379" s="301"/>
      <c r="D379" s="301"/>
      <c r="E379" s="301"/>
      <c r="F379" s="303"/>
      <c r="G379" s="303"/>
      <c r="H379" s="303"/>
      <c r="I379" s="303"/>
      <c r="J379" s="302"/>
      <c r="K379" s="302"/>
      <c r="L379" s="302"/>
      <c r="M379" s="302"/>
      <c r="N379" s="302"/>
      <c r="O379" s="302"/>
      <c r="P379" s="302"/>
      <c r="Q379" s="492"/>
      <c r="R379" s="302"/>
      <c r="S379" s="302"/>
      <c r="T379" s="302"/>
      <c r="U379" s="496"/>
      <c r="V379" s="492"/>
      <c r="W379" s="509"/>
      <c r="X379" s="500"/>
      <c r="Y379" s="302"/>
      <c r="Z379" s="302"/>
      <c r="AA379" s="1315"/>
      <c r="AB379" s="500"/>
      <c r="AC379" s="302"/>
      <c r="AD379" s="302"/>
      <c r="AE379" s="302"/>
      <c r="AF379" s="302"/>
      <c r="AG379" s="302"/>
      <c r="AH379" s="302"/>
      <c r="AI379" s="302"/>
      <c r="AJ379" s="302"/>
      <c r="AK379" s="1321"/>
      <c r="AL379" s="302"/>
    </row>
    <row r="380" spans="1:38" s="291" customFormat="1" ht="14.25" x14ac:dyDescent="0.2">
      <c r="A380" s="301"/>
      <c r="B380" s="301"/>
      <c r="C380" s="301"/>
      <c r="D380" s="301"/>
      <c r="E380" s="301"/>
      <c r="F380" s="303"/>
      <c r="G380" s="303"/>
      <c r="H380" s="303"/>
      <c r="I380" s="303"/>
      <c r="J380" s="302"/>
      <c r="K380" s="302"/>
      <c r="L380" s="302"/>
      <c r="M380" s="302"/>
      <c r="N380" s="302"/>
      <c r="O380" s="302"/>
      <c r="P380" s="302"/>
      <c r="Q380" s="492"/>
      <c r="R380" s="302"/>
      <c r="S380" s="302"/>
      <c r="T380" s="302"/>
      <c r="U380" s="496"/>
      <c r="V380" s="492"/>
      <c r="W380" s="509"/>
      <c r="X380" s="500"/>
      <c r="Y380" s="302"/>
      <c r="Z380" s="302"/>
      <c r="AA380" s="1315"/>
      <c r="AB380" s="500"/>
      <c r="AC380" s="302"/>
      <c r="AD380" s="302"/>
      <c r="AE380" s="302"/>
      <c r="AF380" s="302"/>
      <c r="AG380" s="302"/>
      <c r="AH380" s="302"/>
      <c r="AI380" s="302"/>
      <c r="AJ380" s="302"/>
      <c r="AK380" s="1321"/>
      <c r="AL380" s="302"/>
    </row>
    <row r="381" spans="1:38" s="291" customFormat="1" ht="14.25" x14ac:dyDescent="0.2">
      <c r="A381" s="301"/>
      <c r="B381" s="301"/>
      <c r="C381" s="301"/>
      <c r="D381" s="301"/>
      <c r="E381" s="301"/>
      <c r="F381" s="303"/>
      <c r="G381" s="303"/>
      <c r="H381" s="303"/>
      <c r="I381" s="303"/>
      <c r="J381" s="302"/>
      <c r="K381" s="302"/>
      <c r="L381" s="302"/>
      <c r="M381" s="302"/>
      <c r="N381" s="302"/>
      <c r="O381" s="302"/>
      <c r="P381" s="302"/>
      <c r="Q381" s="492"/>
      <c r="R381" s="302"/>
      <c r="S381" s="302"/>
      <c r="T381" s="302"/>
      <c r="U381" s="496"/>
      <c r="V381" s="492"/>
      <c r="W381" s="509"/>
      <c r="X381" s="500"/>
      <c r="Y381" s="302"/>
      <c r="Z381" s="302"/>
      <c r="AA381" s="1315"/>
      <c r="AB381" s="500"/>
      <c r="AC381" s="302"/>
      <c r="AD381" s="302"/>
      <c r="AE381" s="302"/>
      <c r="AF381" s="302"/>
      <c r="AG381" s="302"/>
      <c r="AH381" s="302"/>
      <c r="AI381" s="302"/>
      <c r="AJ381" s="302"/>
      <c r="AK381" s="1321"/>
      <c r="AL381" s="302"/>
    </row>
    <row r="382" spans="1:38" s="291" customFormat="1" ht="14.25" x14ac:dyDescent="0.2">
      <c r="A382" s="301"/>
      <c r="B382" s="301"/>
      <c r="C382" s="301"/>
      <c r="D382" s="301"/>
      <c r="E382" s="301"/>
      <c r="F382" s="303"/>
      <c r="G382" s="303"/>
      <c r="H382" s="303"/>
      <c r="I382" s="303"/>
      <c r="J382" s="302"/>
      <c r="K382" s="302"/>
      <c r="L382" s="302"/>
      <c r="M382" s="302"/>
      <c r="N382" s="302"/>
      <c r="O382" s="302"/>
      <c r="P382" s="302"/>
      <c r="Q382" s="492"/>
      <c r="R382" s="302"/>
      <c r="S382" s="302"/>
      <c r="T382" s="302"/>
      <c r="U382" s="496"/>
      <c r="V382" s="492"/>
      <c r="W382" s="509"/>
      <c r="X382" s="500"/>
      <c r="Y382" s="302"/>
      <c r="Z382" s="302"/>
      <c r="AA382" s="1315"/>
      <c r="AB382" s="500"/>
      <c r="AC382" s="302"/>
      <c r="AD382" s="302"/>
      <c r="AE382" s="302"/>
      <c r="AF382" s="302"/>
      <c r="AG382" s="302"/>
      <c r="AH382" s="302"/>
      <c r="AI382" s="302"/>
      <c r="AJ382" s="302"/>
      <c r="AK382" s="1321"/>
      <c r="AL382" s="302"/>
    </row>
    <row r="383" spans="1:38" s="291" customFormat="1" ht="14.25" x14ac:dyDescent="0.2">
      <c r="A383" s="301"/>
      <c r="B383" s="301"/>
      <c r="C383" s="301"/>
      <c r="D383" s="301"/>
      <c r="E383" s="301"/>
      <c r="F383" s="303"/>
      <c r="G383" s="303"/>
      <c r="H383" s="303"/>
      <c r="I383" s="303"/>
      <c r="J383" s="302"/>
      <c r="K383" s="302"/>
      <c r="L383" s="302"/>
      <c r="M383" s="302"/>
      <c r="N383" s="302"/>
      <c r="O383" s="302"/>
      <c r="P383" s="302"/>
      <c r="Q383" s="492"/>
      <c r="R383" s="302"/>
      <c r="S383" s="302"/>
      <c r="T383" s="302"/>
      <c r="U383" s="496"/>
      <c r="V383" s="492"/>
      <c r="W383" s="509"/>
      <c r="X383" s="500"/>
      <c r="Y383" s="302"/>
      <c r="Z383" s="302"/>
      <c r="AA383" s="1315"/>
      <c r="AB383" s="500"/>
      <c r="AC383" s="302"/>
      <c r="AD383" s="302"/>
      <c r="AE383" s="302"/>
      <c r="AF383" s="302"/>
      <c r="AG383" s="302"/>
      <c r="AH383" s="302"/>
      <c r="AI383" s="302"/>
      <c r="AJ383" s="302"/>
      <c r="AK383" s="1321"/>
      <c r="AL383" s="302"/>
    </row>
    <row r="384" spans="1:38" s="291" customFormat="1" ht="14.25" x14ac:dyDescent="0.2">
      <c r="A384" s="301"/>
      <c r="B384" s="301"/>
      <c r="C384" s="301"/>
      <c r="D384" s="301"/>
      <c r="E384" s="301"/>
      <c r="F384" s="303"/>
      <c r="G384" s="303"/>
      <c r="H384" s="303"/>
      <c r="I384" s="303"/>
      <c r="J384" s="302"/>
      <c r="K384" s="302"/>
      <c r="L384" s="302"/>
      <c r="M384" s="302"/>
      <c r="N384" s="302"/>
      <c r="O384" s="302"/>
      <c r="P384" s="302"/>
      <c r="Q384" s="492"/>
      <c r="R384" s="302"/>
      <c r="S384" s="302"/>
      <c r="T384" s="302"/>
      <c r="U384" s="496"/>
      <c r="V384" s="492"/>
      <c r="W384" s="509"/>
      <c r="X384" s="500"/>
      <c r="Y384" s="302"/>
      <c r="Z384" s="302"/>
      <c r="AA384" s="1315"/>
      <c r="AB384" s="500"/>
      <c r="AC384" s="302"/>
      <c r="AD384" s="302"/>
      <c r="AE384" s="302"/>
      <c r="AF384" s="302"/>
      <c r="AG384" s="302"/>
      <c r="AH384" s="302"/>
      <c r="AI384" s="302"/>
      <c r="AJ384" s="302"/>
      <c r="AK384" s="1321"/>
      <c r="AL384" s="302"/>
    </row>
    <row r="385" spans="1:38" s="291" customFormat="1" ht="14.25" x14ac:dyDescent="0.2">
      <c r="A385" s="301"/>
      <c r="B385" s="301"/>
      <c r="C385" s="301"/>
      <c r="D385" s="301"/>
      <c r="E385" s="301"/>
      <c r="F385" s="303"/>
      <c r="G385" s="303"/>
      <c r="H385" s="303"/>
      <c r="I385" s="303"/>
      <c r="J385" s="302"/>
      <c r="K385" s="302"/>
      <c r="L385" s="302"/>
      <c r="M385" s="302"/>
      <c r="N385" s="302"/>
      <c r="O385" s="302"/>
      <c r="P385" s="302"/>
      <c r="Q385" s="492"/>
      <c r="R385" s="302"/>
      <c r="S385" s="302"/>
      <c r="T385" s="302"/>
      <c r="U385" s="496"/>
      <c r="V385" s="492"/>
      <c r="W385" s="509"/>
      <c r="X385" s="500"/>
      <c r="Y385" s="302"/>
      <c r="Z385" s="302"/>
      <c r="AA385" s="1315"/>
      <c r="AB385" s="500"/>
      <c r="AC385" s="302"/>
      <c r="AD385" s="302"/>
      <c r="AE385" s="302"/>
      <c r="AF385" s="302"/>
      <c r="AG385" s="302"/>
      <c r="AH385" s="302"/>
      <c r="AI385" s="302"/>
      <c r="AJ385" s="302"/>
      <c r="AK385" s="1321"/>
      <c r="AL385" s="302"/>
    </row>
    <row r="386" spans="1:38" s="291" customFormat="1" ht="14.25" x14ac:dyDescent="0.2">
      <c r="A386" s="301"/>
      <c r="B386" s="301"/>
      <c r="C386" s="301"/>
      <c r="D386" s="301"/>
      <c r="E386" s="301"/>
      <c r="F386" s="303"/>
      <c r="G386" s="303"/>
      <c r="H386" s="303"/>
      <c r="I386" s="303"/>
      <c r="J386" s="302"/>
      <c r="K386" s="302"/>
      <c r="L386" s="302"/>
      <c r="M386" s="302"/>
      <c r="N386" s="302"/>
      <c r="O386" s="302"/>
      <c r="P386" s="302"/>
      <c r="Q386" s="492"/>
      <c r="R386" s="302"/>
      <c r="S386" s="302"/>
      <c r="T386" s="302"/>
      <c r="U386" s="496"/>
      <c r="V386" s="492"/>
      <c r="W386" s="509"/>
      <c r="X386" s="500"/>
      <c r="Y386" s="302"/>
      <c r="Z386" s="302"/>
      <c r="AA386" s="1315"/>
      <c r="AB386" s="500"/>
      <c r="AC386" s="302"/>
      <c r="AD386" s="302"/>
      <c r="AE386" s="302"/>
      <c r="AF386" s="302"/>
      <c r="AG386" s="302"/>
      <c r="AH386" s="302"/>
      <c r="AI386" s="302"/>
      <c r="AJ386" s="302"/>
      <c r="AK386" s="1321"/>
      <c r="AL386" s="302"/>
    </row>
    <row r="387" spans="1:38" s="291" customFormat="1" ht="14.25" x14ac:dyDescent="0.2">
      <c r="A387" s="301"/>
      <c r="B387" s="301"/>
      <c r="C387" s="301"/>
      <c r="D387" s="301"/>
      <c r="E387" s="301"/>
      <c r="F387" s="303"/>
      <c r="G387" s="303"/>
      <c r="H387" s="303"/>
      <c r="I387" s="303"/>
      <c r="J387" s="302"/>
      <c r="K387" s="302"/>
      <c r="L387" s="302"/>
      <c r="M387" s="302"/>
      <c r="N387" s="302"/>
      <c r="O387" s="302"/>
      <c r="P387" s="302"/>
      <c r="Q387" s="492"/>
      <c r="R387" s="302"/>
      <c r="S387" s="302"/>
      <c r="T387" s="302"/>
      <c r="U387" s="496"/>
      <c r="V387" s="492"/>
      <c r="W387" s="509"/>
      <c r="X387" s="500"/>
      <c r="Y387" s="302"/>
      <c r="Z387" s="302"/>
      <c r="AA387" s="1315"/>
      <c r="AB387" s="500"/>
      <c r="AC387" s="302"/>
      <c r="AD387" s="302"/>
      <c r="AE387" s="302"/>
      <c r="AF387" s="302"/>
      <c r="AG387" s="302"/>
      <c r="AH387" s="302"/>
      <c r="AI387" s="302"/>
      <c r="AJ387" s="302"/>
      <c r="AK387" s="1321"/>
      <c r="AL387" s="302"/>
    </row>
    <row r="388" spans="1:38" s="291" customFormat="1" ht="14.25" x14ac:dyDescent="0.2">
      <c r="A388" s="301"/>
      <c r="B388" s="301"/>
      <c r="C388" s="301"/>
      <c r="D388" s="301"/>
      <c r="E388" s="301"/>
      <c r="F388" s="303"/>
      <c r="G388" s="303"/>
      <c r="H388" s="303"/>
      <c r="I388" s="303"/>
      <c r="J388" s="302"/>
      <c r="K388" s="302"/>
      <c r="L388" s="302"/>
      <c r="M388" s="302"/>
      <c r="N388" s="302"/>
      <c r="O388" s="302"/>
      <c r="P388" s="302"/>
      <c r="Q388" s="492"/>
      <c r="R388" s="302"/>
      <c r="S388" s="302"/>
      <c r="T388" s="302"/>
      <c r="U388" s="496"/>
      <c r="V388" s="492"/>
      <c r="W388" s="509"/>
      <c r="X388" s="500"/>
      <c r="Y388" s="302"/>
      <c r="Z388" s="302"/>
      <c r="AA388" s="1315"/>
      <c r="AB388" s="500"/>
      <c r="AC388" s="302"/>
      <c r="AD388" s="302"/>
      <c r="AE388" s="302"/>
      <c r="AF388" s="302"/>
      <c r="AG388" s="302"/>
      <c r="AH388" s="302"/>
      <c r="AI388" s="302"/>
      <c r="AJ388" s="302"/>
      <c r="AK388" s="1321"/>
      <c r="AL388" s="302"/>
    </row>
    <row r="389" spans="1:38" s="291" customFormat="1" ht="14.25" x14ac:dyDescent="0.2">
      <c r="A389" s="301"/>
      <c r="B389" s="301"/>
      <c r="C389" s="301"/>
      <c r="D389" s="301"/>
      <c r="E389" s="301"/>
      <c r="F389" s="303"/>
      <c r="G389" s="303"/>
      <c r="H389" s="303"/>
      <c r="I389" s="303"/>
      <c r="J389" s="302"/>
      <c r="K389" s="302"/>
      <c r="L389" s="302"/>
      <c r="M389" s="302"/>
      <c r="N389" s="302"/>
      <c r="O389" s="302"/>
      <c r="P389" s="302"/>
      <c r="Q389" s="492"/>
      <c r="R389" s="302"/>
      <c r="S389" s="302"/>
      <c r="T389" s="302"/>
      <c r="U389" s="496"/>
      <c r="V389" s="492"/>
      <c r="W389" s="509"/>
      <c r="X389" s="500"/>
      <c r="Y389" s="302"/>
      <c r="Z389" s="302"/>
      <c r="AA389" s="1315"/>
      <c r="AB389" s="500"/>
      <c r="AC389" s="302"/>
      <c r="AD389" s="302"/>
      <c r="AE389" s="302"/>
      <c r="AF389" s="302"/>
      <c r="AG389" s="302"/>
      <c r="AH389" s="302"/>
      <c r="AI389" s="302"/>
      <c r="AJ389" s="302"/>
      <c r="AK389" s="1321"/>
      <c r="AL389" s="302"/>
    </row>
    <row r="390" spans="1:38" s="291" customFormat="1" ht="14.25" x14ac:dyDescent="0.2">
      <c r="A390" s="301"/>
      <c r="B390" s="301"/>
      <c r="C390" s="301"/>
      <c r="D390" s="301"/>
      <c r="E390" s="301"/>
      <c r="F390" s="303"/>
      <c r="G390" s="303"/>
      <c r="H390" s="303"/>
      <c r="I390" s="303"/>
      <c r="J390" s="302"/>
      <c r="K390" s="302"/>
      <c r="L390" s="302"/>
      <c r="M390" s="302"/>
      <c r="N390" s="302"/>
      <c r="O390" s="302"/>
      <c r="P390" s="302"/>
      <c r="Q390" s="492"/>
      <c r="R390" s="302"/>
      <c r="S390" s="302"/>
      <c r="T390" s="302"/>
      <c r="U390" s="496"/>
      <c r="V390" s="492"/>
      <c r="W390" s="509"/>
      <c r="X390" s="500"/>
      <c r="Y390" s="302"/>
      <c r="Z390" s="302"/>
      <c r="AA390" s="1315"/>
      <c r="AB390" s="500"/>
      <c r="AC390" s="302"/>
      <c r="AD390" s="302"/>
      <c r="AE390" s="302"/>
      <c r="AF390" s="302"/>
      <c r="AG390" s="302"/>
      <c r="AH390" s="302"/>
      <c r="AI390" s="302"/>
      <c r="AJ390" s="302"/>
      <c r="AK390" s="1321"/>
      <c r="AL390" s="302"/>
    </row>
    <row r="391" spans="1:38" s="291" customFormat="1" ht="14.25" x14ac:dyDescent="0.2">
      <c r="A391" s="301"/>
      <c r="B391" s="301"/>
      <c r="C391" s="301"/>
      <c r="D391" s="301"/>
      <c r="E391" s="301"/>
      <c r="F391" s="303"/>
      <c r="G391" s="303"/>
      <c r="H391" s="303"/>
      <c r="I391" s="303"/>
      <c r="J391" s="302"/>
      <c r="K391" s="302"/>
      <c r="L391" s="302"/>
      <c r="M391" s="302"/>
      <c r="N391" s="302"/>
      <c r="O391" s="302"/>
      <c r="P391" s="302"/>
      <c r="Q391" s="492"/>
      <c r="R391" s="302"/>
      <c r="S391" s="302"/>
      <c r="T391" s="302"/>
      <c r="U391" s="496"/>
      <c r="V391" s="492"/>
      <c r="W391" s="509"/>
      <c r="X391" s="500"/>
      <c r="Y391" s="302"/>
      <c r="Z391" s="302"/>
      <c r="AA391" s="1315"/>
      <c r="AB391" s="500"/>
      <c r="AC391" s="302"/>
      <c r="AD391" s="302"/>
      <c r="AE391" s="302"/>
      <c r="AF391" s="302"/>
      <c r="AG391" s="302"/>
      <c r="AH391" s="302"/>
      <c r="AI391" s="302"/>
      <c r="AJ391" s="302"/>
      <c r="AK391" s="1321"/>
      <c r="AL391" s="302"/>
    </row>
    <row r="392" spans="1:38" s="291" customFormat="1" ht="14.25" x14ac:dyDescent="0.2">
      <c r="A392" s="301"/>
      <c r="B392" s="301"/>
      <c r="C392" s="301"/>
      <c r="D392" s="301"/>
      <c r="E392" s="301"/>
      <c r="F392" s="303"/>
      <c r="G392" s="303"/>
      <c r="H392" s="303"/>
      <c r="I392" s="303"/>
      <c r="J392" s="302"/>
      <c r="K392" s="302"/>
      <c r="L392" s="302"/>
      <c r="M392" s="302"/>
      <c r="N392" s="302"/>
      <c r="O392" s="302"/>
      <c r="P392" s="302"/>
      <c r="Q392" s="492"/>
      <c r="R392" s="302"/>
      <c r="S392" s="302"/>
      <c r="T392" s="302"/>
      <c r="U392" s="496"/>
      <c r="V392" s="492"/>
      <c r="W392" s="509"/>
      <c r="X392" s="500"/>
      <c r="Y392" s="302"/>
      <c r="Z392" s="302"/>
      <c r="AA392" s="1315"/>
      <c r="AB392" s="500"/>
      <c r="AC392" s="302"/>
      <c r="AD392" s="302"/>
      <c r="AE392" s="302"/>
      <c r="AF392" s="302"/>
      <c r="AG392" s="302"/>
      <c r="AH392" s="302"/>
      <c r="AI392" s="302"/>
      <c r="AJ392" s="302"/>
      <c r="AK392" s="1321"/>
      <c r="AL392" s="302"/>
    </row>
    <row r="393" spans="1:38" s="291" customFormat="1" ht="14.25" x14ac:dyDescent="0.2">
      <c r="A393" s="301"/>
      <c r="B393" s="301"/>
      <c r="C393" s="301"/>
      <c r="D393" s="301"/>
      <c r="E393" s="301"/>
      <c r="F393" s="303"/>
      <c r="G393" s="303"/>
      <c r="H393" s="303"/>
      <c r="I393" s="303"/>
      <c r="J393" s="302"/>
      <c r="K393" s="302"/>
      <c r="L393" s="302"/>
      <c r="M393" s="302"/>
      <c r="N393" s="302"/>
      <c r="O393" s="302"/>
      <c r="P393" s="302"/>
      <c r="Q393" s="492"/>
      <c r="R393" s="302"/>
      <c r="S393" s="302"/>
      <c r="T393" s="302"/>
      <c r="U393" s="496"/>
      <c r="V393" s="492"/>
      <c r="W393" s="509"/>
      <c r="X393" s="500"/>
      <c r="Y393" s="302"/>
      <c r="Z393" s="302"/>
      <c r="AA393" s="1315"/>
      <c r="AB393" s="500"/>
      <c r="AC393" s="302"/>
      <c r="AD393" s="302"/>
      <c r="AE393" s="302"/>
      <c r="AF393" s="302"/>
      <c r="AG393" s="302"/>
      <c r="AH393" s="302"/>
      <c r="AI393" s="302"/>
      <c r="AJ393" s="302"/>
      <c r="AK393" s="1321"/>
      <c r="AL393" s="302"/>
    </row>
    <row r="394" spans="1:38" s="291" customFormat="1" ht="14.25" x14ac:dyDescent="0.2">
      <c r="A394" s="301"/>
      <c r="B394" s="301"/>
      <c r="C394" s="301"/>
      <c r="D394" s="301"/>
      <c r="E394" s="301"/>
      <c r="F394" s="303"/>
      <c r="G394" s="303"/>
      <c r="H394" s="303"/>
      <c r="I394" s="303"/>
      <c r="J394" s="302"/>
      <c r="K394" s="302"/>
      <c r="L394" s="302"/>
      <c r="M394" s="302"/>
      <c r="N394" s="302"/>
      <c r="O394" s="302"/>
      <c r="P394" s="302"/>
      <c r="Q394" s="492"/>
      <c r="R394" s="302"/>
      <c r="S394" s="302"/>
      <c r="T394" s="302"/>
      <c r="U394" s="496"/>
      <c r="V394" s="492"/>
      <c r="W394" s="509"/>
      <c r="X394" s="500"/>
      <c r="Y394" s="302"/>
      <c r="Z394" s="302"/>
      <c r="AA394" s="1315"/>
      <c r="AB394" s="500"/>
      <c r="AC394" s="302"/>
      <c r="AD394" s="302"/>
      <c r="AE394" s="302"/>
      <c r="AF394" s="302"/>
      <c r="AG394" s="302"/>
      <c r="AH394" s="302"/>
      <c r="AI394" s="302"/>
      <c r="AJ394" s="302"/>
      <c r="AK394" s="1321"/>
      <c r="AL394" s="302"/>
    </row>
    <row r="395" spans="1:38" s="291" customFormat="1" ht="14.25" x14ac:dyDescent="0.2">
      <c r="A395" s="301"/>
      <c r="B395" s="301"/>
      <c r="C395" s="301"/>
      <c r="D395" s="301"/>
      <c r="E395" s="301"/>
      <c r="F395" s="303"/>
      <c r="G395" s="303"/>
      <c r="H395" s="303"/>
      <c r="I395" s="303"/>
      <c r="J395" s="302"/>
      <c r="K395" s="302"/>
      <c r="L395" s="302"/>
      <c r="M395" s="302"/>
      <c r="N395" s="302"/>
      <c r="O395" s="302"/>
      <c r="P395" s="302"/>
      <c r="Q395" s="492"/>
      <c r="R395" s="302"/>
      <c r="S395" s="302"/>
      <c r="T395" s="302"/>
      <c r="U395" s="496"/>
      <c r="V395" s="492"/>
      <c r="W395" s="509"/>
      <c r="X395" s="500"/>
      <c r="Y395" s="302"/>
      <c r="Z395" s="302"/>
      <c r="AA395" s="1315"/>
      <c r="AB395" s="500"/>
      <c r="AC395" s="302"/>
      <c r="AD395" s="302"/>
      <c r="AE395" s="302"/>
      <c r="AF395" s="302"/>
      <c r="AG395" s="302"/>
      <c r="AH395" s="302"/>
      <c r="AI395" s="302"/>
      <c r="AJ395" s="302"/>
      <c r="AK395" s="1321"/>
      <c r="AL395" s="302"/>
    </row>
    <row r="396" spans="1:38" s="291" customFormat="1" ht="14.25" x14ac:dyDescent="0.2">
      <c r="A396" s="301"/>
      <c r="B396" s="301"/>
      <c r="C396" s="301"/>
      <c r="D396" s="301"/>
      <c r="E396" s="301"/>
      <c r="F396" s="303"/>
      <c r="G396" s="303"/>
      <c r="H396" s="303"/>
      <c r="I396" s="303"/>
      <c r="J396" s="302"/>
      <c r="K396" s="302"/>
      <c r="L396" s="302"/>
      <c r="M396" s="302"/>
      <c r="N396" s="302"/>
      <c r="O396" s="302"/>
      <c r="P396" s="302"/>
      <c r="Q396" s="492"/>
      <c r="R396" s="302"/>
      <c r="S396" s="302"/>
      <c r="T396" s="302"/>
      <c r="U396" s="496"/>
      <c r="V396" s="492"/>
      <c r="W396" s="509"/>
      <c r="X396" s="500"/>
      <c r="Y396" s="302"/>
      <c r="Z396" s="302"/>
      <c r="AA396" s="1315"/>
      <c r="AB396" s="500"/>
      <c r="AC396" s="302"/>
      <c r="AD396" s="302"/>
      <c r="AE396" s="302"/>
      <c r="AF396" s="302"/>
      <c r="AG396" s="302"/>
      <c r="AH396" s="302"/>
      <c r="AI396" s="302"/>
      <c r="AJ396" s="302"/>
      <c r="AK396" s="1321"/>
      <c r="AL396" s="302"/>
    </row>
    <row r="397" spans="1:38" s="291" customFormat="1" ht="14.25" x14ac:dyDescent="0.2">
      <c r="A397" s="301"/>
      <c r="B397" s="301"/>
      <c r="C397" s="301"/>
      <c r="D397" s="301"/>
      <c r="E397" s="301"/>
      <c r="F397" s="303"/>
      <c r="G397" s="303"/>
      <c r="H397" s="303"/>
      <c r="I397" s="303"/>
      <c r="J397" s="302"/>
      <c r="K397" s="302"/>
      <c r="L397" s="302"/>
      <c r="M397" s="302"/>
      <c r="N397" s="302"/>
      <c r="O397" s="302"/>
      <c r="P397" s="302"/>
      <c r="Q397" s="492"/>
      <c r="R397" s="302"/>
      <c r="S397" s="302"/>
      <c r="T397" s="302"/>
      <c r="U397" s="496"/>
      <c r="V397" s="492"/>
      <c r="W397" s="509"/>
      <c r="X397" s="500"/>
      <c r="Y397" s="302"/>
      <c r="Z397" s="302"/>
      <c r="AA397" s="1315"/>
      <c r="AB397" s="500"/>
      <c r="AC397" s="302"/>
      <c r="AD397" s="302"/>
      <c r="AE397" s="302"/>
      <c r="AF397" s="302"/>
      <c r="AG397" s="302"/>
      <c r="AH397" s="302"/>
      <c r="AI397" s="302"/>
      <c r="AJ397" s="302"/>
      <c r="AK397" s="1321"/>
      <c r="AL397" s="302"/>
    </row>
    <row r="398" spans="1:38" s="291" customFormat="1" ht="14.25" x14ac:dyDescent="0.2">
      <c r="A398" s="301"/>
      <c r="B398" s="301"/>
      <c r="C398" s="301"/>
      <c r="D398" s="301"/>
      <c r="E398" s="301"/>
      <c r="F398" s="303"/>
      <c r="G398" s="303"/>
      <c r="H398" s="303"/>
      <c r="I398" s="303"/>
      <c r="J398" s="302"/>
      <c r="K398" s="302"/>
      <c r="L398" s="302"/>
      <c r="M398" s="302"/>
      <c r="N398" s="302"/>
      <c r="O398" s="302"/>
      <c r="P398" s="302"/>
      <c r="Q398" s="492"/>
      <c r="R398" s="302"/>
      <c r="S398" s="302"/>
      <c r="T398" s="302"/>
      <c r="U398" s="496"/>
      <c r="V398" s="492"/>
      <c r="W398" s="509"/>
      <c r="X398" s="500"/>
      <c r="Y398" s="302"/>
      <c r="Z398" s="302"/>
      <c r="AA398" s="1315"/>
      <c r="AB398" s="500"/>
      <c r="AC398" s="302"/>
      <c r="AD398" s="302"/>
      <c r="AE398" s="302"/>
      <c r="AF398" s="302"/>
      <c r="AG398" s="302"/>
      <c r="AH398" s="302"/>
      <c r="AI398" s="302"/>
      <c r="AJ398" s="302"/>
      <c r="AK398" s="1321"/>
      <c r="AL398" s="302"/>
    </row>
    <row r="399" spans="1:38" s="291" customFormat="1" ht="14.25" x14ac:dyDescent="0.2">
      <c r="A399" s="301"/>
      <c r="B399" s="301"/>
      <c r="C399" s="301"/>
      <c r="D399" s="301"/>
      <c r="E399" s="301"/>
      <c r="F399" s="303"/>
      <c r="G399" s="303"/>
      <c r="H399" s="303"/>
      <c r="I399" s="303"/>
      <c r="J399" s="302"/>
      <c r="K399" s="302"/>
      <c r="L399" s="302"/>
      <c r="M399" s="302"/>
      <c r="N399" s="302"/>
      <c r="O399" s="302"/>
      <c r="P399" s="302"/>
      <c r="Q399" s="492"/>
      <c r="R399" s="302"/>
      <c r="S399" s="302"/>
      <c r="T399" s="302"/>
      <c r="U399" s="496"/>
      <c r="V399" s="492"/>
      <c r="W399" s="509"/>
      <c r="X399" s="500"/>
      <c r="Y399" s="302"/>
      <c r="Z399" s="302"/>
      <c r="AA399" s="1315"/>
      <c r="AB399" s="500"/>
      <c r="AC399" s="302"/>
      <c r="AD399" s="302"/>
      <c r="AE399" s="302"/>
      <c r="AF399" s="302"/>
      <c r="AG399" s="302"/>
      <c r="AH399" s="302"/>
      <c r="AI399" s="302"/>
      <c r="AJ399" s="302"/>
      <c r="AK399" s="1321"/>
      <c r="AL399" s="302"/>
    </row>
    <row r="400" spans="1:38" s="291" customFormat="1" ht="14.25" x14ac:dyDescent="0.2">
      <c r="A400" s="301"/>
      <c r="B400" s="301"/>
      <c r="C400" s="301"/>
      <c r="D400" s="301"/>
      <c r="E400" s="301"/>
      <c r="F400" s="303"/>
      <c r="G400" s="303"/>
      <c r="H400" s="303"/>
      <c r="I400" s="303"/>
      <c r="J400" s="302"/>
      <c r="K400" s="302"/>
      <c r="L400" s="302"/>
      <c r="M400" s="302"/>
      <c r="N400" s="302"/>
      <c r="O400" s="302"/>
      <c r="P400" s="302"/>
      <c r="Q400" s="492"/>
      <c r="R400" s="302"/>
      <c r="S400" s="302"/>
      <c r="T400" s="302"/>
      <c r="U400" s="496"/>
      <c r="V400" s="492"/>
      <c r="W400" s="509"/>
      <c r="X400" s="500"/>
      <c r="Y400" s="302"/>
      <c r="Z400" s="302"/>
      <c r="AA400" s="1315"/>
      <c r="AB400" s="500"/>
      <c r="AC400" s="302"/>
      <c r="AD400" s="302"/>
      <c r="AE400" s="302"/>
      <c r="AF400" s="302"/>
      <c r="AG400" s="302"/>
      <c r="AH400" s="302"/>
      <c r="AI400" s="302"/>
      <c r="AJ400" s="302"/>
      <c r="AK400" s="1321"/>
      <c r="AL400" s="302"/>
    </row>
    <row r="401" spans="1:38" s="291" customFormat="1" ht="14.25" x14ac:dyDescent="0.2">
      <c r="A401" s="301"/>
      <c r="B401" s="301"/>
      <c r="C401" s="301"/>
      <c r="D401" s="301"/>
      <c r="E401" s="301"/>
      <c r="F401" s="303"/>
      <c r="G401" s="303"/>
      <c r="H401" s="303"/>
      <c r="I401" s="303"/>
      <c r="J401" s="302"/>
      <c r="K401" s="302"/>
      <c r="L401" s="302"/>
      <c r="M401" s="302"/>
      <c r="N401" s="302"/>
      <c r="O401" s="302"/>
      <c r="P401" s="302"/>
      <c r="Q401" s="492"/>
      <c r="R401" s="302"/>
      <c r="S401" s="302"/>
      <c r="T401" s="302"/>
      <c r="U401" s="496"/>
      <c r="V401" s="492"/>
      <c r="W401" s="509"/>
      <c r="X401" s="500"/>
      <c r="Y401" s="302"/>
      <c r="Z401" s="302"/>
      <c r="AA401" s="1315"/>
      <c r="AB401" s="500"/>
      <c r="AC401" s="302"/>
      <c r="AD401" s="302"/>
      <c r="AE401" s="302"/>
      <c r="AF401" s="302"/>
      <c r="AG401" s="302"/>
      <c r="AH401" s="302"/>
      <c r="AI401" s="302"/>
      <c r="AJ401" s="302"/>
      <c r="AK401" s="1321"/>
      <c r="AL401" s="302"/>
    </row>
    <row r="402" spans="1:38" s="291" customFormat="1" ht="14.25" x14ac:dyDescent="0.2">
      <c r="A402" s="301"/>
      <c r="B402" s="301"/>
      <c r="C402" s="301"/>
      <c r="D402" s="301"/>
      <c r="E402" s="301"/>
      <c r="F402" s="303"/>
      <c r="G402" s="303"/>
      <c r="H402" s="303"/>
      <c r="I402" s="303"/>
      <c r="J402" s="302"/>
      <c r="K402" s="302"/>
      <c r="L402" s="302"/>
      <c r="M402" s="302"/>
      <c r="N402" s="302"/>
      <c r="O402" s="302"/>
      <c r="P402" s="302"/>
      <c r="Q402" s="492"/>
      <c r="R402" s="302"/>
      <c r="S402" s="302"/>
      <c r="T402" s="302"/>
      <c r="U402" s="496"/>
      <c r="V402" s="492"/>
      <c r="W402" s="509"/>
      <c r="X402" s="500"/>
      <c r="Y402" s="302"/>
      <c r="Z402" s="302"/>
      <c r="AA402" s="1315"/>
      <c r="AB402" s="500"/>
      <c r="AC402" s="302"/>
      <c r="AD402" s="302"/>
      <c r="AE402" s="302"/>
      <c r="AF402" s="302"/>
      <c r="AG402" s="302"/>
      <c r="AH402" s="302"/>
      <c r="AI402" s="302"/>
      <c r="AJ402" s="302"/>
      <c r="AK402" s="1321"/>
      <c r="AL402" s="302"/>
    </row>
    <row r="403" spans="1:38" s="291" customFormat="1" ht="14.25" x14ac:dyDescent="0.2">
      <c r="A403" s="301"/>
      <c r="B403" s="301"/>
      <c r="C403" s="301"/>
      <c r="D403" s="301"/>
      <c r="E403" s="301"/>
      <c r="F403" s="303"/>
      <c r="G403" s="303"/>
      <c r="H403" s="303"/>
      <c r="I403" s="303"/>
      <c r="J403" s="302"/>
      <c r="K403" s="302"/>
      <c r="L403" s="302"/>
      <c r="M403" s="302"/>
      <c r="N403" s="302"/>
      <c r="O403" s="302"/>
      <c r="P403" s="302"/>
      <c r="Q403" s="492"/>
      <c r="R403" s="302"/>
      <c r="S403" s="302"/>
      <c r="T403" s="302"/>
      <c r="U403" s="496"/>
      <c r="V403" s="492"/>
      <c r="W403" s="509"/>
      <c r="X403" s="500"/>
      <c r="Y403" s="302"/>
      <c r="Z403" s="302"/>
      <c r="AA403" s="1315"/>
      <c r="AB403" s="500"/>
      <c r="AC403" s="302"/>
      <c r="AD403" s="302"/>
      <c r="AE403" s="302"/>
      <c r="AF403" s="302"/>
      <c r="AG403" s="302"/>
      <c r="AH403" s="302"/>
      <c r="AI403" s="302"/>
      <c r="AJ403" s="302"/>
      <c r="AK403" s="1321"/>
      <c r="AL403" s="302"/>
    </row>
    <row r="404" spans="1:38" s="291" customFormat="1" ht="14.25" x14ac:dyDescent="0.2">
      <c r="A404" s="301"/>
      <c r="B404" s="301"/>
      <c r="C404" s="301"/>
      <c r="D404" s="301"/>
      <c r="E404" s="301"/>
      <c r="F404" s="303"/>
      <c r="G404" s="303"/>
      <c r="H404" s="303"/>
      <c r="I404" s="303"/>
      <c r="J404" s="302"/>
      <c r="K404" s="302"/>
      <c r="L404" s="302"/>
      <c r="M404" s="302"/>
      <c r="N404" s="302"/>
      <c r="O404" s="302"/>
      <c r="P404" s="302"/>
      <c r="Q404" s="492"/>
      <c r="R404" s="302"/>
      <c r="S404" s="302"/>
      <c r="T404" s="302"/>
      <c r="U404" s="496"/>
      <c r="V404" s="492"/>
      <c r="W404" s="509"/>
      <c r="X404" s="500"/>
      <c r="Y404" s="302"/>
      <c r="Z404" s="302"/>
      <c r="AA404" s="1315"/>
      <c r="AB404" s="500"/>
      <c r="AC404" s="302"/>
      <c r="AD404" s="302"/>
      <c r="AE404" s="302"/>
      <c r="AF404" s="302"/>
      <c r="AG404" s="302"/>
      <c r="AH404" s="302"/>
      <c r="AI404" s="302"/>
      <c r="AJ404" s="302"/>
      <c r="AK404" s="1321"/>
      <c r="AL404" s="302"/>
    </row>
    <row r="405" spans="1:38" s="291" customFormat="1" ht="14.25" x14ac:dyDescent="0.2">
      <c r="A405" s="301"/>
      <c r="B405" s="301"/>
      <c r="C405" s="301"/>
      <c r="D405" s="301"/>
      <c r="E405" s="301"/>
      <c r="F405" s="303"/>
      <c r="G405" s="303"/>
      <c r="H405" s="303"/>
      <c r="I405" s="303"/>
      <c r="J405" s="302"/>
      <c r="K405" s="302"/>
      <c r="L405" s="302"/>
      <c r="M405" s="302"/>
      <c r="N405" s="302"/>
      <c r="O405" s="302"/>
      <c r="P405" s="302"/>
      <c r="Q405" s="492"/>
      <c r="R405" s="302"/>
      <c r="S405" s="302"/>
      <c r="T405" s="302"/>
      <c r="U405" s="496"/>
      <c r="V405" s="492"/>
      <c r="W405" s="509"/>
      <c r="X405" s="500"/>
      <c r="Y405" s="302"/>
      <c r="Z405" s="302"/>
      <c r="AA405" s="1315"/>
      <c r="AB405" s="500"/>
      <c r="AC405" s="302"/>
      <c r="AD405" s="302"/>
      <c r="AE405" s="302"/>
      <c r="AF405" s="302"/>
      <c r="AG405" s="302"/>
      <c r="AH405" s="302"/>
      <c r="AI405" s="302"/>
      <c r="AJ405" s="302"/>
      <c r="AK405" s="1321"/>
      <c r="AL405" s="302"/>
    </row>
    <row r="406" spans="1:38" s="291" customFormat="1" ht="14.25" x14ac:dyDescent="0.2">
      <c r="A406" s="301"/>
      <c r="B406" s="301"/>
      <c r="C406" s="301"/>
      <c r="D406" s="301"/>
      <c r="E406" s="301"/>
      <c r="F406" s="303"/>
      <c r="G406" s="303"/>
      <c r="H406" s="303"/>
      <c r="I406" s="303"/>
      <c r="J406" s="302"/>
      <c r="K406" s="302"/>
      <c r="L406" s="302"/>
      <c r="M406" s="302"/>
      <c r="N406" s="302"/>
      <c r="O406" s="302"/>
      <c r="P406" s="302"/>
      <c r="Q406" s="492"/>
      <c r="R406" s="302"/>
      <c r="S406" s="302"/>
      <c r="T406" s="302"/>
      <c r="U406" s="496"/>
      <c r="V406" s="492"/>
      <c r="W406" s="509"/>
      <c r="X406" s="500"/>
      <c r="Y406" s="302"/>
      <c r="Z406" s="302"/>
      <c r="AA406" s="1315"/>
      <c r="AB406" s="500"/>
      <c r="AC406" s="302"/>
      <c r="AD406" s="302"/>
      <c r="AE406" s="302"/>
      <c r="AF406" s="302"/>
      <c r="AG406" s="302"/>
      <c r="AH406" s="302"/>
      <c r="AI406" s="302"/>
      <c r="AJ406" s="302"/>
      <c r="AK406" s="1321"/>
      <c r="AL406" s="302"/>
    </row>
    <row r="407" spans="1:38" s="291" customFormat="1" ht="14.25" x14ac:dyDescent="0.2">
      <c r="A407" s="301"/>
      <c r="B407" s="301"/>
      <c r="C407" s="301"/>
      <c r="D407" s="301"/>
      <c r="E407" s="301"/>
      <c r="F407" s="303"/>
      <c r="G407" s="303"/>
      <c r="H407" s="303"/>
      <c r="I407" s="303"/>
      <c r="J407" s="302"/>
      <c r="K407" s="302"/>
      <c r="L407" s="302"/>
      <c r="M407" s="302"/>
      <c r="N407" s="302"/>
      <c r="O407" s="302"/>
      <c r="P407" s="302"/>
      <c r="Q407" s="492"/>
      <c r="R407" s="302"/>
      <c r="S407" s="302"/>
      <c r="T407" s="302"/>
      <c r="U407" s="496"/>
      <c r="V407" s="492"/>
      <c r="W407" s="509"/>
      <c r="X407" s="500"/>
      <c r="Y407" s="302"/>
      <c r="Z407" s="302"/>
      <c r="AA407" s="1315"/>
      <c r="AB407" s="500"/>
      <c r="AC407" s="302"/>
      <c r="AD407" s="302"/>
      <c r="AE407" s="302"/>
      <c r="AF407" s="302"/>
      <c r="AG407" s="302"/>
      <c r="AH407" s="302"/>
      <c r="AI407" s="302"/>
      <c r="AJ407" s="302"/>
      <c r="AK407" s="1321"/>
      <c r="AL407" s="302"/>
    </row>
    <row r="408" spans="1:38" s="291" customFormat="1" ht="14.25" x14ac:dyDescent="0.2">
      <c r="A408" s="301"/>
      <c r="B408" s="301"/>
      <c r="C408" s="301"/>
      <c r="D408" s="301"/>
      <c r="E408" s="301"/>
      <c r="F408" s="303"/>
      <c r="G408" s="303"/>
      <c r="H408" s="303"/>
      <c r="I408" s="303"/>
      <c r="J408" s="302"/>
      <c r="K408" s="302"/>
      <c r="L408" s="302"/>
      <c r="M408" s="302"/>
      <c r="N408" s="302"/>
      <c r="O408" s="302"/>
      <c r="P408" s="302"/>
      <c r="Q408" s="492"/>
      <c r="R408" s="302"/>
      <c r="S408" s="302"/>
      <c r="T408" s="302"/>
      <c r="U408" s="496"/>
      <c r="V408" s="492"/>
      <c r="W408" s="509"/>
      <c r="X408" s="500"/>
      <c r="Y408" s="302"/>
      <c r="Z408" s="302"/>
      <c r="AA408" s="1315"/>
      <c r="AB408" s="500"/>
      <c r="AC408" s="302"/>
      <c r="AD408" s="302"/>
      <c r="AE408" s="302"/>
      <c r="AF408" s="302"/>
      <c r="AG408" s="302"/>
      <c r="AH408" s="302"/>
      <c r="AI408" s="302"/>
      <c r="AJ408" s="302"/>
      <c r="AK408" s="1321"/>
      <c r="AL408" s="302"/>
    </row>
    <row r="409" spans="1:38" s="291" customFormat="1" ht="14.25" x14ac:dyDescent="0.2">
      <c r="A409" s="301"/>
      <c r="B409" s="301"/>
      <c r="C409" s="301"/>
      <c r="D409" s="301"/>
      <c r="E409" s="301"/>
      <c r="F409" s="303"/>
      <c r="G409" s="303"/>
      <c r="H409" s="303"/>
      <c r="I409" s="303"/>
      <c r="J409" s="302"/>
      <c r="K409" s="302"/>
      <c r="L409" s="302"/>
      <c r="M409" s="302"/>
      <c r="N409" s="302"/>
      <c r="O409" s="302"/>
      <c r="P409" s="302"/>
      <c r="Q409" s="492"/>
      <c r="R409" s="302"/>
      <c r="S409" s="302"/>
      <c r="T409" s="302"/>
      <c r="U409" s="496"/>
      <c r="V409" s="492"/>
      <c r="W409" s="509"/>
      <c r="X409" s="500"/>
      <c r="Y409" s="302"/>
      <c r="Z409" s="302"/>
      <c r="AA409" s="1315"/>
      <c r="AB409" s="500"/>
      <c r="AC409" s="302"/>
      <c r="AD409" s="302"/>
      <c r="AE409" s="302"/>
      <c r="AF409" s="302"/>
      <c r="AG409" s="302"/>
      <c r="AH409" s="302"/>
      <c r="AI409" s="302"/>
      <c r="AJ409" s="302"/>
      <c r="AK409" s="1321"/>
      <c r="AL409" s="302"/>
    </row>
    <row r="410" spans="1:38" s="291" customFormat="1" ht="14.25" x14ac:dyDescent="0.2">
      <c r="A410" s="301"/>
      <c r="B410" s="301"/>
      <c r="C410" s="301"/>
      <c r="D410" s="301"/>
      <c r="E410" s="301"/>
      <c r="F410" s="303"/>
      <c r="G410" s="303"/>
      <c r="H410" s="303"/>
      <c r="I410" s="303"/>
      <c r="J410" s="302"/>
      <c r="K410" s="302"/>
      <c r="L410" s="302"/>
      <c r="M410" s="302"/>
      <c r="N410" s="302"/>
      <c r="O410" s="302"/>
      <c r="P410" s="302"/>
      <c r="Q410" s="492"/>
      <c r="R410" s="302"/>
      <c r="S410" s="302"/>
      <c r="T410" s="302"/>
      <c r="U410" s="496"/>
      <c r="V410" s="492"/>
      <c r="W410" s="509"/>
      <c r="X410" s="500"/>
      <c r="Y410" s="302"/>
      <c r="Z410" s="302"/>
      <c r="AA410" s="1315"/>
      <c r="AB410" s="500"/>
      <c r="AC410" s="302"/>
      <c r="AD410" s="302"/>
      <c r="AE410" s="302"/>
      <c r="AF410" s="302"/>
      <c r="AG410" s="302"/>
      <c r="AH410" s="302"/>
      <c r="AI410" s="302"/>
      <c r="AJ410" s="302"/>
      <c r="AK410" s="1321"/>
      <c r="AL410" s="302"/>
    </row>
    <row r="411" spans="1:38" s="291" customFormat="1" ht="14.25" x14ac:dyDescent="0.2">
      <c r="A411" s="301"/>
      <c r="B411" s="301"/>
      <c r="C411" s="301"/>
      <c r="D411" s="301"/>
      <c r="E411" s="301"/>
      <c r="F411" s="303"/>
      <c r="G411" s="303"/>
      <c r="H411" s="303"/>
      <c r="I411" s="303"/>
      <c r="J411" s="302"/>
      <c r="K411" s="302"/>
      <c r="L411" s="302"/>
      <c r="M411" s="302"/>
      <c r="N411" s="302"/>
      <c r="O411" s="302"/>
      <c r="P411" s="302"/>
      <c r="Q411" s="492"/>
      <c r="R411" s="302"/>
      <c r="S411" s="302"/>
      <c r="T411" s="302"/>
      <c r="U411" s="496"/>
      <c r="V411" s="492"/>
      <c r="W411" s="509"/>
      <c r="X411" s="500"/>
      <c r="Y411" s="302"/>
      <c r="Z411" s="302"/>
      <c r="AA411" s="1315"/>
      <c r="AB411" s="500"/>
      <c r="AC411" s="302"/>
      <c r="AD411" s="302"/>
      <c r="AE411" s="302"/>
      <c r="AF411" s="302"/>
      <c r="AG411" s="302"/>
      <c r="AH411" s="302"/>
      <c r="AI411" s="302"/>
      <c r="AJ411" s="302"/>
      <c r="AK411" s="1321"/>
      <c r="AL411" s="302"/>
    </row>
    <row r="412" spans="1:38" s="291" customFormat="1" ht="14.25" x14ac:dyDescent="0.2">
      <c r="A412" s="301"/>
      <c r="B412" s="301"/>
      <c r="C412" s="301"/>
      <c r="D412" s="301"/>
      <c r="E412" s="301"/>
      <c r="F412" s="303"/>
      <c r="G412" s="303"/>
      <c r="H412" s="303"/>
      <c r="I412" s="303"/>
      <c r="J412" s="302"/>
      <c r="K412" s="302"/>
      <c r="L412" s="302"/>
      <c r="M412" s="302"/>
      <c r="N412" s="302"/>
      <c r="O412" s="302"/>
      <c r="P412" s="302"/>
      <c r="Q412" s="492"/>
      <c r="R412" s="302"/>
      <c r="S412" s="302"/>
      <c r="T412" s="302"/>
      <c r="U412" s="496"/>
      <c r="V412" s="492"/>
      <c r="W412" s="509"/>
      <c r="X412" s="500"/>
      <c r="Y412" s="302"/>
      <c r="Z412" s="302"/>
      <c r="AA412" s="1315"/>
      <c r="AB412" s="500"/>
      <c r="AC412" s="302"/>
      <c r="AD412" s="302"/>
      <c r="AE412" s="302"/>
      <c r="AF412" s="302"/>
      <c r="AG412" s="302"/>
      <c r="AH412" s="302"/>
      <c r="AI412" s="302"/>
      <c r="AJ412" s="302"/>
      <c r="AK412" s="1321"/>
      <c r="AL412" s="302"/>
    </row>
    <row r="413" spans="1:38" s="291" customFormat="1" ht="14.25" x14ac:dyDescent="0.2">
      <c r="A413" s="301"/>
      <c r="B413" s="301"/>
      <c r="C413" s="301"/>
      <c r="D413" s="301"/>
      <c r="E413" s="301"/>
      <c r="F413" s="303"/>
      <c r="G413" s="303"/>
      <c r="H413" s="303"/>
      <c r="I413" s="303"/>
      <c r="J413" s="302"/>
      <c r="K413" s="302"/>
      <c r="L413" s="302"/>
      <c r="M413" s="302"/>
      <c r="N413" s="302"/>
      <c r="O413" s="302"/>
      <c r="P413" s="302"/>
      <c r="Q413" s="492"/>
      <c r="R413" s="302"/>
      <c r="S413" s="302"/>
      <c r="T413" s="302"/>
      <c r="U413" s="496"/>
      <c r="V413" s="492"/>
      <c r="W413" s="509"/>
      <c r="X413" s="500"/>
      <c r="Y413" s="302"/>
      <c r="Z413" s="302"/>
      <c r="AA413" s="1315"/>
      <c r="AB413" s="500"/>
      <c r="AC413" s="302"/>
      <c r="AD413" s="302"/>
      <c r="AE413" s="302"/>
      <c r="AF413" s="302"/>
      <c r="AG413" s="302"/>
      <c r="AH413" s="302"/>
      <c r="AI413" s="302"/>
      <c r="AJ413" s="302"/>
      <c r="AK413" s="1321"/>
      <c r="AL413" s="302"/>
    </row>
    <row r="414" spans="1:38" s="291" customFormat="1" ht="14.25" x14ac:dyDescent="0.2">
      <c r="A414" s="301"/>
      <c r="B414" s="301"/>
      <c r="C414" s="301"/>
      <c r="D414" s="301"/>
      <c r="E414" s="301"/>
      <c r="F414" s="303"/>
      <c r="G414" s="303"/>
      <c r="H414" s="303"/>
      <c r="I414" s="303"/>
      <c r="J414" s="302"/>
      <c r="K414" s="302"/>
      <c r="L414" s="302"/>
      <c r="M414" s="302"/>
      <c r="N414" s="302"/>
      <c r="O414" s="302"/>
      <c r="P414" s="302"/>
      <c r="Q414" s="492"/>
      <c r="R414" s="302"/>
      <c r="S414" s="302"/>
      <c r="T414" s="302"/>
      <c r="U414" s="496"/>
      <c r="V414" s="492"/>
      <c r="W414" s="509"/>
      <c r="X414" s="500"/>
      <c r="Y414" s="302"/>
      <c r="Z414" s="302"/>
      <c r="AA414" s="1315"/>
      <c r="AB414" s="500"/>
      <c r="AC414" s="302"/>
      <c r="AD414" s="302"/>
      <c r="AE414" s="302"/>
      <c r="AF414" s="302"/>
      <c r="AG414" s="302"/>
      <c r="AH414" s="302"/>
      <c r="AI414" s="302"/>
      <c r="AJ414" s="302"/>
      <c r="AK414" s="1321"/>
      <c r="AL414" s="302"/>
    </row>
    <row r="415" spans="1:38" s="291" customFormat="1" ht="14.25" x14ac:dyDescent="0.2">
      <c r="A415" s="301"/>
      <c r="B415" s="301"/>
      <c r="C415" s="301"/>
      <c r="D415" s="301"/>
      <c r="E415" s="301"/>
      <c r="F415" s="303"/>
      <c r="G415" s="303"/>
      <c r="H415" s="303"/>
      <c r="I415" s="303"/>
      <c r="J415" s="302"/>
      <c r="K415" s="302"/>
      <c r="L415" s="302"/>
      <c r="M415" s="302"/>
      <c r="N415" s="302"/>
      <c r="O415" s="302"/>
      <c r="P415" s="302"/>
      <c r="Q415" s="492"/>
      <c r="R415" s="302"/>
      <c r="S415" s="302"/>
      <c r="T415" s="302"/>
      <c r="U415" s="496"/>
      <c r="V415" s="492"/>
      <c r="W415" s="509"/>
      <c r="X415" s="500"/>
      <c r="Y415" s="302"/>
      <c r="Z415" s="302"/>
      <c r="AA415" s="1315"/>
      <c r="AB415" s="500"/>
      <c r="AC415" s="302"/>
      <c r="AD415" s="302"/>
      <c r="AE415" s="302"/>
      <c r="AF415" s="302"/>
      <c r="AG415" s="302"/>
      <c r="AH415" s="302"/>
      <c r="AI415" s="302"/>
      <c r="AJ415" s="302"/>
      <c r="AK415" s="1321"/>
      <c r="AL415" s="302"/>
    </row>
    <row r="416" spans="1:38" s="291" customFormat="1" ht="14.25" x14ac:dyDescent="0.2">
      <c r="A416" s="301"/>
      <c r="B416" s="301"/>
      <c r="C416" s="301"/>
      <c r="D416" s="301"/>
      <c r="E416" s="301"/>
      <c r="F416" s="303"/>
      <c r="G416" s="303"/>
      <c r="H416" s="303"/>
      <c r="I416" s="303"/>
      <c r="J416" s="302"/>
      <c r="K416" s="302"/>
      <c r="L416" s="302"/>
      <c r="M416" s="302"/>
      <c r="N416" s="302"/>
      <c r="O416" s="302"/>
      <c r="P416" s="302"/>
      <c r="Q416" s="492"/>
      <c r="R416" s="302"/>
      <c r="S416" s="302"/>
      <c r="T416" s="302"/>
      <c r="U416" s="496"/>
      <c r="V416" s="492"/>
      <c r="W416" s="509"/>
      <c r="X416" s="500"/>
      <c r="Y416" s="302"/>
      <c r="Z416" s="302"/>
      <c r="AA416" s="1315"/>
      <c r="AB416" s="500"/>
      <c r="AC416" s="302"/>
      <c r="AD416" s="302"/>
      <c r="AE416" s="302"/>
      <c r="AF416" s="302"/>
      <c r="AG416" s="302"/>
      <c r="AH416" s="302"/>
      <c r="AI416" s="302"/>
      <c r="AJ416" s="302"/>
      <c r="AK416" s="1321"/>
      <c r="AL416" s="302"/>
    </row>
    <row r="417" spans="1:38" s="291" customFormat="1" ht="14.25" x14ac:dyDescent="0.2">
      <c r="A417" s="301"/>
      <c r="B417" s="301"/>
      <c r="C417" s="301"/>
      <c r="D417" s="301"/>
      <c r="E417" s="301"/>
      <c r="F417" s="303"/>
      <c r="G417" s="303"/>
      <c r="H417" s="303"/>
      <c r="I417" s="303"/>
      <c r="J417" s="302"/>
      <c r="K417" s="302"/>
      <c r="L417" s="302"/>
      <c r="M417" s="302"/>
      <c r="N417" s="302"/>
      <c r="O417" s="302"/>
      <c r="P417" s="302"/>
      <c r="Q417" s="492"/>
      <c r="R417" s="302"/>
      <c r="S417" s="302"/>
      <c r="T417" s="302"/>
      <c r="U417" s="496"/>
      <c r="V417" s="492"/>
      <c r="W417" s="509"/>
      <c r="X417" s="500"/>
      <c r="Y417" s="302"/>
      <c r="Z417" s="302"/>
      <c r="AA417" s="1315"/>
      <c r="AB417" s="500"/>
      <c r="AC417" s="302"/>
      <c r="AD417" s="302"/>
      <c r="AE417" s="302"/>
      <c r="AF417" s="302"/>
      <c r="AG417" s="302"/>
      <c r="AH417" s="302"/>
      <c r="AI417" s="302"/>
      <c r="AJ417" s="302"/>
      <c r="AK417" s="1321"/>
      <c r="AL417" s="302"/>
    </row>
    <row r="418" spans="1:38" s="291" customFormat="1" ht="14.25" x14ac:dyDescent="0.2">
      <c r="A418" s="301"/>
      <c r="B418" s="301"/>
      <c r="C418" s="301"/>
      <c r="D418" s="301"/>
      <c r="E418" s="301"/>
      <c r="F418" s="303"/>
      <c r="G418" s="303"/>
      <c r="H418" s="303"/>
      <c r="I418" s="303"/>
      <c r="J418" s="302"/>
      <c r="K418" s="302"/>
      <c r="L418" s="302"/>
      <c r="M418" s="302"/>
      <c r="N418" s="302"/>
      <c r="O418" s="302"/>
      <c r="P418" s="302"/>
      <c r="Q418" s="492"/>
      <c r="R418" s="302"/>
      <c r="S418" s="302"/>
      <c r="T418" s="302"/>
      <c r="U418" s="496"/>
      <c r="V418" s="492"/>
      <c r="W418" s="509"/>
      <c r="X418" s="500"/>
      <c r="Y418" s="302"/>
      <c r="Z418" s="302"/>
      <c r="AA418" s="1315"/>
      <c r="AB418" s="500"/>
      <c r="AC418" s="302"/>
      <c r="AD418" s="302"/>
      <c r="AE418" s="302"/>
      <c r="AF418" s="302"/>
      <c r="AG418" s="302"/>
      <c r="AH418" s="302"/>
      <c r="AI418" s="302"/>
      <c r="AJ418" s="302"/>
      <c r="AK418" s="1321"/>
      <c r="AL418" s="302"/>
    </row>
    <row r="419" spans="1:38" s="291" customFormat="1" ht="14.25" x14ac:dyDescent="0.2">
      <c r="A419" s="301"/>
      <c r="B419" s="301"/>
      <c r="C419" s="301"/>
      <c r="D419" s="301"/>
      <c r="E419" s="301"/>
      <c r="F419" s="303"/>
      <c r="G419" s="303"/>
      <c r="H419" s="303"/>
      <c r="I419" s="303"/>
      <c r="J419" s="302"/>
      <c r="K419" s="302"/>
      <c r="L419" s="302"/>
      <c r="M419" s="302"/>
      <c r="N419" s="302"/>
      <c r="O419" s="302"/>
      <c r="P419" s="302"/>
      <c r="Q419" s="492"/>
      <c r="R419" s="302"/>
      <c r="S419" s="302"/>
      <c r="T419" s="302"/>
      <c r="U419" s="496"/>
      <c r="V419" s="492"/>
      <c r="W419" s="509"/>
      <c r="X419" s="500"/>
      <c r="Y419" s="302"/>
      <c r="Z419" s="302"/>
      <c r="AA419" s="1315"/>
      <c r="AB419" s="500"/>
      <c r="AC419" s="302"/>
      <c r="AD419" s="302"/>
      <c r="AE419" s="302"/>
      <c r="AF419" s="302"/>
      <c r="AG419" s="302"/>
      <c r="AH419" s="302"/>
      <c r="AI419" s="302"/>
      <c r="AJ419" s="302"/>
      <c r="AK419" s="1321"/>
      <c r="AL419" s="302"/>
    </row>
    <row r="420" spans="1:38" s="291" customFormat="1" ht="14.25" x14ac:dyDescent="0.2">
      <c r="A420" s="301"/>
      <c r="B420" s="301"/>
      <c r="C420" s="301"/>
      <c r="D420" s="301"/>
      <c r="E420" s="301"/>
      <c r="F420" s="303"/>
      <c r="G420" s="303"/>
      <c r="H420" s="303"/>
      <c r="I420" s="303"/>
      <c r="J420" s="302"/>
      <c r="K420" s="302"/>
      <c r="L420" s="302"/>
      <c r="M420" s="302"/>
      <c r="N420" s="302"/>
      <c r="O420" s="302"/>
      <c r="P420" s="302"/>
      <c r="Q420" s="492"/>
      <c r="R420" s="302"/>
      <c r="S420" s="302"/>
      <c r="T420" s="302"/>
      <c r="U420" s="496"/>
      <c r="V420" s="492"/>
      <c r="W420" s="509"/>
      <c r="X420" s="500"/>
      <c r="Y420" s="302"/>
      <c r="Z420" s="302"/>
      <c r="AA420" s="1315"/>
      <c r="AB420" s="500"/>
      <c r="AC420" s="302"/>
      <c r="AD420" s="302"/>
      <c r="AE420" s="302"/>
      <c r="AF420" s="302"/>
      <c r="AG420" s="302"/>
      <c r="AH420" s="302"/>
      <c r="AI420" s="302"/>
      <c r="AJ420" s="302"/>
      <c r="AK420" s="1321"/>
      <c r="AL420" s="302"/>
    </row>
    <row r="421" spans="1:38" s="291" customFormat="1" ht="14.25" x14ac:dyDescent="0.2">
      <c r="A421" s="301"/>
      <c r="B421" s="301"/>
      <c r="C421" s="301"/>
      <c r="D421" s="301"/>
      <c r="E421" s="301"/>
      <c r="F421" s="303"/>
      <c r="G421" s="303"/>
      <c r="H421" s="303"/>
      <c r="I421" s="303"/>
      <c r="J421" s="302"/>
      <c r="K421" s="302"/>
      <c r="L421" s="302"/>
      <c r="M421" s="302"/>
      <c r="N421" s="302"/>
      <c r="O421" s="302"/>
      <c r="P421" s="302"/>
      <c r="Q421" s="492"/>
      <c r="R421" s="302"/>
      <c r="S421" s="302"/>
      <c r="T421" s="302"/>
      <c r="U421" s="496"/>
      <c r="V421" s="492"/>
      <c r="W421" s="509"/>
      <c r="X421" s="500"/>
      <c r="Y421" s="302"/>
      <c r="Z421" s="302"/>
      <c r="AA421" s="1315"/>
      <c r="AB421" s="500"/>
      <c r="AC421" s="302"/>
      <c r="AD421" s="302"/>
      <c r="AE421" s="302"/>
      <c r="AF421" s="302"/>
      <c r="AG421" s="302"/>
      <c r="AH421" s="302"/>
      <c r="AI421" s="302"/>
      <c r="AJ421" s="302"/>
      <c r="AK421" s="1321"/>
      <c r="AL421" s="302"/>
    </row>
    <row r="422" spans="1:38" s="291" customFormat="1" ht="14.25" x14ac:dyDescent="0.2">
      <c r="A422" s="301"/>
      <c r="B422" s="301"/>
      <c r="C422" s="301"/>
      <c r="D422" s="301"/>
      <c r="E422" s="301"/>
      <c r="F422" s="303"/>
      <c r="G422" s="303"/>
      <c r="H422" s="303"/>
      <c r="I422" s="303"/>
      <c r="J422" s="302"/>
      <c r="K422" s="302"/>
      <c r="L422" s="302"/>
      <c r="M422" s="302"/>
      <c r="N422" s="302"/>
      <c r="O422" s="302"/>
      <c r="P422" s="302"/>
      <c r="Q422" s="492"/>
      <c r="R422" s="302"/>
      <c r="S422" s="302"/>
      <c r="T422" s="302"/>
      <c r="U422" s="496"/>
      <c r="V422" s="492"/>
      <c r="W422" s="509"/>
      <c r="X422" s="500"/>
      <c r="Y422" s="302"/>
      <c r="Z422" s="302"/>
      <c r="AA422" s="1315"/>
      <c r="AB422" s="500"/>
      <c r="AC422" s="302"/>
      <c r="AD422" s="302"/>
      <c r="AE422" s="302"/>
      <c r="AF422" s="302"/>
      <c r="AG422" s="302"/>
      <c r="AH422" s="302"/>
      <c r="AI422" s="302"/>
      <c r="AJ422" s="302"/>
      <c r="AK422" s="1321"/>
      <c r="AL422" s="302"/>
    </row>
    <row r="423" spans="1:38" s="291" customFormat="1" ht="14.25" x14ac:dyDescent="0.2">
      <c r="A423" s="301"/>
      <c r="B423" s="301"/>
      <c r="C423" s="301"/>
      <c r="D423" s="301"/>
      <c r="E423" s="301"/>
      <c r="F423" s="303"/>
      <c r="G423" s="303"/>
      <c r="H423" s="303"/>
      <c r="I423" s="303"/>
      <c r="J423" s="302"/>
      <c r="K423" s="302"/>
      <c r="L423" s="302"/>
      <c r="M423" s="302"/>
      <c r="N423" s="302"/>
      <c r="O423" s="302"/>
      <c r="P423" s="302"/>
      <c r="Q423" s="492"/>
      <c r="R423" s="302"/>
      <c r="S423" s="302"/>
      <c r="T423" s="302"/>
      <c r="U423" s="496"/>
      <c r="V423" s="492"/>
      <c r="W423" s="509"/>
      <c r="X423" s="500"/>
      <c r="Y423" s="302"/>
      <c r="Z423" s="302"/>
      <c r="AA423" s="1315"/>
      <c r="AB423" s="500"/>
      <c r="AC423" s="302"/>
      <c r="AD423" s="302"/>
      <c r="AE423" s="302"/>
      <c r="AF423" s="302"/>
      <c r="AG423" s="302"/>
      <c r="AH423" s="302"/>
      <c r="AI423" s="302"/>
      <c r="AJ423" s="302"/>
      <c r="AK423" s="1321"/>
      <c r="AL423" s="302"/>
    </row>
    <row r="424" spans="1:38" s="291" customFormat="1" ht="14.25" x14ac:dyDescent="0.2">
      <c r="A424" s="301"/>
      <c r="B424" s="301"/>
      <c r="C424" s="301"/>
      <c r="D424" s="301"/>
      <c r="E424" s="301"/>
      <c r="F424" s="303"/>
      <c r="G424" s="303"/>
      <c r="H424" s="303"/>
      <c r="I424" s="303"/>
      <c r="J424" s="302"/>
      <c r="K424" s="302"/>
      <c r="L424" s="302"/>
      <c r="M424" s="302"/>
      <c r="N424" s="302"/>
      <c r="O424" s="302"/>
      <c r="P424" s="302"/>
      <c r="Q424" s="492"/>
      <c r="R424" s="302"/>
      <c r="S424" s="302"/>
      <c r="T424" s="302"/>
      <c r="U424" s="496"/>
      <c r="V424" s="492"/>
      <c r="W424" s="509"/>
      <c r="X424" s="500"/>
      <c r="Y424" s="302"/>
      <c r="Z424" s="302"/>
      <c r="AA424" s="1315"/>
      <c r="AB424" s="500"/>
      <c r="AC424" s="302"/>
      <c r="AD424" s="302"/>
      <c r="AE424" s="302"/>
      <c r="AF424" s="302"/>
      <c r="AG424" s="302"/>
      <c r="AH424" s="302"/>
      <c r="AI424" s="302"/>
      <c r="AJ424" s="302"/>
      <c r="AK424" s="1321"/>
      <c r="AL424" s="302"/>
    </row>
    <row r="425" spans="1:38" s="291" customFormat="1" ht="14.25" x14ac:dyDescent="0.2">
      <c r="A425" s="301"/>
      <c r="B425" s="301"/>
      <c r="C425" s="301"/>
      <c r="D425" s="301"/>
      <c r="E425" s="301"/>
      <c r="F425" s="303"/>
      <c r="G425" s="303"/>
      <c r="H425" s="303"/>
      <c r="I425" s="303"/>
      <c r="J425" s="302"/>
      <c r="K425" s="302"/>
      <c r="L425" s="302"/>
      <c r="M425" s="302"/>
      <c r="N425" s="302"/>
      <c r="O425" s="302"/>
      <c r="P425" s="302"/>
      <c r="Q425" s="492"/>
      <c r="R425" s="302"/>
      <c r="S425" s="302"/>
      <c r="T425" s="302"/>
      <c r="U425" s="496"/>
      <c r="V425" s="492"/>
      <c r="W425" s="509"/>
      <c r="X425" s="500"/>
      <c r="Y425" s="302"/>
      <c r="Z425" s="302"/>
      <c r="AA425" s="1315"/>
      <c r="AB425" s="500"/>
      <c r="AC425" s="302"/>
      <c r="AD425" s="302"/>
      <c r="AE425" s="302"/>
      <c r="AF425" s="302"/>
      <c r="AG425" s="302"/>
      <c r="AH425" s="302"/>
      <c r="AI425" s="302"/>
      <c r="AJ425" s="302"/>
      <c r="AK425" s="1321"/>
      <c r="AL425" s="302"/>
    </row>
    <row r="426" spans="1:38" s="291" customFormat="1" ht="14.25" x14ac:dyDescent="0.2">
      <c r="A426" s="301"/>
      <c r="B426" s="301"/>
      <c r="C426" s="301"/>
      <c r="D426" s="301"/>
      <c r="E426" s="301"/>
      <c r="F426" s="303"/>
      <c r="G426" s="303"/>
      <c r="H426" s="303"/>
      <c r="I426" s="303"/>
      <c r="J426" s="302"/>
      <c r="K426" s="302"/>
      <c r="L426" s="302"/>
      <c r="M426" s="302"/>
      <c r="N426" s="302"/>
      <c r="O426" s="302"/>
      <c r="P426" s="302"/>
      <c r="Q426" s="492"/>
      <c r="R426" s="302"/>
      <c r="S426" s="302"/>
      <c r="T426" s="302"/>
      <c r="U426" s="496"/>
      <c r="V426" s="492"/>
      <c r="W426" s="509"/>
      <c r="X426" s="500"/>
      <c r="Y426" s="302"/>
      <c r="Z426" s="302"/>
      <c r="AA426" s="1315"/>
      <c r="AB426" s="500"/>
      <c r="AC426" s="302"/>
      <c r="AD426" s="302"/>
      <c r="AE426" s="302"/>
      <c r="AF426" s="302"/>
      <c r="AG426" s="302"/>
      <c r="AH426" s="302"/>
      <c r="AI426" s="302"/>
      <c r="AJ426" s="302"/>
      <c r="AK426" s="1321"/>
      <c r="AL426" s="302"/>
    </row>
    <row r="427" spans="1:38" s="291" customFormat="1" ht="14.25" x14ac:dyDescent="0.2">
      <c r="A427" s="301"/>
      <c r="B427" s="301"/>
      <c r="C427" s="301"/>
      <c r="D427" s="301"/>
      <c r="E427" s="301"/>
      <c r="F427" s="303"/>
      <c r="G427" s="303"/>
      <c r="H427" s="303"/>
      <c r="I427" s="303"/>
      <c r="J427" s="302"/>
      <c r="K427" s="302"/>
      <c r="L427" s="302"/>
      <c r="M427" s="302"/>
      <c r="N427" s="302"/>
      <c r="O427" s="302"/>
      <c r="P427" s="302"/>
      <c r="Q427" s="492"/>
      <c r="R427" s="302"/>
      <c r="S427" s="302"/>
      <c r="T427" s="302"/>
      <c r="U427" s="496"/>
      <c r="V427" s="492"/>
      <c r="W427" s="509"/>
      <c r="X427" s="500"/>
      <c r="Y427" s="302"/>
      <c r="Z427" s="302"/>
      <c r="AA427" s="1315"/>
      <c r="AB427" s="500"/>
      <c r="AC427" s="302"/>
      <c r="AD427" s="302"/>
      <c r="AE427" s="302"/>
      <c r="AF427" s="302"/>
      <c r="AG427" s="302"/>
      <c r="AH427" s="302"/>
      <c r="AI427" s="302"/>
      <c r="AJ427" s="302"/>
      <c r="AK427" s="1321"/>
      <c r="AL427" s="302"/>
    </row>
    <row r="428" spans="1:38" s="291" customFormat="1" ht="14.25" x14ac:dyDescent="0.2">
      <c r="A428" s="301"/>
      <c r="B428" s="301"/>
      <c r="C428" s="301"/>
      <c r="D428" s="301"/>
      <c r="E428" s="301"/>
      <c r="F428" s="303"/>
      <c r="G428" s="303"/>
      <c r="H428" s="303"/>
      <c r="I428" s="303"/>
      <c r="J428" s="302"/>
      <c r="K428" s="302"/>
      <c r="L428" s="302"/>
      <c r="M428" s="302"/>
      <c r="N428" s="302"/>
      <c r="O428" s="302"/>
      <c r="P428" s="302"/>
      <c r="Q428" s="492"/>
      <c r="R428" s="302"/>
      <c r="S428" s="302"/>
      <c r="T428" s="302"/>
      <c r="U428" s="496"/>
      <c r="V428" s="492"/>
      <c r="W428" s="509"/>
      <c r="X428" s="500"/>
      <c r="Y428" s="302"/>
      <c r="Z428" s="302"/>
      <c r="AA428" s="1315"/>
      <c r="AB428" s="500"/>
      <c r="AC428" s="302"/>
      <c r="AD428" s="302"/>
      <c r="AE428" s="302"/>
      <c r="AF428" s="302"/>
      <c r="AG428" s="302"/>
      <c r="AH428" s="302"/>
      <c r="AI428" s="302"/>
      <c r="AJ428" s="302"/>
      <c r="AK428" s="1321"/>
      <c r="AL428" s="302"/>
    </row>
    <row r="429" spans="1:38" s="291" customFormat="1" ht="14.25" x14ac:dyDescent="0.2">
      <c r="A429" s="301"/>
      <c r="B429" s="301"/>
      <c r="C429" s="301"/>
      <c r="D429" s="301"/>
      <c r="E429" s="301"/>
      <c r="F429" s="303"/>
      <c r="G429" s="303"/>
      <c r="H429" s="303"/>
      <c r="I429" s="303"/>
      <c r="J429" s="302"/>
      <c r="K429" s="302"/>
      <c r="L429" s="302"/>
      <c r="M429" s="302"/>
      <c r="N429" s="302"/>
      <c r="O429" s="302"/>
      <c r="P429" s="302"/>
      <c r="Q429" s="492"/>
      <c r="R429" s="302"/>
      <c r="S429" s="302"/>
      <c r="T429" s="302"/>
      <c r="U429" s="496"/>
      <c r="V429" s="492"/>
      <c r="W429" s="509"/>
      <c r="X429" s="500"/>
      <c r="Y429" s="302"/>
      <c r="Z429" s="302"/>
      <c r="AA429" s="1315"/>
      <c r="AB429" s="500"/>
      <c r="AC429" s="302"/>
      <c r="AD429" s="302"/>
      <c r="AE429" s="302"/>
      <c r="AF429" s="302"/>
      <c r="AG429" s="302"/>
      <c r="AH429" s="302"/>
      <c r="AI429" s="302"/>
      <c r="AJ429" s="302"/>
      <c r="AK429" s="1321"/>
      <c r="AL429" s="302"/>
    </row>
    <row r="430" spans="1:38" s="291" customFormat="1" ht="14.25" x14ac:dyDescent="0.2">
      <c r="A430" s="301"/>
      <c r="B430" s="301"/>
      <c r="C430" s="301"/>
      <c r="D430" s="301"/>
      <c r="E430" s="301"/>
      <c r="F430" s="303"/>
      <c r="G430" s="303"/>
      <c r="H430" s="303"/>
      <c r="I430" s="303"/>
      <c r="J430" s="302"/>
      <c r="K430" s="302"/>
      <c r="L430" s="302"/>
      <c r="M430" s="302"/>
      <c r="N430" s="302"/>
      <c r="O430" s="302"/>
      <c r="P430" s="302"/>
      <c r="Q430" s="492"/>
      <c r="R430" s="302"/>
      <c r="S430" s="302"/>
      <c r="T430" s="302"/>
      <c r="U430" s="496"/>
      <c r="V430" s="492"/>
      <c r="W430" s="509"/>
      <c r="X430" s="500"/>
      <c r="Y430" s="302"/>
      <c r="Z430" s="302"/>
      <c r="AA430" s="1315"/>
      <c r="AB430" s="500"/>
      <c r="AC430" s="302"/>
      <c r="AD430" s="302"/>
      <c r="AE430" s="302"/>
      <c r="AF430" s="302"/>
      <c r="AG430" s="302"/>
      <c r="AH430" s="302"/>
      <c r="AI430" s="302"/>
      <c r="AJ430" s="302"/>
      <c r="AK430" s="1321"/>
      <c r="AL430" s="302"/>
    </row>
    <row r="431" spans="1:38" s="291" customFormat="1" ht="14.25" x14ac:dyDescent="0.2">
      <c r="A431" s="301"/>
      <c r="B431" s="301"/>
      <c r="C431" s="301"/>
      <c r="D431" s="301"/>
      <c r="E431" s="301"/>
      <c r="F431" s="303"/>
      <c r="G431" s="303"/>
      <c r="H431" s="303"/>
      <c r="I431" s="303"/>
      <c r="J431" s="302"/>
      <c r="K431" s="302"/>
      <c r="L431" s="302"/>
      <c r="M431" s="302"/>
      <c r="N431" s="302"/>
      <c r="O431" s="302"/>
      <c r="P431" s="302"/>
      <c r="Q431" s="492"/>
      <c r="R431" s="302"/>
      <c r="S431" s="302"/>
      <c r="T431" s="302"/>
      <c r="U431" s="496"/>
      <c r="V431" s="492"/>
      <c r="W431" s="509"/>
      <c r="X431" s="500"/>
      <c r="Y431" s="302"/>
      <c r="Z431" s="302"/>
      <c r="AA431" s="1315"/>
      <c r="AB431" s="500"/>
      <c r="AC431" s="302"/>
      <c r="AD431" s="302"/>
      <c r="AE431" s="302"/>
      <c r="AF431" s="302"/>
      <c r="AG431" s="302"/>
      <c r="AH431" s="302"/>
      <c r="AI431" s="302"/>
      <c r="AJ431" s="302"/>
      <c r="AK431" s="1321"/>
      <c r="AL431" s="302"/>
    </row>
    <row r="432" spans="1:38" s="291" customFormat="1" ht="14.25" x14ac:dyDescent="0.2">
      <c r="A432" s="301"/>
      <c r="B432" s="301"/>
      <c r="C432" s="301"/>
      <c r="D432" s="301"/>
      <c r="E432" s="301"/>
      <c r="F432" s="303"/>
      <c r="G432" s="303"/>
      <c r="H432" s="303"/>
      <c r="I432" s="303"/>
      <c r="J432" s="302"/>
      <c r="K432" s="302"/>
      <c r="L432" s="302"/>
      <c r="M432" s="302"/>
      <c r="N432" s="302"/>
      <c r="O432" s="302"/>
      <c r="P432" s="302"/>
      <c r="Q432" s="492"/>
      <c r="R432" s="302"/>
      <c r="S432" s="302"/>
      <c r="T432" s="302"/>
      <c r="U432" s="496"/>
      <c r="V432" s="492"/>
      <c r="W432" s="509"/>
      <c r="X432" s="500"/>
      <c r="Y432" s="302"/>
      <c r="Z432" s="302"/>
      <c r="AA432" s="1315"/>
      <c r="AB432" s="500"/>
      <c r="AC432" s="302"/>
      <c r="AD432" s="302"/>
      <c r="AE432" s="302"/>
      <c r="AF432" s="302"/>
      <c r="AG432" s="302"/>
      <c r="AH432" s="302"/>
      <c r="AI432" s="302"/>
      <c r="AJ432" s="302"/>
      <c r="AK432" s="1321"/>
      <c r="AL432" s="302"/>
    </row>
    <row r="433" spans="1:38" s="291" customFormat="1" ht="14.25" x14ac:dyDescent="0.2">
      <c r="A433" s="301"/>
      <c r="B433" s="301"/>
      <c r="C433" s="301"/>
      <c r="D433" s="301"/>
      <c r="E433" s="301"/>
      <c r="F433" s="303"/>
      <c r="G433" s="303"/>
      <c r="H433" s="303"/>
      <c r="I433" s="303"/>
      <c r="J433" s="302"/>
      <c r="K433" s="302"/>
      <c r="L433" s="302"/>
      <c r="M433" s="302"/>
      <c r="N433" s="302"/>
      <c r="O433" s="302"/>
      <c r="P433" s="302"/>
      <c r="Q433" s="492"/>
      <c r="R433" s="302"/>
      <c r="S433" s="302"/>
      <c r="T433" s="302"/>
      <c r="U433" s="496"/>
      <c r="V433" s="492"/>
      <c r="W433" s="509"/>
      <c r="X433" s="500"/>
      <c r="Y433" s="302"/>
      <c r="Z433" s="302"/>
      <c r="AA433" s="1315"/>
      <c r="AB433" s="500"/>
      <c r="AC433" s="302"/>
      <c r="AD433" s="302"/>
      <c r="AE433" s="302"/>
      <c r="AF433" s="302"/>
      <c r="AG433" s="302"/>
      <c r="AH433" s="302"/>
      <c r="AI433" s="302"/>
      <c r="AJ433" s="302"/>
      <c r="AK433" s="1321"/>
      <c r="AL433" s="302"/>
    </row>
    <row r="434" spans="1:38" s="291" customFormat="1" ht="14.25" x14ac:dyDescent="0.2">
      <c r="A434" s="301"/>
      <c r="B434" s="301"/>
      <c r="C434" s="301"/>
      <c r="D434" s="301"/>
      <c r="E434" s="301"/>
      <c r="F434" s="303"/>
      <c r="G434" s="303"/>
      <c r="H434" s="303"/>
      <c r="I434" s="303"/>
      <c r="J434" s="302"/>
      <c r="K434" s="302"/>
      <c r="L434" s="302"/>
      <c r="M434" s="302"/>
      <c r="N434" s="302"/>
      <c r="O434" s="302"/>
      <c r="P434" s="302"/>
      <c r="Q434" s="492"/>
      <c r="R434" s="302"/>
      <c r="S434" s="302"/>
      <c r="T434" s="302"/>
      <c r="U434" s="496"/>
      <c r="V434" s="492"/>
      <c r="W434" s="509"/>
      <c r="X434" s="500"/>
      <c r="Y434" s="302"/>
      <c r="Z434" s="302"/>
      <c r="AA434" s="1315"/>
      <c r="AB434" s="500"/>
      <c r="AC434" s="302"/>
      <c r="AD434" s="302"/>
      <c r="AE434" s="302"/>
      <c r="AF434" s="302"/>
      <c r="AG434" s="302"/>
      <c r="AH434" s="302"/>
      <c r="AI434" s="302"/>
      <c r="AJ434" s="302"/>
      <c r="AK434" s="1321"/>
      <c r="AL434" s="302"/>
    </row>
    <row r="435" spans="1:38" s="291" customFormat="1" ht="14.25" x14ac:dyDescent="0.2">
      <c r="A435" s="301"/>
      <c r="B435" s="301"/>
      <c r="C435" s="301"/>
      <c r="D435" s="301"/>
      <c r="E435" s="301"/>
      <c r="F435" s="303"/>
      <c r="G435" s="303"/>
      <c r="H435" s="303"/>
      <c r="I435" s="303"/>
      <c r="J435" s="302"/>
      <c r="K435" s="302"/>
      <c r="L435" s="302"/>
      <c r="M435" s="302"/>
      <c r="N435" s="302"/>
      <c r="O435" s="302"/>
      <c r="P435" s="302"/>
      <c r="Q435" s="492"/>
      <c r="R435" s="302"/>
      <c r="S435" s="302"/>
      <c r="T435" s="302"/>
      <c r="U435" s="496"/>
      <c r="V435" s="492"/>
      <c r="W435" s="509"/>
      <c r="X435" s="500"/>
      <c r="Y435" s="302"/>
      <c r="Z435" s="302"/>
      <c r="AA435" s="1315"/>
      <c r="AB435" s="500"/>
      <c r="AC435" s="302"/>
      <c r="AD435" s="302"/>
      <c r="AE435" s="302"/>
      <c r="AF435" s="302"/>
      <c r="AG435" s="302"/>
      <c r="AH435" s="302"/>
      <c r="AI435" s="302"/>
      <c r="AJ435" s="302"/>
      <c r="AK435" s="1321"/>
      <c r="AL435" s="302"/>
    </row>
    <row r="436" spans="1:38" s="291" customFormat="1" ht="14.25" x14ac:dyDescent="0.2">
      <c r="A436" s="301"/>
      <c r="B436" s="301"/>
      <c r="C436" s="301"/>
      <c r="D436" s="301"/>
      <c r="E436" s="301"/>
      <c r="F436" s="303"/>
      <c r="G436" s="303"/>
      <c r="H436" s="303"/>
      <c r="I436" s="303"/>
      <c r="J436" s="302"/>
      <c r="K436" s="302"/>
      <c r="L436" s="302"/>
      <c r="M436" s="302"/>
      <c r="N436" s="302"/>
      <c r="O436" s="302"/>
      <c r="P436" s="302"/>
      <c r="Q436" s="492"/>
      <c r="R436" s="302"/>
      <c r="S436" s="302"/>
      <c r="T436" s="302"/>
      <c r="U436" s="496"/>
      <c r="V436" s="492"/>
      <c r="W436" s="509"/>
      <c r="X436" s="500"/>
      <c r="Y436" s="302"/>
      <c r="Z436" s="302"/>
      <c r="AA436" s="1315"/>
      <c r="AB436" s="500"/>
      <c r="AC436" s="302"/>
      <c r="AD436" s="302"/>
      <c r="AE436" s="302"/>
      <c r="AF436" s="302"/>
      <c r="AG436" s="302"/>
      <c r="AH436" s="302"/>
      <c r="AI436" s="302"/>
      <c r="AJ436" s="302"/>
      <c r="AK436" s="1321"/>
      <c r="AL436" s="302"/>
    </row>
    <row r="437" spans="1:38" s="291" customFormat="1" ht="14.25" x14ac:dyDescent="0.2">
      <c r="A437" s="301"/>
      <c r="B437" s="301"/>
      <c r="C437" s="301"/>
      <c r="D437" s="301"/>
      <c r="E437" s="301"/>
      <c r="F437" s="303"/>
      <c r="G437" s="303"/>
      <c r="H437" s="303"/>
      <c r="I437" s="303"/>
      <c r="J437" s="302"/>
      <c r="K437" s="302"/>
      <c r="L437" s="302"/>
      <c r="M437" s="302"/>
      <c r="N437" s="302"/>
      <c r="O437" s="302"/>
      <c r="P437" s="302"/>
      <c r="Q437" s="492"/>
      <c r="R437" s="302"/>
      <c r="S437" s="302"/>
      <c r="T437" s="302"/>
      <c r="U437" s="496"/>
      <c r="V437" s="492"/>
      <c r="W437" s="509"/>
      <c r="X437" s="500"/>
      <c r="Y437" s="302"/>
      <c r="Z437" s="302"/>
      <c r="AA437" s="1315"/>
      <c r="AB437" s="500"/>
      <c r="AC437" s="302"/>
      <c r="AD437" s="302"/>
      <c r="AE437" s="302"/>
      <c r="AF437" s="302"/>
      <c r="AG437" s="302"/>
      <c r="AH437" s="302"/>
      <c r="AI437" s="302"/>
      <c r="AJ437" s="302"/>
      <c r="AK437" s="1321"/>
      <c r="AL437" s="302"/>
    </row>
    <row r="438" spans="1:38" s="291" customFormat="1" ht="14.25" x14ac:dyDescent="0.2">
      <c r="A438" s="301"/>
      <c r="B438" s="301"/>
      <c r="C438" s="301"/>
      <c r="D438" s="301"/>
      <c r="E438" s="301"/>
      <c r="F438" s="303"/>
      <c r="G438" s="303"/>
      <c r="H438" s="303"/>
      <c r="I438" s="303"/>
      <c r="J438" s="302"/>
      <c r="K438" s="302"/>
      <c r="L438" s="302"/>
      <c r="M438" s="302"/>
      <c r="N438" s="302"/>
      <c r="O438" s="302"/>
      <c r="P438" s="302"/>
      <c r="Q438" s="492"/>
      <c r="R438" s="302"/>
      <c r="S438" s="302"/>
      <c r="T438" s="302"/>
      <c r="U438" s="496"/>
      <c r="V438" s="492"/>
      <c r="W438" s="509"/>
      <c r="X438" s="500"/>
      <c r="Y438" s="302"/>
      <c r="Z438" s="302"/>
      <c r="AA438" s="1315"/>
      <c r="AB438" s="500"/>
      <c r="AC438" s="302"/>
      <c r="AD438" s="302"/>
      <c r="AE438" s="302"/>
      <c r="AF438" s="302"/>
      <c r="AG438" s="302"/>
      <c r="AH438" s="302"/>
      <c r="AI438" s="302"/>
      <c r="AJ438" s="302"/>
      <c r="AK438" s="1321"/>
      <c r="AL438" s="302"/>
    </row>
    <row r="439" spans="1:38" s="291" customFormat="1" ht="14.25" x14ac:dyDescent="0.2">
      <c r="A439" s="301"/>
      <c r="B439" s="301"/>
      <c r="C439" s="301"/>
      <c r="D439" s="301"/>
      <c r="E439" s="301"/>
      <c r="F439" s="303"/>
      <c r="G439" s="303"/>
      <c r="H439" s="303"/>
      <c r="I439" s="303"/>
      <c r="J439" s="302"/>
      <c r="K439" s="302"/>
      <c r="L439" s="302"/>
      <c r="M439" s="302"/>
      <c r="N439" s="302"/>
      <c r="O439" s="302"/>
      <c r="P439" s="302"/>
      <c r="Q439" s="492"/>
      <c r="R439" s="302"/>
      <c r="S439" s="302"/>
      <c r="T439" s="302"/>
      <c r="U439" s="496"/>
      <c r="V439" s="492"/>
      <c r="W439" s="509"/>
      <c r="X439" s="500"/>
      <c r="Y439" s="302"/>
      <c r="Z439" s="302"/>
      <c r="AA439" s="1315"/>
      <c r="AB439" s="500"/>
      <c r="AC439" s="302"/>
      <c r="AD439" s="302"/>
      <c r="AE439" s="302"/>
      <c r="AF439" s="302"/>
      <c r="AG439" s="302"/>
      <c r="AH439" s="302"/>
      <c r="AI439" s="302"/>
      <c r="AJ439" s="302"/>
      <c r="AK439" s="1321"/>
      <c r="AL439" s="302"/>
    </row>
    <row r="440" spans="1:38" s="291" customFormat="1" ht="14.25" x14ac:dyDescent="0.2">
      <c r="A440" s="301"/>
      <c r="B440" s="301"/>
      <c r="C440" s="301"/>
      <c r="D440" s="301"/>
      <c r="E440" s="301"/>
      <c r="F440" s="303"/>
      <c r="G440" s="303"/>
      <c r="H440" s="303"/>
      <c r="I440" s="303"/>
      <c r="J440" s="302"/>
      <c r="K440" s="302"/>
      <c r="L440" s="302"/>
      <c r="M440" s="302"/>
      <c r="N440" s="302"/>
      <c r="O440" s="302"/>
      <c r="P440" s="302"/>
      <c r="Q440" s="492"/>
      <c r="R440" s="302"/>
      <c r="S440" s="302"/>
      <c r="T440" s="302"/>
      <c r="U440" s="496"/>
      <c r="V440" s="492"/>
      <c r="W440" s="509"/>
      <c r="X440" s="500"/>
      <c r="Y440" s="302"/>
      <c r="Z440" s="302"/>
      <c r="AA440" s="1315"/>
      <c r="AB440" s="500"/>
      <c r="AC440" s="302"/>
      <c r="AD440" s="302"/>
      <c r="AE440" s="302"/>
      <c r="AF440" s="302"/>
      <c r="AG440" s="302"/>
      <c r="AH440" s="302"/>
      <c r="AI440" s="302"/>
      <c r="AJ440" s="302"/>
      <c r="AK440" s="1321"/>
      <c r="AL440" s="302"/>
    </row>
    <row r="441" spans="1:38" s="291" customFormat="1" ht="14.25" x14ac:dyDescent="0.2">
      <c r="A441" s="301"/>
      <c r="B441" s="301"/>
      <c r="C441" s="301"/>
      <c r="D441" s="301"/>
      <c r="E441" s="301"/>
      <c r="F441" s="303"/>
      <c r="G441" s="303"/>
      <c r="H441" s="303"/>
      <c r="I441" s="303"/>
      <c r="J441" s="302"/>
      <c r="K441" s="302"/>
      <c r="L441" s="302"/>
      <c r="M441" s="302"/>
      <c r="N441" s="302"/>
      <c r="O441" s="302"/>
      <c r="P441" s="302"/>
      <c r="Q441" s="492"/>
      <c r="R441" s="302"/>
      <c r="S441" s="302"/>
      <c r="T441" s="302"/>
      <c r="U441" s="496"/>
      <c r="V441" s="492"/>
      <c r="W441" s="509"/>
      <c r="X441" s="500"/>
      <c r="Y441" s="302"/>
      <c r="Z441" s="302"/>
      <c r="AA441" s="1315"/>
      <c r="AB441" s="500"/>
      <c r="AC441" s="302"/>
      <c r="AD441" s="302"/>
      <c r="AE441" s="302"/>
      <c r="AF441" s="302"/>
      <c r="AG441" s="302"/>
      <c r="AH441" s="302"/>
      <c r="AI441" s="302"/>
      <c r="AJ441" s="302"/>
      <c r="AK441" s="1321"/>
      <c r="AL441" s="302"/>
    </row>
    <row r="442" spans="1:38" s="291" customFormat="1" ht="14.25" x14ac:dyDescent="0.2">
      <c r="A442" s="301"/>
      <c r="B442" s="301"/>
      <c r="C442" s="301"/>
      <c r="D442" s="301"/>
      <c r="E442" s="301"/>
      <c r="F442" s="303"/>
      <c r="G442" s="303"/>
      <c r="H442" s="303"/>
      <c r="I442" s="303"/>
      <c r="J442" s="302"/>
      <c r="K442" s="302"/>
      <c r="L442" s="302"/>
      <c r="M442" s="302"/>
      <c r="N442" s="302"/>
      <c r="O442" s="302"/>
      <c r="P442" s="302"/>
      <c r="Q442" s="492"/>
      <c r="R442" s="302"/>
      <c r="S442" s="302"/>
      <c r="T442" s="302"/>
      <c r="U442" s="496"/>
      <c r="V442" s="492"/>
      <c r="W442" s="509"/>
      <c r="X442" s="500"/>
      <c r="Y442" s="302"/>
      <c r="Z442" s="302"/>
      <c r="AA442" s="1315"/>
      <c r="AB442" s="500"/>
      <c r="AC442" s="302"/>
      <c r="AD442" s="302"/>
      <c r="AE442" s="302"/>
      <c r="AF442" s="302"/>
      <c r="AG442" s="302"/>
      <c r="AH442" s="302"/>
      <c r="AI442" s="302"/>
      <c r="AJ442" s="302"/>
      <c r="AK442" s="1321"/>
      <c r="AL442" s="302"/>
    </row>
    <row r="443" spans="1:38" s="291" customFormat="1" ht="14.25" x14ac:dyDescent="0.2">
      <c r="A443" s="301"/>
      <c r="B443" s="301"/>
      <c r="C443" s="301"/>
      <c r="D443" s="301"/>
      <c r="E443" s="301"/>
      <c r="F443" s="303"/>
      <c r="G443" s="303"/>
      <c r="H443" s="303"/>
      <c r="I443" s="303"/>
      <c r="J443" s="302"/>
      <c r="K443" s="302"/>
      <c r="L443" s="302"/>
      <c r="M443" s="302"/>
      <c r="N443" s="302"/>
      <c r="O443" s="302"/>
      <c r="P443" s="302"/>
      <c r="Q443" s="492"/>
      <c r="R443" s="302"/>
      <c r="S443" s="302"/>
      <c r="T443" s="302"/>
      <c r="U443" s="496"/>
      <c r="V443" s="492"/>
      <c r="W443" s="509"/>
      <c r="X443" s="500"/>
      <c r="Y443" s="302"/>
      <c r="Z443" s="302"/>
      <c r="AA443" s="1315"/>
      <c r="AB443" s="500"/>
      <c r="AC443" s="302"/>
      <c r="AD443" s="302"/>
      <c r="AE443" s="302"/>
      <c r="AF443" s="302"/>
      <c r="AG443" s="302"/>
      <c r="AH443" s="302"/>
      <c r="AI443" s="302"/>
      <c r="AJ443" s="302"/>
      <c r="AK443" s="1321"/>
      <c r="AL443" s="302"/>
    </row>
    <row r="444" spans="1:38" s="291" customFormat="1" ht="14.25" x14ac:dyDescent="0.2">
      <c r="A444" s="301"/>
      <c r="B444" s="301"/>
      <c r="C444" s="301"/>
      <c r="D444" s="301"/>
      <c r="E444" s="301"/>
      <c r="F444" s="303"/>
      <c r="G444" s="303"/>
      <c r="H444" s="303"/>
      <c r="I444" s="303"/>
      <c r="J444" s="302"/>
      <c r="K444" s="302"/>
      <c r="L444" s="302"/>
      <c r="M444" s="302"/>
      <c r="N444" s="302"/>
      <c r="O444" s="302"/>
      <c r="P444" s="302"/>
      <c r="Q444" s="492"/>
      <c r="R444" s="302"/>
      <c r="S444" s="302"/>
      <c r="T444" s="302"/>
      <c r="U444" s="496"/>
      <c r="V444" s="492"/>
      <c r="W444" s="509"/>
      <c r="X444" s="500"/>
      <c r="Y444" s="302"/>
      <c r="Z444" s="302"/>
      <c r="AA444" s="1315"/>
      <c r="AB444" s="500"/>
      <c r="AC444" s="302"/>
      <c r="AD444" s="302"/>
      <c r="AE444" s="302"/>
      <c r="AF444" s="302"/>
      <c r="AG444" s="302"/>
      <c r="AH444" s="302"/>
      <c r="AI444" s="302"/>
      <c r="AJ444" s="302"/>
      <c r="AK444" s="1321"/>
      <c r="AL444" s="302"/>
    </row>
    <row r="445" spans="1:38" s="291" customFormat="1" ht="14.25" x14ac:dyDescent="0.2">
      <c r="A445" s="301"/>
      <c r="B445" s="301"/>
      <c r="C445" s="301"/>
      <c r="D445" s="301"/>
      <c r="E445" s="301"/>
      <c r="F445" s="303"/>
      <c r="G445" s="303"/>
      <c r="H445" s="303"/>
      <c r="I445" s="303"/>
      <c r="J445" s="302"/>
      <c r="K445" s="302"/>
      <c r="L445" s="302"/>
      <c r="M445" s="302"/>
      <c r="N445" s="302"/>
      <c r="O445" s="302"/>
      <c r="P445" s="302"/>
      <c r="Q445" s="492"/>
      <c r="R445" s="302"/>
      <c r="S445" s="302"/>
      <c r="T445" s="302"/>
      <c r="U445" s="496"/>
      <c r="V445" s="492"/>
      <c r="W445" s="509"/>
      <c r="X445" s="500"/>
      <c r="Y445" s="302"/>
      <c r="Z445" s="302"/>
      <c r="AA445" s="1315"/>
      <c r="AB445" s="500"/>
      <c r="AC445" s="302"/>
      <c r="AD445" s="302"/>
      <c r="AE445" s="302"/>
      <c r="AF445" s="302"/>
      <c r="AG445" s="302"/>
      <c r="AH445" s="302"/>
      <c r="AI445" s="302"/>
      <c r="AJ445" s="302"/>
      <c r="AK445" s="1321"/>
      <c r="AL445" s="302"/>
    </row>
    <row r="446" spans="1:38" s="291" customFormat="1" ht="14.25" x14ac:dyDescent="0.2">
      <c r="A446" s="301"/>
      <c r="B446" s="301"/>
      <c r="C446" s="301"/>
      <c r="D446" s="301"/>
      <c r="E446" s="301"/>
      <c r="F446" s="303"/>
      <c r="G446" s="303"/>
      <c r="H446" s="303"/>
      <c r="I446" s="303"/>
      <c r="J446" s="302"/>
      <c r="K446" s="302"/>
      <c r="L446" s="302"/>
      <c r="M446" s="302"/>
      <c r="N446" s="302"/>
      <c r="O446" s="302"/>
      <c r="P446" s="302"/>
      <c r="Q446" s="492"/>
      <c r="R446" s="302"/>
      <c r="S446" s="302"/>
      <c r="T446" s="302"/>
      <c r="U446" s="496"/>
      <c r="V446" s="492"/>
      <c r="W446" s="509"/>
      <c r="X446" s="500"/>
      <c r="Y446" s="302"/>
      <c r="Z446" s="302"/>
      <c r="AA446" s="1315"/>
      <c r="AB446" s="500"/>
      <c r="AC446" s="302"/>
      <c r="AD446" s="302"/>
      <c r="AE446" s="302"/>
      <c r="AF446" s="302"/>
      <c r="AG446" s="302"/>
      <c r="AH446" s="302"/>
      <c r="AI446" s="302"/>
      <c r="AJ446" s="302"/>
      <c r="AK446" s="1321"/>
      <c r="AL446" s="302"/>
    </row>
    <row r="447" spans="1:38" s="291" customFormat="1" ht="14.25" x14ac:dyDescent="0.2">
      <c r="A447" s="301"/>
      <c r="B447" s="301"/>
      <c r="C447" s="301"/>
      <c r="D447" s="301"/>
      <c r="E447" s="301"/>
      <c r="F447" s="303"/>
      <c r="G447" s="303"/>
      <c r="H447" s="303"/>
      <c r="I447" s="303"/>
      <c r="J447" s="302"/>
      <c r="K447" s="302"/>
      <c r="L447" s="302"/>
      <c r="M447" s="302"/>
      <c r="N447" s="302"/>
      <c r="O447" s="302"/>
      <c r="P447" s="302"/>
      <c r="Q447" s="492"/>
      <c r="R447" s="302"/>
      <c r="S447" s="302"/>
      <c r="T447" s="302"/>
      <c r="U447" s="496"/>
      <c r="V447" s="492"/>
      <c r="W447" s="509"/>
      <c r="X447" s="500"/>
      <c r="Y447" s="302"/>
      <c r="Z447" s="302"/>
      <c r="AA447" s="1315"/>
      <c r="AB447" s="500"/>
      <c r="AC447" s="302"/>
      <c r="AD447" s="302"/>
      <c r="AE447" s="302"/>
      <c r="AF447" s="302"/>
      <c r="AG447" s="302"/>
      <c r="AH447" s="302"/>
      <c r="AI447" s="302"/>
      <c r="AJ447" s="302"/>
      <c r="AK447" s="1321"/>
      <c r="AL447" s="302"/>
    </row>
    <row r="448" spans="1:38" s="291" customFormat="1" ht="14.25" x14ac:dyDescent="0.2">
      <c r="A448" s="301"/>
      <c r="B448" s="301"/>
      <c r="C448" s="301"/>
      <c r="D448" s="301"/>
      <c r="E448" s="301"/>
      <c r="F448" s="303"/>
      <c r="G448" s="303"/>
      <c r="H448" s="303"/>
      <c r="I448" s="303"/>
      <c r="J448" s="302"/>
      <c r="K448" s="302"/>
      <c r="L448" s="302"/>
      <c r="M448" s="302"/>
      <c r="N448" s="302"/>
      <c r="O448" s="302"/>
      <c r="P448" s="302"/>
      <c r="Q448" s="492"/>
      <c r="R448" s="302"/>
      <c r="S448" s="302"/>
      <c r="T448" s="302"/>
      <c r="U448" s="496"/>
      <c r="V448" s="492"/>
      <c r="W448" s="509"/>
      <c r="X448" s="500"/>
      <c r="Y448" s="302"/>
      <c r="Z448" s="302"/>
      <c r="AA448" s="1315"/>
      <c r="AB448" s="500"/>
      <c r="AC448" s="302"/>
      <c r="AD448" s="302"/>
      <c r="AE448" s="302"/>
      <c r="AF448" s="302"/>
      <c r="AG448" s="302"/>
      <c r="AH448" s="302"/>
      <c r="AI448" s="302"/>
      <c r="AJ448" s="302"/>
      <c r="AK448" s="1321"/>
      <c r="AL448" s="302"/>
    </row>
    <row r="449" spans="1:38" s="291" customFormat="1" ht="14.25" x14ac:dyDescent="0.2">
      <c r="A449" s="301"/>
      <c r="B449" s="301"/>
      <c r="C449" s="301"/>
      <c r="D449" s="301"/>
      <c r="E449" s="301"/>
      <c r="F449" s="303"/>
      <c r="G449" s="303"/>
      <c r="H449" s="303"/>
      <c r="I449" s="303"/>
      <c r="J449" s="302"/>
      <c r="K449" s="302"/>
      <c r="L449" s="302"/>
      <c r="M449" s="302"/>
      <c r="N449" s="302"/>
      <c r="O449" s="302"/>
      <c r="P449" s="302"/>
      <c r="Q449" s="492"/>
      <c r="R449" s="302"/>
      <c r="S449" s="302"/>
      <c r="T449" s="302"/>
      <c r="U449" s="496"/>
      <c r="V449" s="492"/>
      <c r="W449" s="509"/>
      <c r="X449" s="500"/>
      <c r="Y449" s="302"/>
      <c r="Z449" s="302"/>
      <c r="AA449" s="1315"/>
      <c r="AB449" s="500"/>
      <c r="AC449" s="302"/>
      <c r="AD449" s="302"/>
      <c r="AE449" s="302"/>
      <c r="AF449" s="302"/>
      <c r="AG449" s="302"/>
      <c r="AH449" s="302"/>
      <c r="AI449" s="302"/>
      <c r="AJ449" s="302"/>
      <c r="AK449" s="1321"/>
      <c r="AL449" s="302"/>
    </row>
    <row r="450" spans="1:38" s="291" customFormat="1" ht="14.25" x14ac:dyDescent="0.2">
      <c r="A450" s="301"/>
      <c r="B450" s="301"/>
      <c r="C450" s="301"/>
      <c r="D450" s="301"/>
      <c r="E450" s="301"/>
      <c r="F450" s="303"/>
      <c r="G450" s="303"/>
      <c r="H450" s="303"/>
      <c r="I450" s="303"/>
      <c r="J450" s="302"/>
      <c r="K450" s="302"/>
      <c r="L450" s="302"/>
      <c r="M450" s="302"/>
      <c r="N450" s="302"/>
      <c r="O450" s="302"/>
      <c r="P450" s="302"/>
      <c r="Q450" s="492"/>
      <c r="R450" s="302"/>
      <c r="S450" s="302"/>
      <c r="T450" s="302"/>
      <c r="U450" s="496"/>
      <c r="V450" s="492"/>
      <c r="W450" s="509"/>
      <c r="X450" s="500"/>
      <c r="Y450" s="302"/>
      <c r="Z450" s="302"/>
      <c r="AA450" s="1315"/>
      <c r="AB450" s="500"/>
      <c r="AC450" s="302"/>
      <c r="AD450" s="302"/>
      <c r="AE450" s="302"/>
      <c r="AF450" s="302"/>
      <c r="AG450" s="302"/>
      <c r="AH450" s="302"/>
      <c r="AI450" s="302"/>
      <c r="AJ450" s="302"/>
      <c r="AK450" s="1321"/>
      <c r="AL450" s="302"/>
    </row>
    <row r="451" spans="1:38" s="291" customFormat="1" ht="14.25" x14ac:dyDescent="0.2">
      <c r="A451" s="301"/>
      <c r="B451" s="301"/>
      <c r="C451" s="301"/>
      <c r="D451" s="301"/>
      <c r="E451" s="301"/>
      <c r="F451" s="303"/>
      <c r="G451" s="303"/>
      <c r="H451" s="303"/>
      <c r="I451" s="303"/>
      <c r="J451" s="302"/>
      <c r="K451" s="302"/>
      <c r="L451" s="302"/>
      <c r="M451" s="302"/>
      <c r="N451" s="302"/>
      <c r="O451" s="302"/>
      <c r="P451" s="302"/>
      <c r="Q451" s="492"/>
      <c r="R451" s="302"/>
      <c r="S451" s="302"/>
      <c r="T451" s="302"/>
      <c r="U451" s="496"/>
      <c r="V451" s="492"/>
      <c r="W451" s="509"/>
      <c r="X451" s="500"/>
      <c r="Y451" s="302"/>
      <c r="Z451" s="302"/>
      <c r="AA451" s="1315"/>
      <c r="AB451" s="500"/>
      <c r="AC451" s="302"/>
      <c r="AD451" s="302"/>
      <c r="AE451" s="302"/>
      <c r="AF451" s="302"/>
      <c r="AG451" s="302"/>
      <c r="AH451" s="302"/>
      <c r="AI451" s="302"/>
      <c r="AJ451" s="302"/>
      <c r="AK451" s="1321"/>
      <c r="AL451" s="302"/>
    </row>
    <row r="452" spans="1:38" s="291" customFormat="1" ht="14.25" x14ac:dyDescent="0.2">
      <c r="A452" s="301"/>
      <c r="B452" s="301"/>
      <c r="C452" s="301"/>
      <c r="D452" s="301"/>
      <c r="E452" s="301"/>
      <c r="F452" s="303"/>
      <c r="G452" s="303"/>
      <c r="H452" s="303"/>
      <c r="I452" s="303"/>
      <c r="J452" s="302"/>
      <c r="K452" s="302"/>
      <c r="L452" s="302"/>
      <c r="M452" s="302"/>
      <c r="N452" s="302"/>
      <c r="O452" s="302"/>
      <c r="P452" s="302"/>
      <c r="Q452" s="492"/>
      <c r="R452" s="302"/>
      <c r="S452" s="302"/>
      <c r="T452" s="302"/>
      <c r="U452" s="496"/>
      <c r="V452" s="492"/>
      <c r="W452" s="509"/>
      <c r="X452" s="500"/>
      <c r="Y452" s="302"/>
      <c r="Z452" s="302"/>
      <c r="AA452" s="1315"/>
      <c r="AB452" s="500"/>
      <c r="AC452" s="302"/>
      <c r="AD452" s="302"/>
      <c r="AE452" s="302"/>
      <c r="AF452" s="302"/>
      <c r="AG452" s="302"/>
      <c r="AH452" s="302"/>
      <c r="AI452" s="302"/>
      <c r="AJ452" s="302"/>
      <c r="AK452" s="1321"/>
      <c r="AL452" s="302"/>
    </row>
    <row r="453" spans="1:38" s="291" customFormat="1" ht="14.25" x14ac:dyDescent="0.2">
      <c r="A453" s="301"/>
      <c r="B453" s="301"/>
      <c r="C453" s="301"/>
      <c r="D453" s="301"/>
      <c r="E453" s="301"/>
      <c r="F453" s="303"/>
      <c r="G453" s="303"/>
      <c r="H453" s="303"/>
      <c r="I453" s="303"/>
      <c r="J453" s="302"/>
      <c r="K453" s="302"/>
      <c r="L453" s="302"/>
      <c r="M453" s="302"/>
      <c r="N453" s="302"/>
      <c r="O453" s="302"/>
      <c r="P453" s="302"/>
      <c r="Q453" s="492"/>
      <c r="R453" s="302"/>
      <c r="S453" s="302"/>
      <c r="T453" s="302"/>
      <c r="U453" s="496"/>
      <c r="V453" s="492"/>
      <c r="W453" s="509"/>
      <c r="X453" s="500"/>
      <c r="Y453" s="302"/>
      <c r="Z453" s="302"/>
      <c r="AA453" s="1315"/>
      <c r="AB453" s="500"/>
      <c r="AC453" s="302"/>
      <c r="AD453" s="302"/>
      <c r="AE453" s="302"/>
      <c r="AF453" s="302"/>
      <c r="AG453" s="302"/>
      <c r="AH453" s="302"/>
      <c r="AI453" s="302"/>
      <c r="AJ453" s="302"/>
      <c r="AK453" s="1321"/>
      <c r="AL453" s="302"/>
    </row>
    <row r="454" spans="1:38" s="291" customFormat="1" ht="14.25" x14ac:dyDescent="0.2">
      <c r="A454" s="301"/>
      <c r="B454" s="301"/>
      <c r="C454" s="301"/>
      <c r="D454" s="301"/>
      <c r="E454" s="301"/>
      <c r="F454" s="303"/>
      <c r="G454" s="303"/>
      <c r="H454" s="303"/>
      <c r="I454" s="303"/>
      <c r="J454" s="302"/>
      <c r="K454" s="302"/>
      <c r="L454" s="302"/>
      <c r="M454" s="302"/>
      <c r="N454" s="302"/>
      <c r="O454" s="302"/>
      <c r="P454" s="302"/>
      <c r="Q454" s="492"/>
      <c r="R454" s="302"/>
      <c r="S454" s="302"/>
      <c r="T454" s="302"/>
      <c r="U454" s="496"/>
      <c r="V454" s="492"/>
      <c r="W454" s="509"/>
      <c r="X454" s="500"/>
      <c r="Y454" s="302"/>
      <c r="Z454" s="302"/>
      <c r="AA454" s="1315"/>
      <c r="AB454" s="500"/>
      <c r="AC454" s="302"/>
      <c r="AD454" s="302"/>
      <c r="AE454" s="302"/>
      <c r="AF454" s="302"/>
      <c r="AG454" s="302"/>
      <c r="AH454" s="302"/>
      <c r="AI454" s="302"/>
      <c r="AJ454" s="302"/>
      <c r="AK454" s="1321"/>
      <c r="AL454" s="302"/>
    </row>
    <row r="455" spans="1:38" s="291" customFormat="1" ht="14.25" x14ac:dyDescent="0.2">
      <c r="A455" s="301"/>
      <c r="B455" s="301"/>
      <c r="C455" s="301"/>
      <c r="D455" s="301"/>
      <c r="E455" s="301"/>
      <c r="F455" s="303"/>
      <c r="G455" s="303"/>
      <c r="H455" s="303"/>
      <c r="I455" s="303"/>
      <c r="J455" s="302"/>
      <c r="K455" s="302"/>
      <c r="L455" s="302"/>
      <c r="M455" s="302"/>
      <c r="N455" s="302"/>
      <c r="O455" s="302"/>
      <c r="P455" s="302"/>
      <c r="Q455" s="492"/>
      <c r="R455" s="302"/>
      <c r="S455" s="302"/>
      <c r="T455" s="302"/>
      <c r="U455" s="496"/>
      <c r="V455" s="492"/>
      <c r="W455" s="509"/>
      <c r="X455" s="500"/>
      <c r="Y455" s="302"/>
      <c r="Z455" s="302"/>
      <c r="AA455" s="1315"/>
      <c r="AB455" s="500"/>
      <c r="AC455" s="302"/>
      <c r="AD455" s="302"/>
      <c r="AE455" s="302"/>
      <c r="AF455" s="302"/>
      <c r="AG455" s="302"/>
      <c r="AH455" s="302"/>
      <c r="AI455" s="302"/>
      <c r="AJ455" s="302"/>
      <c r="AK455" s="1321"/>
      <c r="AL455" s="302"/>
    </row>
    <row r="456" spans="1:38" s="291" customFormat="1" ht="14.25" x14ac:dyDescent="0.2">
      <c r="A456" s="301"/>
      <c r="B456" s="301"/>
      <c r="C456" s="301"/>
      <c r="D456" s="301"/>
      <c r="E456" s="301"/>
      <c r="F456" s="303"/>
      <c r="G456" s="303"/>
      <c r="H456" s="303"/>
      <c r="I456" s="303"/>
      <c r="J456" s="302"/>
      <c r="K456" s="302"/>
      <c r="L456" s="302"/>
      <c r="M456" s="302"/>
      <c r="N456" s="302"/>
      <c r="O456" s="302"/>
      <c r="P456" s="302"/>
      <c r="Q456" s="492"/>
      <c r="R456" s="302"/>
      <c r="S456" s="302"/>
      <c r="T456" s="302"/>
      <c r="U456" s="496"/>
      <c r="V456" s="492"/>
      <c r="W456" s="509"/>
      <c r="X456" s="500"/>
      <c r="Y456" s="302"/>
      <c r="Z456" s="302"/>
      <c r="AA456" s="1315"/>
      <c r="AB456" s="500"/>
      <c r="AC456" s="302"/>
      <c r="AD456" s="302"/>
      <c r="AE456" s="302"/>
      <c r="AF456" s="302"/>
      <c r="AG456" s="302"/>
      <c r="AH456" s="302"/>
      <c r="AI456" s="302"/>
      <c r="AJ456" s="302"/>
      <c r="AK456" s="1321"/>
      <c r="AL456" s="302"/>
    </row>
    <row r="457" spans="1:38" s="291" customFormat="1" ht="14.25" x14ac:dyDescent="0.2">
      <c r="A457" s="301"/>
      <c r="B457" s="301"/>
      <c r="C457" s="301"/>
      <c r="D457" s="301"/>
      <c r="E457" s="301"/>
      <c r="F457" s="303"/>
      <c r="G457" s="303"/>
      <c r="H457" s="303"/>
      <c r="I457" s="303"/>
      <c r="J457" s="302"/>
      <c r="K457" s="302"/>
      <c r="L457" s="302"/>
      <c r="M457" s="302"/>
      <c r="N457" s="302"/>
      <c r="O457" s="302"/>
      <c r="P457" s="302"/>
      <c r="Q457" s="492"/>
      <c r="R457" s="302"/>
      <c r="S457" s="302"/>
      <c r="T457" s="302"/>
      <c r="U457" s="496"/>
      <c r="V457" s="492"/>
      <c r="W457" s="509"/>
      <c r="X457" s="500"/>
      <c r="Y457" s="302"/>
      <c r="Z457" s="302"/>
      <c r="AA457" s="1315"/>
      <c r="AB457" s="500"/>
      <c r="AC457" s="302"/>
      <c r="AD457" s="302"/>
      <c r="AE457" s="302"/>
      <c r="AF457" s="302"/>
      <c r="AG457" s="302"/>
      <c r="AH457" s="302"/>
      <c r="AI457" s="302"/>
      <c r="AJ457" s="302"/>
      <c r="AK457" s="1321"/>
      <c r="AL457" s="302"/>
    </row>
    <row r="458" spans="1:38" s="291" customFormat="1" ht="14.25" x14ac:dyDescent="0.2">
      <c r="A458" s="301"/>
      <c r="B458" s="301"/>
      <c r="C458" s="301"/>
      <c r="D458" s="301"/>
      <c r="E458" s="301"/>
      <c r="F458" s="303"/>
      <c r="G458" s="303"/>
      <c r="H458" s="303"/>
      <c r="I458" s="303"/>
      <c r="J458" s="302"/>
      <c r="K458" s="302"/>
      <c r="L458" s="302"/>
      <c r="M458" s="302"/>
      <c r="N458" s="302"/>
      <c r="O458" s="302"/>
      <c r="P458" s="302"/>
      <c r="Q458" s="492"/>
      <c r="R458" s="302"/>
      <c r="S458" s="302"/>
      <c r="T458" s="302"/>
      <c r="U458" s="496"/>
      <c r="V458" s="492"/>
      <c r="W458" s="509"/>
      <c r="X458" s="500"/>
      <c r="Y458" s="302"/>
      <c r="Z458" s="302"/>
      <c r="AA458" s="1315"/>
      <c r="AB458" s="500"/>
      <c r="AC458" s="302"/>
      <c r="AD458" s="302"/>
      <c r="AE458" s="302"/>
      <c r="AF458" s="302"/>
      <c r="AG458" s="302"/>
      <c r="AH458" s="302"/>
      <c r="AI458" s="302"/>
      <c r="AJ458" s="302"/>
      <c r="AK458" s="1321"/>
      <c r="AL458" s="302"/>
    </row>
    <row r="459" spans="1:38" s="291" customFormat="1" ht="14.25" x14ac:dyDescent="0.2">
      <c r="A459" s="301"/>
      <c r="B459" s="301"/>
      <c r="C459" s="301"/>
      <c r="D459" s="301"/>
      <c r="E459" s="301"/>
      <c r="F459" s="303"/>
      <c r="G459" s="303"/>
      <c r="H459" s="303"/>
      <c r="I459" s="303"/>
      <c r="J459" s="302"/>
      <c r="K459" s="302"/>
      <c r="L459" s="302"/>
      <c r="M459" s="302"/>
      <c r="N459" s="302"/>
      <c r="O459" s="302"/>
      <c r="P459" s="302"/>
      <c r="Q459" s="492"/>
      <c r="R459" s="302"/>
      <c r="S459" s="302"/>
      <c r="T459" s="302"/>
      <c r="U459" s="496"/>
      <c r="V459" s="492"/>
      <c r="W459" s="509"/>
      <c r="X459" s="500"/>
      <c r="Y459" s="302"/>
      <c r="Z459" s="302"/>
      <c r="AA459" s="1315"/>
      <c r="AB459" s="500"/>
      <c r="AC459" s="302"/>
      <c r="AD459" s="302"/>
      <c r="AE459" s="302"/>
      <c r="AF459" s="302"/>
      <c r="AG459" s="302"/>
      <c r="AH459" s="302"/>
      <c r="AI459" s="302"/>
      <c r="AJ459" s="302"/>
      <c r="AK459" s="1321"/>
      <c r="AL459" s="302"/>
    </row>
    <row r="460" spans="1:38" s="291" customFormat="1" ht="14.25" x14ac:dyDescent="0.2">
      <c r="A460" s="301"/>
      <c r="B460" s="301"/>
      <c r="C460" s="301"/>
      <c r="D460" s="301"/>
      <c r="E460" s="301"/>
      <c r="F460" s="303"/>
      <c r="G460" s="303"/>
      <c r="H460" s="303"/>
      <c r="I460" s="303"/>
      <c r="J460" s="302"/>
      <c r="K460" s="302"/>
      <c r="L460" s="302"/>
      <c r="M460" s="302"/>
      <c r="N460" s="302"/>
      <c r="O460" s="302"/>
      <c r="P460" s="302"/>
      <c r="Q460" s="492"/>
      <c r="R460" s="302"/>
      <c r="S460" s="302"/>
      <c r="T460" s="302"/>
      <c r="U460" s="496"/>
      <c r="V460" s="492"/>
      <c r="W460" s="509"/>
      <c r="X460" s="500"/>
      <c r="Y460" s="302"/>
      <c r="Z460" s="302"/>
      <c r="AA460" s="1315"/>
      <c r="AB460" s="500"/>
      <c r="AC460" s="302"/>
      <c r="AD460" s="302"/>
      <c r="AE460" s="302"/>
      <c r="AF460" s="302"/>
      <c r="AG460" s="302"/>
      <c r="AH460" s="302"/>
      <c r="AI460" s="302"/>
      <c r="AJ460" s="302"/>
      <c r="AK460" s="1321"/>
      <c r="AL460" s="302"/>
    </row>
    <row r="461" spans="1:38" s="291" customFormat="1" ht="14.25" x14ac:dyDescent="0.2">
      <c r="A461" s="301"/>
      <c r="B461" s="301"/>
      <c r="C461" s="301"/>
      <c r="D461" s="301"/>
      <c r="E461" s="301"/>
      <c r="F461" s="303"/>
      <c r="G461" s="303"/>
      <c r="H461" s="303"/>
      <c r="I461" s="303"/>
      <c r="J461" s="302"/>
      <c r="K461" s="302"/>
      <c r="L461" s="302"/>
      <c r="M461" s="302"/>
      <c r="N461" s="302"/>
      <c r="O461" s="302"/>
      <c r="P461" s="302"/>
      <c r="Q461" s="492"/>
      <c r="R461" s="302"/>
      <c r="S461" s="302"/>
      <c r="T461" s="302"/>
      <c r="U461" s="496"/>
      <c r="V461" s="492"/>
      <c r="W461" s="509"/>
      <c r="X461" s="500"/>
      <c r="Y461" s="302"/>
      <c r="Z461" s="302"/>
      <c r="AA461" s="1315"/>
      <c r="AB461" s="500"/>
      <c r="AC461" s="302"/>
      <c r="AD461" s="302"/>
      <c r="AE461" s="302"/>
      <c r="AF461" s="302"/>
      <c r="AG461" s="302"/>
      <c r="AH461" s="302"/>
      <c r="AI461" s="302"/>
      <c r="AJ461" s="302"/>
      <c r="AK461" s="1321"/>
      <c r="AL461" s="302"/>
    </row>
    <row r="462" spans="1:38" s="291" customFormat="1" ht="14.25" x14ac:dyDescent="0.2">
      <c r="A462" s="301"/>
      <c r="B462" s="301"/>
      <c r="C462" s="301"/>
      <c r="D462" s="301"/>
      <c r="E462" s="301"/>
      <c r="F462" s="303"/>
      <c r="G462" s="303"/>
      <c r="H462" s="303"/>
      <c r="I462" s="303"/>
      <c r="J462" s="302"/>
      <c r="K462" s="302"/>
      <c r="L462" s="302"/>
      <c r="M462" s="302"/>
      <c r="N462" s="302"/>
      <c r="O462" s="302"/>
      <c r="P462" s="302"/>
      <c r="Q462" s="492"/>
      <c r="R462" s="302"/>
      <c r="S462" s="302"/>
      <c r="T462" s="302"/>
      <c r="U462" s="496"/>
      <c r="V462" s="492"/>
      <c r="W462" s="509"/>
      <c r="X462" s="500"/>
      <c r="Y462" s="302"/>
      <c r="Z462" s="302"/>
      <c r="AA462" s="1315"/>
      <c r="AB462" s="500"/>
      <c r="AC462" s="302"/>
      <c r="AD462" s="302"/>
      <c r="AE462" s="302"/>
      <c r="AF462" s="302"/>
      <c r="AG462" s="302"/>
      <c r="AH462" s="302"/>
      <c r="AI462" s="302"/>
      <c r="AJ462" s="302"/>
      <c r="AK462" s="1321"/>
      <c r="AL462" s="302"/>
    </row>
    <row r="463" spans="1:38" s="291" customFormat="1" ht="14.25" x14ac:dyDescent="0.2">
      <c r="A463" s="301"/>
      <c r="B463" s="301"/>
      <c r="C463" s="301"/>
      <c r="D463" s="301"/>
      <c r="E463" s="301"/>
      <c r="F463" s="303"/>
      <c r="G463" s="303"/>
      <c r="H463" s="303"/>
      <c r="I463" s="303"/>
      <c r="J463" s="302"/>
      <c r="K463" s="302"/>
      <c r="L463" s="302"/>
      <c r="M463" s="302"/>
      <c r="N463" s="302"/>
      <c r="O463" s="302"/>
      <c r="P463" s="302"/>
      <c r="Q463" s="492"/>
      <c r="R463" s="302"/>
      <c r="S463" s="302"/>
      <c r="T463" s="302"/>
      <c r="U463" s="496"/>
      <c r="V463" s="492"/>
      <c r="W463" s="509"/>
      <c r="X463" s="500"/>
      <c r="Y463" s="302"/>
      <c r="Z463" s="302"/>
      <c r="AA463" s="1315"/>
      <c r="AB463" s="500"/>
      <c r="AC463" s="302"/>
      <c r="AD463" s="302"/>
      <c r="AE463" s="302"/>
      <c r="AF463" s="302"/>
      <c r="AG463" s="302"/>
      <c r="AH463" s="302"/>
      <c r="AI463" s="302"/>
      <c r="AJ463" s="302"/>
      <c r="AK463" s="1321"/>
      <c r="AL463" s="302"/>
    </row>
    <row r="464" spans="1:38" s="291" customFormat="1" ht="14.25" x14ac:dyDescent="0.2">
      <c r="A464" s="301"/>
      <c r="B464" s="301"/>
      <c r="C464" s="301"/>
      <c r="D464" s="301"/>
      <c r="E464" s="301"/>
      <c r="F464" s="303"/>
      <c r="G464" s="303"/>
      <c r="H464" s="303"/>
      <c r="I464" s="303"/>
      <c r="J464" s="302"/>
      <c r="K464" s="302"/>
      <c r="L464" s="302"/>
      <c r="M464" s="302"/>
      <c r="N464" s="302"/>
      <c r="O464" s="302"/>
      <c r="P464" s="302"/>
      <c r="Q464" s="492"/>
      <c r="R464" s="302"/>
      <c r="S464" s="302"/>
      <c r="T464" s="302"/>
      <c r="U464" s="496"/>
      <c r="V464" s="492"/>
      <c r="W464" s="509"/>
      <c r="X464" s="500"/>
      <c r="Y464" s="302"/>
      <c r="Z464" s="302"/>
      <c r="AA464" s="1315"/>
      <c r="AB464" s="500"/>
      <c r="AC464" s="302"/>
      <c r="AD464" s="302"/>
      <c r="AE464" s="302"/>
      <c r="AF464" s="302"/>
      <c r="AG464" s="302"/>
      <c r="AH464" s="302"/>
      <c r="AI464" s="302"/>
      <c r="AJ464" s="302"/>
      <c r="AK464" s="1321"/>
      <c r="AL464" s="302"/>
    </row>
    <row r="465" spans="1:38" s="291" customFormat="1" ht="14.25" x14ac:dyDescent="0.2">
      <c r="A465" s="301"/>
      <c r="B465" s="301"/>
      <c r="C465" s="301"/>
      <c r="D465" s="301"/>
      <c r="E465" s="301"/>
      <c r="F465" s="303"/>
      <c r="G465" s="303"/>
      <c r="H465" s="303"/>
      <c r="I465" s="303"/>
      <c r="J465" s="302"/>
      <c r="K465" s="302"/>
      <c r="L465" s="302"/>
      <c r="M465" s="302"/>
      <c r="N465" s="302"/>
      <c r="O465" s="302"/>
      <c r="P465" s="302"/>
      <c r="Q465" s="492"/>
      <c r="R465" s="302"/>
      <c r="S465" s="302"/>
      <c r="T465" s="302"/>
      <c r="U465" s="496"/>
      <c r="V465" s="492"/>
      <c r="W465" s="509"/>
      <c r="X465" s="500"/>
      <c r="Y465" s="302"/>
      <c r="Z465" s="302"/>
      <c r="AA465" s="1315"/>
      <c r="AB465" s="500"/>
      <c r="AC465" s="302"/>
      <c r="AD465" s="302"/>
      <c r="AE465" s="302"/>
      <c r="AF465" s="302"/>
      <c r="AG465" s="302"/>
      <c r="AH465" s="302"/>
      <c r="AI465" s="302"/>
      <c r="AJ465" s="302"/>
      <c r="AK465" s="1321"/>
      <c r="AL465" s="302"/>
    </row>
    <row r="466" spans="1:38" s="291" customFormat="1" ht="14.25" x14ac:dyDescent="0.2">
      <c r="A466" s="301"/>
      <c r="B466" s="301"/>
      <c r="C466" s="301"/>
      <c r="D466" s="301"/>
      <c r="E466" s="301"/>
      <c r="F466" s="303"/>
      <c r="G466" s="303"/>
      <c r="H466" s="303"/>
      <c r="I466" s="303"/>
      <c r="J466" s="302"/>
      <c r="K466" s="302"/>
      <c r="L466" s="302"/>
      <c r="M466" s="302"/>
      <c r="N466" s="302"/>
      <c r="O466" s="302"/>
      <c r="P466" s="302"/>
      <c r="Q466" s="492"/>
      <c r="R466" s="302"/>
      <c r="S466" s="302"/>
      <c r="T466" s="302"/>
      <c r="U466" s="496"/>
      <c r="V466" s="492"/>
      <c r="W466" s="509"/>
      <c r="X466" s="500"/>
      <c r="Y466" s="302"/>
      <c r="Z466" s="302"/>
      <c r="AA466" s="1315"/>
      <c r="AB466" s="500"/>
      <c r="AC466" s="302"/>
      <c r="AD466" s="302"/>
      <c r="AE466" s="302"/>
      <c r="AF466" s="302"/>
      <c r="AG466" s="302"/>
      <c r="AH466" s="302"/>
      <c r="AI466" s="302"/>
      <c r="AJ466" s="302"/>
      <c r="AK466" s="1321"/>
      <c r="AL466" s="302"/>
    </row>
    <row r="467" spans="1:38" s="291" customFormat="1" ht="14.25" x14ac:dyDescent="0.2">
      <c r="A467" s="301"/>
      <c r="B467" s="301"/>
      <c r="C467" s="301"/>
      <c r="D467" s="301"/>
      <c r="E467" s="301"/>
      <c r="F467" s="303"/>
      <c r="G467" s="303"/>
      <c r="H467" s="303"/>
      <c r="I467" s="303"/>
      <c r="J467" s="302"/>
      <c r="K467" s="302"/>
      <c r="L467" s="302"/>
      <c r="M467" s="302"/>
      <c r="N467" s="302"/>
      <c r="O467" s="302"/>
      <c r="P467" s="302"/>
      <c r="Q467" s="492"/>
      <c r="R467" s="302"/>
      <c r="S467" s="302"/>
      <c r="T467" s="302"/>
      <c r="U467" s="496"/>
      <c r="V467" s="492"/>
      <c r="W467" s="509"/>
      <c r="X467" s="500"/>
      <c r="Y467" s="302"/>
      <c r="Z467" s="302"/>
      <c r="AA467" s="1315"/>
      <c r="AB467" s="500"/>
      <c r="AC467" s="302"/>
      <c r="AD467" s="302"/>
      <c r="AE467" s="302"/>
      <c r="AF467" s="302"/>
      <c r="AG467" s="302"/>
      <c r="AH467" s="302"/>
      <c r="AI467" s="302"/>
      <c r="AJ467" s="302"/>
      <c r="AK467" s="1321"/>
      <c r="AL467" s="302"/>
    </row>
    <row r="468" spans="1:38" s="291" customFormat="1" ht="14.25" x14ac:dyDescent="0.2">
      <c r="A468" s="301"/>
      <c r="B468" s="301"/>
      <c r="C468" s="301"/>
      <c r="D468" s="301"/>
      <c r="E468" s="301"/>
      <c r="F468" s="303"/>
      <c r="G468" s="303"/>
      <c r="H468" s="303"/>
      <c r="I468" s="303"/>
      <c r="J468" s="302"/>
      <c r="K468" s="302"/>
      <c r="L468" s="302"/>
      <c r="M468" s="302"/>
      <c r="N468" s="302"/>
      <c r="O468" s="302"/>
      <c r="P468" s="302"/>
      <c r="Q468" s="492"/>
      <c r="R468" s="302"/>
      <c r="S468" s="302"/>
      <c r="T468" s="302"/>
      <c r="U468" s="496"/>
      <c r="V468" s="492"/>
      <c r="W468" s="509"/>
      <c r="X468" s="500"/>
      <c r="Y468" s="302"/>
      <c r="Z468" s="302"/>
      <c r="AA468" s="1315"/>
      <c r="AB468" s="500"/>
      <c r="AC468" s="302"/>
      <c r="AD468" s="302"/>
      <c r="AE468" s="302"/>
      <c r="AF468" s="302"/>
      <c r="AG468" s="302"/>
      <c r="AH468" s="302"/>
      <c r="AI468" s="302"/>
      <c r="AJ468" s="302"/>
      <c r="AK468" s="1321"/>
      <c r="AL468" s="302"/>
    </row>
    <row r="469" spans="1:38" s="291" customFormat="1" ht="14.25" x14ac:dyDescent="0.2">
      <c r="A469" s="301"/>
      <c r="B469" s="301"/>
      <c r="C469" s="301"/>
      <c r="D469" s="301"/>
      <c r="E469" s="301"/>
      <c r="F469" s="303"/>
      <c r="G469" s="303"/>
      <c r="H469" s="303"/>
      <c r="I469" s="303"/>
      <c r="J469" s="302"/>
      <c r="K469" s="302"/>
      <c r="L469" s="302"/>
      <c r="M469" s="302"/>
      <c r="N469" s="302"/>
      <c r="O469" s="302"/>
      <c r="P469" s="302"/>
      <c r="Q469" s="492"/>
      <c r="R469" s="302"/>
      <c r="S469" s="302"/>
      <c r="T469" s="302"/>
      <c r="U469" s="496"/>
      <c r="V469" s="492"/>
      <c r="W469" s="509"/>
      <c r="X469" s="500"/>
      <c r="Y469" s="302"/>
      <c r="Z469" s="302"/>
      <c r="AA469" s="1315"/>
      <c r="AB469" s="500"/>
      <c r="AC469" s="302"/>
      <c r="AD469" s="302"/>
      <c r="AE469" s="302"/>
      <c r="AF469" s="302"/>
      <c r="AG469" s="302"/>
      <c r="AH469" s="302"/>
      <c r="AI469" s="302"/>
      <c r="AJ469" s="302"/>
      <c r="AK469" s="1321"/>
      <c r="AL469" s="302"/>
    </row>
    <row r="470" spans="1:38" s="291" customFormat="1" ht="14.25" x14ac:dyDescent="0.2">
      <c r="A470" s="301"/>
      <c r="B470" s="301"/>
      <c r="C470" s="301"/>
      <c r="D470" s="301"/>
      <c r="E470" s="301"/>
      <c r="F470" s="303"/>
      <c r="G470" s="303"/>
      <c r="H470" s="303"/>
      <c r="I470" s="303"/>
      <c r="J470" s="302"/>
      <c r="K470" s="302"/>
      <c r="L470" s="302"/>
      <c r="M470" s="302"/>
      <c r="N470" s="302"/>
      <c r="O470" s="302"/>
      <c r="P470" s="302"/>
      <c r="Q470" s="492"/>
      <c r="R470" s="302"/>
      <c r="S470" s="302"/>
      <c r="T470" s="302"/>
      <c r="U470" s="496"/>
      <c r="V470" s="492"/>
      <c r="W470" s="509"/>
      <c r="X470" s="500"/>
      <c r="Y470" s="302"/>
      <c r="Z470" s="302"/>
      <c r="AA470" s="1315"/>
      <c r="AB470" s="500"/>
      <c r="AC470" s="302"/>
      <c r="AD470" s="302"/>
      <c r="AE470" s="302"/>
      <c r="AF470" s="302"/>
      <c r="AG470" s="302"/>
      <c r="AH470" s="302"/>
      <c r="AI470" s="302"/>
      <c r="AJ470" s="302"/>
      <c r="AK470" s="1321"/>
      <c r="AL470" s="302"/>
    </row>
    <row r="471" spans="1:38" s="291" customFormat="1" ht="14.25" x14ac:dyDescent="0.2">
      <c r="A471" s="301"/>
      <c r="B471" s="301"/>
      <c r="C471" s="301"/>
      <c r="D471" s="301"/>
      <c r="E471" s="301"/>
      <c r="F471" s="303"/>
      <c r="G471" s="303"/>
      <c r="H471" s="303"/>
      <c r="I471" s="303"/>
      <c r="J471" s="302"/>
      <c r="K471" s="302"/>
      <c r="L471" s="302"/>
      <c r="M471" s="302"/>
      <c r="N471" s="302"/>
      <c r="O471" s="302"/>
      <c r="P471" s="302"/>
      <c r="Q471" s="492"/>
      <c r="R471" s="302"/>
      <c r="S471" s="302"/>
      <c r="T471" s="302"/>
      <c r="U471" s="496"/>
      <c r="V471" s="492"/>
      <c r="W471" s="509"/>
      <c r="X471" s="500"/>
      <c r="Y471" s="302"/>
      <c r="Z471" s="302"/>
      <c r="AA471" s="1315"/>
      <c r="AB471" s="500"/>
      <c r="AC471" s="302"/>
      <c r="AD471" s="302"/>
      <c r="AE471" s="302"/>
      <c r="AF471" s="302"/>
      <c r="AG471" s="302"/>
      <c r="AH471" s="302"/>
      <c r="AI471" s="302"/>
      <c r="AJ471" s="302"/>
      <c r="AK471" s="1321"/>
      <c r="AL471" s="302"/>
    </row>
    <row r="472" spans="1:38" s="291" customFormat="1" ht="14.25" x14ac:dyDescent="0.2">
      <c r="A472" s="301"/>
      <c r="B472" s="301"/>
      <c r="C472" s="301"/>
      <c r="D472" s="301"/>
      <c r="E472" s="301"/>
      <c r="F472" s="303"/>
      <c r="G472" s="303"/>
      <c r="H472" s="303"/>
      <c r="I472" s="303"/>
      <c r="J472" s="302"/>
      <c r="K472" s="302"/>
      <c r="L472" s="302"/>
      <c r="M472" s="302"/>
      <c r="N472" s="302"/>
      <c r="O472" s="302"/>
      <c r="P472" s="302"/>
      <c r="Q472" s="492"/>
      <c r="R472" s="302"/>
      <c r="S472" s="302"/>
      <c r="T472" s="302"/>
      <c r="U472" s="496"/>
      <c r="V472" s="492"/>
      <c r="W472" s="509"/>
      <c r="X472" s="500"/>
      <c r="Y472" s="302"/>
      <c r="Z472" s="302"/>
      <c r="AA472" s="1315"/>
      <c r="AB472" s="500"/>
      <c r="AC472" s="302"/>
      <c r="AD472" s="302"/>
      <c r="AE472" s="302"/>
      <c r="AF472" s="302"/>
      <c r="AG472" s="302"/>
      <c r="AH472" s="302"/>
      <c r="AI472" s="302"/>
      <c r="AJ472" s="302"/>
      <c r="AK472" s="1321"/>
      <c r="AL472" s="302"/>
    </row>
    <row r="473" spans="1:38" s="291" customFormat="1" ht="14.25" x14ac:dyDescent="0.2">
      <c r="A473" s="301"/>
      <c r="B473" s="301"/>
      <c r="C473" s="301"/>
      <c r="D473" s="301"/>
      <c r="E473" s="301"/>
      <c r="F473" s="303"/>
      <c r="G473" s="303"/>
      <c r="H473" s="303"/>
      <c r="I473" s="303"/>
      <c r="J473" s="302"/>
      <c r="K473" s="302"/>
      <c r="L473" s="302"/>
      <c r="M473" s="302"/>
      <c r="N473" s="302"/>
      <c r="O473" s="302"/>
      <c r="P473" s="302"/>
      <c r="Q473" s="492"/>
      <c r="R473" s="302"/>
      <c r="S473" s="302"/>
      <c r="T473" s="302"/>
      <c r="U473" s="496"/>
      <c r="V473" s="492"/>
      <c r="W473" s="509"/>
      <c r="X473" s="500"/>
      <c r="Y473" s="302"/>
      <c r="Z473" s="302"/>
      <c r="AA473" s="1315"/>
      <c r="AB473" s="500"/>
      <c r="AC473" s="302"/>
      <c r="AD473" s="302"/>
      <c r="AE473" s="302"/>
      <c r="AF473" s="302"/>
      <c r="AG473" s="302"/>
      <c r="AH473" s="302"/>
      <c r="AI473" s="302"/>
      <c r="AJ473" s="302"/>
      <c r="AK473" s="1321"/>
      <c r="AL473" s="302"/>
    </row>
    <row r="474" spans="1:38" s="291" customFormat="1" ht="14.25" x14ac:dyDescent="0.2">
      <c r="A474" s="301"/>
      <c r="B474" s="301"/>
      <c r="C474" s="301"/>
      <c r="D474" s="301"/>
      <c r="E474" s="301"/>
      <c r="F474" s="303"/>
      <c r="G474" s="303"/>
      <c r="H474" s="303"/>
      <c r="I474" s="303"/>
      <c r="J474" s="302"/>
      <c r="K474" s="302"/>
      <c r="L474" s="302"/>
      <c r="M474" s="302"/>
      <c r="N474" s="302"/>
      <c r="O474" s="302"/>
      <c r="P474" s="302"/>
      <c r="Q474" s="492"/>
      <c r="R474" s="302"/>
      <c r="S474" s="302"/>
      <c r="T474" s="302"/>
      <c r="U474" s="496"/>
      <c r="V474" s="492"/>
      <c r="W474" s="509"/>
      <c r="X474" s="500"/>
      <c r="Y474" s="302"/>
      <c r="Z474" s="302"/>
      <c r="AA474" s="1315"/>
      <c r="AB474" s="500"/>
      <c r="AC474" s="302"/>
      <c r="AD474" s="302"/>
      <c r="AE474" s="302"/>
      <c r="AF474" s="302"/>
      <c r="AG474" s="302"/>
      <c r="AH474" s="302"/>
      <c r="AI474" s="302"/>
      <c r="AJ474" s="302"/>
      <c r="AK474" s="1321"/>
      <c r="AL474" s="302"/>
    </row>
    <row r="475" spans="1:38" s="291" customFormat="1" ht="14.25" x14ac:dyDescent="0.2">
      <c r="A475" s="301"/>
      <c r="B475" s="301"/>
      <c r="C475" s="301"/>
      <c r="D475" s="301"/>
      <c r="E475" s="301"/>
      <c r="F475" s="303"/>
      <c r="G475" s="303"/>
      <c r="H475" s="303"/>
      <c r="I475" s="303"/>
      <c r="J475" s="302"/>
      <c r="K475" s="302"/>
      <c r="L475" s="302"/>
      <c r="M475" s="302"/>
      <c r="N475" s="302"/>
      <c r="O475" s="302"/>
      <c r="P475" s="302"/>
      <c r="Q475" s="492"/>
      <c r="R475" s="302"/>
      <c r="S475" s="302"/>
      <c r="T475" s="302"/>
      <c r="U475" s="496"/>
      <c r="V475" s="492"/>
      <c r="W475" s="509"/>
      <c r="X475" s="500"/>
      <c r="Y475" s="302"/>
      <c r="Z475" s="302"/>
      <c r="AA475" s="1315"/>
      <c r="AB475" s="500"/>
      <c r="AC475" s="302"/>
      <c r="AD475" s="302"/>
      <c r="AE475" s="302"/>
      <c r="AF475" s="302"/>
      <c r="AG475" s="302"/>
      <c r="AH475" s="302"/>
      <c r="AI475" s="302"/>
      <c r="AJ475" s="302"/>
      <c r="AK475" s="1321"/>
      <c r="AL475" s="302"/>
    </row>
    <row r="476" spans="1:38" s="291" customFormat="1" ht="14.25" x14ac:dyDescent="0.2">
      <c r="A476" s="301"/>
      <c r="B476" s="301"/>
      <c r="C476" s="301"/>
      <c r="D476" s="301"/>
      <c r="E476" s="301"/>
      <c r="F476" s="303"/>
      <c r="G476" s="303"/>
      <c r="H476" s="303"/>
      <c r="I476" s="303"/>
      <c r="J476" s="302"/>
      <c r="K476" s="302"/>
      <c r="L476" s="302"/>
      <c r="M476" s="302"/>
      <c r="N476" s="302"/>
      <c r="O476" s="302"/>
      <c r="P476" s="302"/>
      <c r="Q476" s="492"/>
      <c r="R476" s="302"/>
      <c r="S476" s="302"/>
      <c r="T476" s="302"/>
      <c r="U476" s="496"/>
      <c r="V476" s="492"/>
      <c r="W476" s="509"/>
      <c r="X476" s="500"/>
      <c r="Y476" s="302"/>
      <c r="Z476" s="302"/>
      <c r="AA476" s="1315"/>
      <c r="AB476" s="500"/>
      <c r="AC476" s="302"/>
      <c r="AD476" s="302"/>
      <c r="AE476" s="302"/>
      <c r="AF476" s="302"/>
      <c r="AG476" s="302"/>
      <c r="AH476" s="302"/>
      <c r="AI476" s="302"/>
      <c r="AJ476" s="302"/>
      <c r="AK476" s="1321"/>
      <c r="AL476" s="302"/>
    </row>
    <row r="477" spans="1:38" s="291" customFormat="1" ht="14.25" x14ac:dyDescent="0.2">
      <c r="A477" s="301"/>
      <c r="B477" s="301"/>
      <c r="C477" s="301"/>
      <c r="D477" s="301"/>
      <c r="E477" s="301"/>
      <c r="F477" s="303"/>
      <c r="G477" s="303"/>
      <c r="H477" s="303"/>
      <c r="I477" s="303"/>
      <c r="J477" s="302"/>
      <c r="K477" s="302"/>
      <c r="L477" s="302"/>
      <c r="M477" s="302"/>
      <c r="N477" s="302"/>
      <c r="O477" s="302"/>
      <c r="P477" s="302"/>
      <c r="Q477" s="492"/>
      <c r="R477" s="302"/>
      <c r="S477" s="302"/>
      <c r="T477" s="302"/>
      <c r="U477" s="496"/>
      <c r="V477" s="492"/>
      <c r="W477" s="509"/>
      <c r="X477" s="500"/>
      <c r="Y477" s="302"/>
      <c r="Z477" s="302"/>
      <c r="AA477" s="1315"/>
      <c r="AB477" s="500"/>
      <c r="AC477" s="302"/>
      <c r="AD477" s="302"/>
      <c r="AE477" s="302"/>
      <c r="AF477" s="302"/>
      <c r="AG477" s="302"/>
      <c r="AH477" s="302"/>
      <c r="AI477" s="302"/>
      <c r="AJ477" s="302"/>
      <c r="AK477" s="1321"/>
      <c r="AL477" s="302"/>
    </row>
    <row r="478" spans="1:38" s="291" customFormat="1" ht="14.25" x14ac:dyDescent="0.2">
      <c r="A478" s="301"/>
      <c r="B478" s="301"/>
      <c r="C478" s="301"/>
      <c r="D478" s="301"/>
      <c r="E478" s="301"/>
      <c r="F478" s="303"/>
      <c r="G478" s="303"/>
      <c r="H478" s="303"/>
      <c r="I478" s="303"/>
      <c r="J478" s="302"/>
      <c r="K478" s="302"/>
      <c r="L478" s="302"/>
      <c r="M478" s="302"/>
      <c r="N478" s="302"/>
      <c r="O478" s="302"/>
      <c r="P478" s="302"/>
      <c r="Q478" s="492"/>
      <c r="R478" s="302"/>
      <c r="S478" s="302"/>
      <c r="T478" s="302"/>
      <c r="U478" s="496"/>
      <c r="V478" s="492"/>
      <c r="W478" s="509"/>
      <c r="X478" s="500"/>
      <c r="Y478" s="302"/>
      <c r="Z478" s="302"/>
      <c r="AA478" s="1315"/>
      <c r="AB478" s="500"/>
      <c r="AC478" s="302"/>
      <c r="AD478" s="302"/>
      <c r="AE478" s="302"/>
      <c r="AF478" s="302"/>
      <c r="AG478" s="302"/>
      <c r="AH478" s="302"/>
      <c r="AI478" s="302"/>
      <c r="AJ478" s="302"/>
      <c r="AK478" s="1321"/>
      <c r="AL478" s="302"/>
    </row>
    <row r="479" spans="1:38" s="291" customFormat="1" ht="14.25" x14ac:dyDescent="0.2">
      <c r="A479" s="301"/>
      <c r="B479" s="301"/>
      <c r="C479" s="301"/>
      <c r="D479" s="301"/>
      <c r="E479" s="301"/>
      <c r="F479" s="303"/>
      <c r="G479" s="303"/>
      <c r="H479" s="303"/>
      <c r="I479" s="303"/>
      <c r="J479" s="302"/>
      <c r="K479" s="302"/>
      <c r="L479" s="302"/>
      <c r="M479" s="302"/>
      <c r="N479" s="302"/>
      <c r="O479" s="302"/>
      <c r="P479" s="302"/>
      <c r="Q479" s="492"/>
      <c r="R479" s="302"/>
      <c r="S479" s="302"/>
      <c r="T479" s="302"/>
      <c r="U479" s="496"/>
      <c r="V479" s="492"/>
      <c r="W479" s="509"/>
      <c r="X479" s="500"/>
      <c r="Y479" s="302"/>
      <c r="Z479" s="302"/>
      <c r="AA479" s="1315"/>
      <c r="AB479" s="500"/>
      <c r="AC479" s="302"/>
      <c r="AD479" s="302"/>
      <c r="AE479" s="302"/>
      <c r="AF479" s="302"/>
      <c r="AG479" s="302"/>
      <c r="AH479" s="302"/>
      <c r="AI479" s="302"/>
      <c r="AJ479" s="302"/>
      <c r="AK479" s="1321"/>
      <c r="AL479" s="302"/>
    </row>
    <row r="480" spans="1:38" s="291" customFormat="1" ht="14.25" x14ac:dyDescent="0.2">
      <c r="A480" s="301"/>
      <c r="B480" s="301"/>
      <c r="C480" s="301"/>
      <c r="D480" s="301"/>
      <c r="E480" s="301"/>
      <c r="F480" s="303"/>
      <c r="G480" s="303"/>
      <c r="H480" s="303"/>
      <c r="I480" s="303"/>
      <c r="J480" s="302"/>
      <c r="K480" s="302"/>
      <c r="L480" s="302"/>
      <c r="M480" s="302"/>
      <c r="N480" s="302"/>
      <c r="O480" s="302"/>
      <c r="P480" s="302"/>
      <c r="Q480" s="492"/>
      <c r="R480" s="302"/>
      <c r="S480" s="302"/>
      <c r="T480" s="302"/>
      <c r="U480" s="496"/>
      <c r="V480" s="492"/>
      <c r="W480" s="509"/>
      <c r="X480" s="500"/>
      <c r="Y480" s="302"/>
      <c r="Z480" s="302"/>
      <c r="AA480" s="1315"/>
      <c r="AB480" s="500"/>
      <c r="AC480" s="302"/>
      <c r="AD480" s="302"/>
      <c r="AE480" s="302"/>
      <c r="AF480" s="302"/>
      <c r="AG480" s="302"/>
      <c r="AH480" s="302"/>
      <c r="AI480" s="302"/>
      <c r="AJ480" s="302"/>
      <c r="AK480" s="1321"/>
      <c r="AL480" s="302"/>
    </row>
    <row r="481" spans="1:38" s="291" customFormat="1" ht="14.25" x14ac:dyDescent="0.2">
      <c r="A481" s="301"/>
      <c r="B481" s="301"/>
      <c r="C481" s="301"/>
      <c r="D481" s="301"/>
      <c r="E481" s="301"/>
      <c r="F481" s="303"/>
      <c r="G481" s="303"/>
      <c r="H481" s="303"/>
      <c r="I481" s="303"/>
      <c r="J481" s="302"/>
      <c r="K481" s="302"/>
      <c r="L481" s="302"/>
      <c r="M481" s="302"/>
      <c r="N481" s="302"/>
      <c r="O481" s="302"/>
      <c r="P481" s="302"/>
      <c r="Q481" s="492"/>
      <c r="R481" s="302"/>
      <c r="S481" s="302"/>
      <c r="T481" s="302"/>
      <c r="U481" s="496"/>
      <c r="V481" s="492"/>
      <c r="W481" s="509"/>
      <c r="X481" s="500"/>
      <c r="Y481" s="302"/>
      <c r="Z481" s="302"/>
      <c r="AA481" s="1315"/>
      <c r="AB481" s="500"/>
      <c r="AC481" s="302"/>
      <c r="AD481" s="302"/>
      <c r="AE481" s="302"/>
      <c r="AF481" s="302"/>
      <c r="AG481" s="302"/>
      <c r="AH481" s="302"/>
      <c r="AI481" s="302"/>
      <c r="AJ481" s="302"/>
      <c r="AK481" s="1321"/>
      <c r="AL481" s="302"/>
    </row>
    <row r="482" spans="1:38" s="291" customFormat="1" ht="14.25" x14ac:dyDescent="0.2">
      <c r="A482" s="301"/>
      <c r="B482" s="301"/>
      <c r="C482" s="301"/>
      <c r="D482" s="301"/>
      <c r="E482" s="301"/>
      <c r="F482" s="303"/>
      <c r="G482" s="303"/>
      <c r="H482" s="303"/>
      <c r="I482" s="303"/>
      <c r="J482" s="302"/>
      <c r="K482" s="302"/>
      <c r="L482" s="302"/>
      <c r="M482" s="302"/>
      <c r="N482" s="302"/>
      <c r="O482" s="302"/>
      <c r="P482" s="302"/>
      <c r="Q482" s="492"/>
      <c r="R482" s="302"/>
      <c r="S482" s="302"/>
      <c r="T482" s="302"/>
      <c r="U482" s="496"/>
      <c r="V482" s="492"/>
      <c r="W482" s="509"/>
      <c r="X482" s="500"/>
      <c r="Y482" s="302"/>
      <c r="Z482" s="302"/>
      <c r="AA482" s="1315"/>
      <c r="AB482" s="500"/>
      <c r="AC482" s="302"/>
      <c r="AD482" s="302"/>
      <c r="AE482" s="302"/>
      <c r="AF482" s="302"/>
      <c r="AG482" s="302"/>
      <c r="AH482" s="302"/>
      <c r="AI482" s="302"/>
      <c r="AJ482" s="302"/>
      <c r="AK482" s="1321"/>
      <c r="AL482" s="302"/>
    </row>
    <row r="483" spans="1:38" s="291" customFormat="1" ht="14.25" x14ac:dyDescent="0.2">
      <c r="A483" s="301"/>
      <c r="B483" s="301"/>
      <c r="C483" s="301"/>
      <c r="D483" s="301"/>
      <c r="E483" s="301"/>
      <c r="F483" s="303"/>
      <c r="G483" s="303"/>
      <c r="H483" s="303"/>
      <c r="I483" s="303"/>
      <c r="J483" s="302"/>
      <c r="K483" s="302"/>
      <c r="L483" s="302"/>
      <c r="M483" s="302"/>
      <c r="N483" s="302"/>
      <c r="O483" s="302"/>
      <c r="P483" s="302"/>
      <c r="Q483" s="492"/>
      <c r="R483" s="302"/>
      <c r="S483" s="302"/>
      <c r="T483" s="302"/>
      <c r="U483" s="496"/>
      <c r="V483" s="492"/>
      <c r="W483" s="509"/>
      <c r="X483" s="500"/>
      <c r="Y483" s="302"/>
      <c r="Z483" s="302"/>
      <c r="AA483" s="1315"/>
      <c r="AB483" s="500"/>
      <c r="AC483" s="302"/>
      <c r="AD483" s="302"/>
      <c r="AE483" s="302"/>
      <c r="AF483" s="302"/>
      <c r="AG483" s="302"/>
      <c r="AH483" s="302"/>
      <c r="AI483" s="302"/>
      <c r="AJ483" s="302"/>
      <c r="AK483" s="1321"/>
      <c r="AL483" s="302"/>
    </row>
    <row r="484" spans="1:38" s="291" customFormat="1" ht="14.25" x14ac:dyDescent="0.2">
      <c r="A484" s="301"/>
      <c r="B484" s="301"/>
      <c r="C484" s="301"/>
      <c r="D484" s="301"/>
      <c r="E484" s="301"/>
      <c r="F484" s="303"/>
      <c r="G484" s="303"/>
      <c r="H484" s="303"/>
      <c r="I484" s="303"/>
      <c r="J484" s="302"/>
      <c r="K484" s="302"/>
      <c r="L484" s="302"/>
      <c r="M484" s="302"/>
      <c r="N484" s="302"/>
      <c r="O484" s="302"/>
      <c r="P484" s="302"/>
      <c r="Q484" s="492"/>
      <c r="R484" s="302"/>
      <c r="S484" s="302"/>
      <c r="T484" s="302"/>
      <c r="U484" s="496"/>
      <c r="V484" s="492"/>
      <c r="W484" s="509"/>
      <c r="X484" s="500"/>
      <c r="Y484" s="302"/>
      <c r="Z484" s="302"/>
      <c r="AA484" s="1315"/>
      <c r="AB484" s="500"/>
      <c r="AC484" s="302"/>
      <c r="AD484" s="302"/>
      <c r="AE484" s="302"/>
      <c r="AF484" s="302"/>
      <c r="AG484" s="302"/>
      <c r="AH484" s="302"/>
      <c r="AI484" s="302"/>
      <c r="AJ484" s="302"/>
      <c r="AK484" s="1321"/>
      <c r="AL484" s="302"/>
    </row>
    <row r="485" spans="1:38" s="291" customFormat="1" ht="14.25" x14ac:dyDescent="0.2">
      <c r="A485" s="301"/>
      <c r="B485" s="301"/>
      <c r="C485" s="301"/>
      <c r="D485" s="301"/>
      <c r="E485" s="301"/>
      <c r="F485" s="303"/>
      <c r="G485" s="303"/>
      <c r="H485" s="303"/>
      <c r="I485" s="303"/>
      <c r="J485" s="302"/>
      <c r="K485" s="302"/>
      <c r="L485" s="302"/>
      <c r="M485" s="302"/>
      <c r="N485" s="302"/>
      <c r="O485" s="302"/>
      <c r="P485" s="302"/>
      <c r="Q485" s="492"/>
      <c r="R485" s="302"/>
      <c r="S485" s="302"/>
      <c r="T485" s="302"/>
      <c r="U485" s="496"/>
      <c r="V485" s="492"/>
      <c r="W485" s="509"/>
      <c r="X485" s="500"/>
      <c r="Y485" s="302"/>
      <c r="Z485" s="302"/>
      <c r="AA485" s="1315"/>
      <c r="AB485" s="500"/>
      <c r="AC485" s="302"/>
      <c r="AD485" s="302"/>
      <c r="AE485" s="302"/>
      <c r="AF485" s="302"/>
      <c r="AG485" s="302"/>
      <c r="AH485" s="302"/>
      <c r="AI485" s="302"/>
      <c r="AJ485" s="302"/>
      <c r="AK485" s="1321"/>
      <c r="AL485" s="302"/>
    </row>
    <row r="486" spans="1:38" s="291" customFormat="1" ht="14.25" x14ac:dyDescent="0.2">
      <c r="A486" s="301"/>
      <c r="B486" s="301"/>
      <c r="C486" s="301"/>
      <c r="D486" s="301"/>
      <c r="E486" s="301"/>
      <c r="F486" s="303"/>
      <c r="G486" s="303"/>
      <c r="H486" s="303"/>
      <c r="I486" s="303"/>
      <c r="J486" s="302"/>
      <c r="K486" s="302"/>
      <c r="L486" s="302"/>
      <c r="M486" s="302"/>
      <c r="N486" s="302"/>
      <c r="O486" s="302"/>
      <c r="P486" s="302"/>
      <c r="Q486" s="492"/>
      <c r="R486" s="302"/>
      <c r="S486" s="302"/>
      <c r="T486" s="302"/>
      <c r="U486" s="496"/>
      <c r="V486" s="492"/>
      <c r="W486" s="509"/>
      <c r="X486" s="500"/>
      <c r="Y486" s="302"/>
      <c r="Z486" s="302"/>
      <c r="AA486" s="1315"/>
      <c r="AB486" s="500"/>
      <c r="AC486" s="302"/>
      <c r="AD486" s="302"/>
      <c r="AE486" s="302"/>
      <c r="AF486" s="302"/>
      <c r="AG486" s="302"/>
      <c r="AH486" s="302"/>
      <c r="AI486" s="302"/>
      <c r="AJ486" s="302"/>
      <c r="AK486" s="1321"/>
      <c r="AL486" s="302"/>
    </row>
    <row r="487" spans="1:38" s="291" customFormat="1" ht="14.25" x14ac:dyDescent="0.2">
      <c r="A487" s="301"/>
      <c r="B487" s="301"/>
      <c r="C487" s="301"/>
      <c r="D487" s="301"/>
      <c r="E487" s="301"/>
      <c r="F487" s="303"/>
      <c r="G487" s="303"/>
      <c r="H487" s="303"/>
      <c r="I487" s="303"/>
      <c r="J487" s="302"/>
      <c r="K487" s="302"/>
      <c r="L487" s="302"/>
      <c r="M487" s="302"/>
      <c r="N487" s="302"/>
      <c r="O487" s="302"/>
      <c r="P487" s="302"/>
      <c r="Q487" s="492"/>
      <c r="R487" s="302"/>
      <c r="S487" s="302"/>
      <c r="T487" s="302"/>
      <c r="U487" s="496"/>
      <c r="V487" s="492"/>
      <c r="W487" s="509"/>
      <c r="X487" s="500"/>
      <c r="Y487" s="302"/>
      <c r="Z487" s="302"/>
      <c r="AA487" s="1315"/>
      <c r="AB487" s="500"/>
      <c r="AC487" s="302"/>
      <c r="AD487" s="302"/>
      <c r="AE487" s="302"/>
      <c r="AF487" s="302"/>
      <c r="AG487" s="302"/>
      <c r="AH487" s="302"/>
      <c r="AI487" s="302"/>
      <c r="AJ487" s="302"/>
      <c r="AK487" s="1321"/>
      <c r="AL487" s="302"/>
    </row>
    <row r="488" spans="1:38" s="291" customFormat="1" ht="14.25" x14ac:dyDescent="0.2">
      <c r="A488" s="301"/>
      <c r="B488" s="301"/>
      <c r="C488" s="301"/>
      <c r="D488" s="301"/>
      <c r="E488" s="301"/>
      <c r="F488" s="303"/>
      <c r="G488" s="303"/>
      <c r="H488" s="303"/>
      <c r="I488" s="303"/>
      <c r="J488" s="302"/>
      <c r="K488" s="302"/>
      <c r="L488" s="302"/>
      <c r="M488" s="302"/>
      <c r="N488" s="302"/>
      <c r="O488" s="302"/>
      <c r="P488" s="302"/>
      <c r="Q488" s="492"/>
      <c r="R488" s="302"/>
      <c r="S488" s="302"/>
      <c r="T488" s="302"/>
      <c r="U488" s="496"/>
      <c r="V488" s="492"/>
      <c r="W488" s="509"/>
      <c r="X488" s="500"/>
      <c r="Y488" s="302"/>
      <c r="Z488" s="302"/>
      <c r="AA488" s="1315"/>
      <c r="AB488" s="500"/>
      <c r="AC488" s="302"/>
      <c r="AD488" s="302"/>
      <c r="AE488" s="302"/>
      <c r="AF488" s="302"/>
      <c r="AG488" s="302"/>
      <c r="AH488" s="302"/>
      <c r="AI488" s="302"/>
      <c r="AJ488" s="302"/>
      <c r="AK488" s="1321"/>
      <c r="AL488" s="302"/>
    </row>
    <row r="489" spans="1:38" s="291" customFormat="1" ht="14.25" x14ac:dyDescent="0.2">
      <c r="A489" s="301"/>
      <c r="B489" s="301"/>
      <c r="C489" s="301"/>
      <c r="D489" s="301"/>
      <c r="E489" s="301"/>
      <c r="F489" s="303"/>
      <c r="G489" s="303"/>
      <c r="H489" s="303"/>
      <c r="I489" s="303"/>
      <c r="J489" s="302"/>
      <c r="K489" s="302"/>
      <c r="L489" s="302"/>
      <c r="M489" s="302"/>
      <c r="N489" s="302"/>
      <c r="O489" s="302"/>
      <c r="P489" s="302"/>
      <c r="Q489" s="492"/>
      <c r="R489" s="302"/>
      <c r="S489" s="302"/>
      <c r="T489" s="302"/>
      <c r="U489" s="496"/>
      <c r="V489" s="492"/>
      <c r="W489" s="509"/>
      <c r="X489" s="500"/>
      <c r="Y489" s="302"/>
      <c r="Z489" s="302"/>
      <c r="AA489" s="1315"/>
      <c r="AB489" s="500"/>
      <c r="AC489" s="302"/>
      <c r="AD489" s="302"/>
      <c r="AE489" s="302"/>
      <c r="AF489" s="302"/>
      <c r="AG489" s="302"/>
      <c r="AH489" s="302"/>
      <c r="AI489" s="302"/>
      <c r="AJ489" s="302"/>
      <c r="AK489" s="1321"/>
      <c r="AL489" s="302"/>
    </row>
    <row r="490" spans="1:38" s="291" customFormat="1" ht="14.25" x14ac:dyDescent="0.2">
      <c r="A490" s="301"/>
      <c r="B490" s="301"/>
      <c r="C490" s="301"/>
      <c r="D490" s="301"/>
      <c r="E490" s="301"/>
      <c r="F490" s="303"/>
      <c r="G490" s="303"/>
      <c r="H490" s="303"/>
      <c r="I490" s="303"/>
      <c r="J490" s="302"/>
      <c r="K490" s="302"/>
      <c r="L490" s="302"/>
      <c r="M490" s="302"/>
      <c r="N490" s="302"/>
      <c r="O490" s="302"/>
      <c r="P490" s="302"/>
      <c r="Q490" s="492"/>
      <c r="R490" s="302"/>
      <c r="S490" s="302"/>
      <c r="T490" s="302"/>
      <c r="U490" s="496"/>
      <c r="V490" s="492"/>
      <c r="W490" s="509"/>
      <c r="X490" s="500"/>
      <c r="Y490" s="302"/>
      <c r="Z490" s="302"/>
      <c r="AA490" s="1315"/>
      <c r="AB490" s="500"/>
      <c r="AC490" s="302"/>
      <c r="AD490" s="302"/>
      <c r="AE490" s="302"/>
      <c r="AF490" s="302"/>
      <c r="AG490" s="302"/>
      <c r="AH490" s="302"/>
      <c r="AI490" s="302"/>
      <c r="AJ490" s="302"/>
      <c r="AK490" s="1321"/>
      <c r="AL490" s="302"/>
    </row>
    <row r="491" spans="1:38" s="291" customFormat="1" ht="14.25" x14ac:dyDescent="0.2">
      <c r="A491" s="301"/>
      <c r="B491" s="301"/>
      <c r="C491" s="301"/>
      <c r="D491" s="301"/>
      <c r="E491" s="301"/>
      <c r="F491" s="303"/>
      <c r="G491" s="303"/>
      <c r="H491" s="303"/>
      <c r="I491" s="303"/>
      <c r="J491" s="302"/>
      <c r="K491" s="302"/>
      <c r="L491" s="302"/>
      <c r="M491" s="302"/>
      <c r="N491" s="302"/>
      <c r="O491" s="302"/>
      <c r="P491" s="302"/>
      <c r="Q491" s="492"/>
      <c r="R491" s="302"/>
      <c r="S491" s="302"/>
      <c r="T491" s="302"/>
      <c r="U491" s="496"/>
      <c r="V491" s="492"/>
      <c r="W491" s="509"/>
      <c r="X491" s="500"/>
      <c r="Y491" s="302"/>
      <c r="Z491" s="302"/>
      <c r="AA491" s="1315"/>
      <c r="AB491" s="500"/>
      <c r="AC491" s="302"/>
      <c r="AD491" s="302"/>
      <c r="AE491" s="302"/>
      <c r="AF491" s="302"/>
      <c r="AG491" s="302"/>
      <c r="AH491" s="302"/>
      <c r="AI491" s="302"/>
      <c r="AJ491" s="302"/>
      <c r="AK491" s="1321"/>
      <c r="AL491" s="302"/>
    </row>
    <row r="492" spans="1:38" s="291" customFormat="1" ht="14.25" x14ac:dyDescent="0.2">
      <c r="A492" s="301"/>
      <c r="B492" s="301"/>
      <c r="C492" s="301"/>
      <c r="D492" s="301"/>
      <c r="E492" s="301"/>
      <c r="F492" s="303"/>
      <c r="G492" s="303"/>
      <c r="H492" s="303"/>
      <c r="I492" s="303"/>
      <c r="J492" s="302"/>
      <c r="K492" s="302"/>
      <c r="L492" s="302"/>
      <c r="M492" s="302"/>
      <c r="N492" s="302"/>
      <c r="O492" s="302"/>
      <c r="P492" s="302"/>
      <c r="Q492" s="492"/>
      <c r="R492" s="302"/>
      <c r="S492" s="302"/>
      <c r="T492" s="302"/>
      <c r="U492" s="496"/>
      <c r="V492" s="492"/>
      <c r="W492" s="509"/>
      <c r="X492" s="500"/>
      <c r="Y492" s="302"/>
      <c r="Z492" s="302"/>
      <c r="AA492" s="1315"/>
      <c r="AB492" s="500"/>
      <c r="AC492" s="302"/>
      <c r="AD492" s="302"/>
      <c r="AE492" s="302"/>
      <c r="AF492" s="302"/>
      <c r="AG492" s="302"/>
      <c r="AH492" s="302"/>
      <c r="AI492" s="302"/>
      <c r="AJ492" s="302"/>
      <c r="AK492" s="1321"/>
      <c r="AL492" s="302"/>
    </row>
    <row r="493" spans="1:38" s="291" customFormat="1" ht="14.25" x14ac:dyDescent="0.2">
      <c r="A493" s="301"/>
      <c r="B493" s="301"/>
      <c r="C493" s="301"/>
      <c r="D493" s="301"/>
      <c r="E493" s="301"/>
      <c r="F493" s="303"/>
      <c r="G493" s="303"/>
      <c r="H493" s="303"/>
      <c r="I493" s="303"/>
      <c r="J493" s="302"/>
      <c r="K493" s="302"/>
      <c r="L493" s="302"/>
      <c r="M493" s="302"/>
      <c r="N493" s="302"/>
      <c r="O493" s="302"/>
      <c r="P493" s="302"/>
      <c r="Q493" s="492"/>
      <c r="R493" s="302"/>
      <c r="S493" s="302"/>
      <c r="T493" s="302"/>
      <c r="U493" s="496"/>
      <c r="V493" s="492"/>
      <c r="W493" s="509"/>
      <c r="X493" s="500"/>
      <c r="Y493" s="302"/>
      <c r="Z493" s="302"/>
      <c r="AA493" s="1315"/>
      <c r="AB493" s="500"/>
      <c r="AC493" s="302"/>
      <c r="AD493" s="302"/>
      <c r="AE493" s="302"/>
      <c r="AF493" s="302"/>
      <c r="AG493" s="302"/>
      <c r="AH493" s="302"/>
      <c r="AI493" s="302"/>
      <c r="AJ493" s="302"/>
      <c r="AK493" s="1321"/>
      <c r="AL493" s="302"/>
    </row>
    <row r="494" spans="1:38" s="291" customFormat="1" ht="14.25" x14ac:dyDescent="0.2">
      <c r="A494" s="301"/>
      <c r="B494" s="301"/>
      <c r="C494" s="301"/>
      <c r="D494" s="301"/>
      <c r="E494" s="301"/>
      <c r="F494" s="303"/>
      <c r="G494" s="303"/>
      <c r="H494" s="303"/>
      <c r="I494" s="303"/>
      <c r="J494" s="302"/>
      <c r="K494" s="302"/>
      <c r="L494" s="302"/>
      <c r="M494" s="302"/>
      <c r="N494" s="302"/>
      <c r="O494" s="302"/>
      <c r="P494" s="302"/>
      <c r="Q494" s="492"/>
      <c r="R494" s="302"/>
      <c r="S494" s="302"/>
      <c r="T494" s="302"/>
      <c r="U494" s="496"/>
      <c r="V494" s="492"/>
      <c r="W494" s="509"/>
      <c r="X494" s="500"/>
      <c r="Y494" s="302"/>
      <c r="Z494" s="302"/>
      <c r="AA494" s="1315"/>
      <c r="AB494" s="500"/>
      <c r="AC494" s="302"/>
      <c r="AD494" s="302"/>
      <c r="AE494" s="302"/>
      <c r="AF494" s="302"/>
      <c r="AG494" s="302"/>
      <c r="AH494" s="302"/>
      <c r="AI494" s="302"/>
      <c r="AJ494" s="302"/>
      <c r="AK494" s="1321"/>
      <c r="AL494" s="302"/>
    </row>
    <row r="495" spans="1:38" s="291" customFormat="1" ht="14.25" x14ac:dyDescent="0.2">
      <c r="A495" s="301"/>
      <c r="B495" s="301"/>
      <c r="C495" s="301"/>
      <c r="D495" s="301"/>
      <c r="E495" s="301"/>
      <c r="F495" s="303"/>
      <c r="G495" s="303"/>
      <c r="H495" s="303"/>
      <c r="I495" s="303"/>
      <c r="J495" s="302"/>
      <c r="K495" s="302"/>
      <c r="L495" s="302"/>
      <c r="M495" s="302"/>
      <c r="N495" s="302"/>
      <c r="O495" s="302"/>
      <c r="P495" s="302"/>
      <c r="Q495" s="492"/>
      <c r="R495" s="302"/>
      <c r="S495" s="302"/>
      <c r="T495" s="302"/>
      <c r="U495" s="496"/>
      <c r="V495" s="492"/>
      <c r="W495" s="509"/>
      <c r="X495" s="500"/>
      <c r="Y495" s="302"/>
      <c r="Z495" s="302"/>
      <c r="AA495" s="1315"/>
      <c r="AB495" s="500"/>
      <c r="AC495" s="302"/>
      <c r="AD495" s="302"/>
      <c r="AE495" s="302"/>
      <c r="AF495" s="302"/>
      <c r="AG495" s="302"/>
      <c r="AH495" s="302"/>
      <c r="AI495" s="302"/>
      <c r="AJ495" s="302"/>
      <c r="AK495" s="1321"/>
      <c r="AL495" s="302"/>
    </row>
    <row r="496" spans="1:38" s="291" customFormat="1" ht="14.25" x14ac:dyDescent="0.2">
      <c r="A496" s="301"/>
      <c r="B496" s="301"/>
      <c r="C496" s="301"/>
      <c r="D496" s="301"/>
      <c r="E496" s="301"/>
      <c r="F496" s="303"/>
      <c r="G496" s="303"/>
      <c r="H496" s="303"/>
      <c r="I496" s="303"/>
      <c r="J496" s="302"/>
      <c r="K496" s="302"/>
      <c r="L496" s="302"/>
      <c r="M496" s="302"/>
      <c r="N496" s="302"/>
      <c r="O496" s="302"/>
      <c r="P496" s="302"/>
      <c r="Q496" s="492"/>
      <c r="R496" s="302"/>
      <c r="S496" s="302"/>
      <c r="T496" s="302"/>
      <c r="U496" s="496"/>
      <c r="V496" s="492"/>
      <c r="W496" s="509"/>
      <c r="X496" s="500"/>
      <c r="Y496" s="302"/>
      <c r="Z496" s="302"/>
      <c r="AA496" s="1315"/>
      <c r="AB496" s="500"/>
      <c r="AC496" s="302"/>
      <c r="AD496" s="302"/>
      <c r="AE496" s="302"/>
      <c r="AF496" s="302"/>
      <c r="AG496" s="302"/>
      <c r="AH496" s="302"/>
      <c r="AI496" s="302"/>
      <c r="AJ496" s="302"/>
      <c r="AK496" s="1321"/>
      <c r="AL496" s="302"/>
    </row>
    <row r="497" spans="1:38" s="291" customFormat="1" ht="14.25" x14ac:dyDescent="0.2">
      <c r="A497" s="301"/>
      <c r="B497" s="301"/>
      <c r="C497" s="301"/>
      <c r="D497" s="301"/>
      <c r="E497" s="301"/>
      <c r="F497" s="303"/>
      <c r="G497" s="303"/>
      <c r="H497" s="303"/>
      <c r="I497" s="303"/>
      <c r="J497" s="302"/>
      <c r="K497" s="302"/>
      <c r="L497" s="302"/>
      <c r="M497" s="302"/>
      <c r="N497" s="302"/>
      <c r="O497" s="302"/>
      <c r="P497" s="302"/>
      <c r="Q497" s="492"/>
      <c r="R497" s="302"/>
      <c r="S497" s="302"/>
      <c r="T497" s="302"/>
      <c r="U497" s="496"/>
      <c r="V497" s="492"/>
      <c r="W497" s="509"/>
      <c r="X497" s="500"/>
      <c r="Y497" s="302"/>
      <c r="Z497" s="302"/>
      <c r="AA497" s="1315"/>
      <c r="AB497" s="500"/>
      <c r="AC497" s="302"/>
      <c r="AD497" s="302"/>
      <c r="AE497" s="302"/>
      <c r="AF497" s="302"/>
      <c r="AG497" s="302"/>
      <c r="AH497" s="302"/>
      <c r="AI497" s="302"/>
      <c r="AJ497" s="302"/>
      <c r="AK497" s="1321"/>
      <c r="AL497" s="302"/>
    </row>
    <row r="498" spans="1:38" s="291" customFormat="1" ht="14.25" x14ac:dyDescent="0.2">
      <c r="A498" s="301"/>
      <c r="B498" s="301"/>
      <c r="C498" s="301"/>
      <c r="D498" s="301"/>
      <c r="E498" s="301"/>
      <c r="F498" s="303"/>
      <c r="G498" s="303"/>
      <c r="H498" s="303"/>
      <c r="I498" s="303"/>
      <c r="J498" s="302"/>
      <c r="K498" s="302"/>
      <c r="L498" s="302"/>
      <c r="M498" s="302"/>
      <c r="N498" s="302"/>
      <c r="O498" s="302"/>
      <c r="P498" s="302"/>
      <c r="Q498" s="492"/>
      <c r="R498" s="302"/>
      <c r="S498" s="302"/>
      <c r="T498" s="302"/>
      <c r="U498" s="496"/>
      <c r="V498" s="492"/>
      <c r="W498" s="509"/>
      <c r="X498" s="500"/>
      <c r="Y498" s="302"/>
      <c r="Z498" s="302"/>
      <c r="AA498" s="1315"/>
      <c r="AB498" s="500"/>
      <c r="AC498" s="302"/>
      <c r="AD498" s="302"/>
      <c r="AE498" s="302"/>
      <c r="AF498" s="302"/>
      <c r="AG498" s="302"/>
      <c r="AH498" s="302"/>
      <c r="AI498" s="302"/>
      <c r="AJ498" s="302"/>
      <c r="AK498" s="1321"/>
      <c r="AL498" s="302"/>
    </row>
    <row r="499" spans="1:38" s="291" customFormat="1" ht="14.25" x14ac:dyDescent="0.2">
      <c r="A499" s="301"/>
      <c r="B499" s="301"/>
      <c r="C499" s="301"/>
      <c r="D499" s="301"/>
      <c r="E499" s="301"/>
      <c r="F499" s="303"/>
      <c r="G499" s="303"/>
      <c r="H499" s="303"/>
      <c r="I499" s="303"/>
      <c r="J499" s="292"/>
      <c r="K499" s="292"/>
      <c r="L499" s="292"/>
      <c r="M499" s="292"/>
      <c r="N499" s="292"/>
      <c r="O499" s="292"/>
      <c r="P499" s="292"/>
      <c r="Q499" s="491"/>
      <c r="R499" s="292"/>
      <c r="S499" s="292"/>
      <c r="T499" s="292"/>
      <c r="U499" s="495"/>
      <c r="V499" s="491"/>
      <c r="W499" s="503"/>
      <c r="X499" s="499"/>
      <c r="Y499" s="292"/>
      <c r="Z499" s="292"/>
      <c r="AA499" s="1306"/>
      <c r="AB499" s="499"/>
      <c r="AC499" s="292"/>
      <c r="AD499" s="292"/>
      <c r="AE499" s="292"/>
      <c r="AF499" s="292"/>
      <c r="AG499" s="292"/>
      <c r="AH499" s="292"/>
      <c r="AI499" s="292"/>
      <c r="AJ499" s="292"/>
      <c r="AK499" s="1325"/>
      <c r="AL499" s="292"/>
    </row>
    <row r="500" spans="1:38" s="291" customFormat="1" ht="14.25" x14ac:dyDescent="0.2">
      <c r="A500" s="301"/>
      <c r="B500" s="301"/>
      <c r="C500" s="301"/>
      <c r="D500" s="301"/>
      <c r="E500" s="301"/>
      <c r="F500" s="303"/>
      <c r="G500" s="303"/>
      <c r="H500" s="303"/>
      <c r="I500" s="303"/>
      <c r="J500" s="292"/>
      <c r="K500" s="292"/>
      <c r="L500" s="292"/>
      <c r="M500" s="292"/>
      <c r="N500" s="292"/>
      <c r="O500" s="292"/>
      <c r="P500" s="292"/>
      <c r="Q500" s="491"/>
      <c r="R500" s="292"/>
      <c r="S500" s="292"/>
      <c r="T500" s="292"/>
      <c r="U500" s="495"/>
      <c r="V500" s="491"/>
      <c r="W500" s="503"/>
      <c r="X500" s="499"/>
      <c r="Y500" s="292"/>
      <c r="Z500" s="292"/>
      <c r="AA500" s="1306"/>
      <c r="AB500" s="499"/>
      <c r="AC500" s="292"/>
      <c r="AD500" s="292"/>
      <c r="AE500" s="292"/>
      <c r="AF500" s="292"/>
      <c r="AG500" s="292"/>
      <c r="AH500" s="292"/>
      <c r="AI500" s="292"/>
      <c r="AJ500" s="292"/>
      <c r="AK500" s="1325"/>
      <c r="AL500" s="292"/>
    </row>
    <row r="501" spans="1:38" s="291" customFormat="1" ht="14.25" x14ac:dyDescent="0.2">
      <c r="A501" s="301"/>
      <c r="B501" s="301"/>
      <c r="C501" s="301"/>
      <c r="D501" s="301"/>
      <c r="E501" s="301"/>
      <c r="F501" s="303"/>
      <c r="G501" s="303"/>
      <c r="H501" s="303"/>
      <c r="I501" s="303"/>
      <c r="J501" s="292"/>
      <c r="K501" s="292"/>
      <c r="L501" s="292"/>
      <c r="M501" s="292"/>
      <c r="N501" s="292"/>
      <c r="O501" s="292"/>
      <c r="P501" s="292"/>
      <c r="Q501" s="491"/>
      <c r="R501" s="292"/>
      <c r="S501" s="292"/>
      <c r="T501" s="292"/>
      <c r="U501" s="495"/>
      <c r="V501" s="491"/>
      <c r="W501" s="503"/>
      <c r="X501" s="499"/>
      <c r="Y501" s="292"/>
      <c r="Z501" s="292"/>
      <c r="AA501" s="1306"/>
      <c r="AB501" s="499"/>
      <c r="AC501" s="292"/>
      <c r="AD501" s="292"/>
      <c r="AE501" s="292"/>
      <c r="AF501" s="292"/>
      <c r="AG501" s="292"/>
      <c r="AH501" s="292"/>
      <c r="AI501" s="292"/>
      <c r="AJ501" s="292"/>
      <c r="AK501" s="1325"/>
      <c r="AL501" s="292"/>
    </row>
    <row r="502" spans="1:38" s="291" customFormat="1" ht="14.25" x14ac:dyDescent="0.2">
      <c r="A502" s="301"/>
      <c r="B502" s="301"/>
      <c r="C502" s="301"/>
      <c r="D502" s="301"/>
      <c r="E502" s="301"/>
      <c r="F502" s="303"/>
      <c r="G502" s="303"/>
      <c r="H502" s="303"/>
      <c r="I502" s="303"/>
      <c r="J502" s="292"/>
      <c r="K502" s="292"/>
      <c r="L502" s="292"/>
      <c r="M502" s="292"/>
      <c r="N502" s="292"/>
      <c r="O502" s="292"/>
      <c r="P502" s="292"/>
      <c r="Q502" s="491"/>
      <c r="R502" s="292"/>
      <c r="S502" s="292"/>
      <c r="T502" s="292"/>
      <c r="U502" s="495"/>
      <c r="V502" s="491"/>
      <c r="W502" s="503"/>
      <c r="X502" s="499"/>
      <c r="Y502" s="292"/>
      <c r="Z502" s="292"/>
      <c r="AA502" s="1306"/>
      <c r="AB502" s="499"/>
      <c r="AC502" s="292"/>
      <c r="AD502" s="292"/>
      <c r="AE502" s="292"/>
      <c r="AF502" s="292"/>
      <c r="AG502" s="292"/>
      <c r="AH502" s="292"/>
      <c r="AI502" s="292"/>
      <c r="AJ502" s="292"/>
      <c r="AK502" s="1325"/>
      <c r="AL502" s="292"/>
    </row>
    <row r="503" spans="1:38" s="291" customFormat="1" ht="14.25" x14ac:dyDescent="0.2">
      <c r="A503" s="301"/>
      <c r="B503" s="301"/>
      <c r="C503" s="301"/>
      <c r="D503" s="301"/>
      <c r="E503" s="301"/>
      <c r="F503" s="303"/>
      <c r="G503" s="303"/>
      <c r="H503" s="303"/>
      <c r="I503" s="303"/>
      <c r="J503" s="292"/>
      <c r="K503" s="292"/>
      <c r="L503" s="292"/>
      <c r="M503" s="292"/>
      <c r="N503" s="292"/>
      <c r="O503" s="292"/>
      <c r="P503" s="292"/>
      <c r="Q503" s="491"/>
      <c r="R503" s="292"/>
      <c r="S503" s="292"/>
      <c r="T503" s="292"/>
      <c r="U503" s="495"/>
      <c r="V503" s="491"/>
      <c r="W503" s="503"/>
      <c r="X503" s="499"/>
      <c r="Y503" s="292"/>
      <c r="Z503" s="292"/>
      <c r="AA503" s="1306"/>
      <c r="AB503" s="499"/>
      <c r="AC503" s="292"/>
      <c r="AD503" s="292"/>
      <c r="AE503" s="292"/>
      <c r="AF503" s="292"/>
      <c r="AG503" s="292"/>
      <c r="AH503" s="292"/>
      <c r="AI503" s="292"/>
      <c r="AJ503" s="292"/>
      <c r="AK503" s="1325"/>
      <c r="AL503" s="292"/>
    </row>
    <row r="504" spans="1:38" s="291" customFormat="1" ht="14.25" x14ac:dyDescent="0.2">
      <c r="A504" s="301"/>
      <c r="B504" s="301"/>
      <c r="C504" s="301"/>
      <c r="D504" s="301"/>
      <c r="E504" s="301"/>
      <c r="F504" s="303"/>
      <c r="G504" s="303"/>
      <c r="H504" s="303"/>
      <c r="I504" s="303"/>
      <c r="J504" s="292"/>
      <c r="K504" s="292"/>
      <c r="L504" s="292"/>
      <c r="M504" s="292"/>
      <c r="N504" s="292"/>
      <c r="O504" s="292"/>
      <c r="P504" s="292"/>
      <c r="Q504" s="491"/>
      <c r="R504" s="292"/>
      <c r="S504" s="292"/>
      <c r="T504" s="292"/>
      <c r="U504" s="495"/>
      <c r="V504" s="491"/>
      <c r="W504" s="503"/>
      <c r="X504" s="499"/>
      <c r="Y504" s="292"/>
      <c r="Z504" s="292"/>
      <c r="AA504" s="1306"/>
      <c r="AB504" s="499"/>
      <c r="AC504" s="292"/>
      <c r="AD504" s="292"/>
      <c r="AE504" s="292"/>
      <c r="AF504" s="292"/>
      <c r="AG504" s="292"/>
      <c r="AH504" s="292"/>
      <c r="AI504" s="292"/>
      <c r="AJ504" s="292"/>
      <c r="AK504" s="1325"/>
      <c r="AL504" s="292"/>
    </row>
    <row r="505" spans="1:38" s="291" customFormat="1" ht="14.25" x14ac:dyDescent="0.2">
      <c r="A505" s="301"/>
      <c r="B505" s="301"/>
      <c r="C505" s="301"/>
      <c r="D505" s="301"/>
      <c r="E505" s="301"/>
      <c r="F505" s="303"/>
      <c r="G505" s="303"/>
      <c r="H505" s="303"/>
      <c r="I505" s="303"/>
      <c r="J505" s="292"/>
      <c r="K505" s="292"/>
      <c r="L505" s="292"/>
      <c r="M505" s="292"/>
      <c r="N505" s="292"/>
      <c r="O505" s="292"/>
      <c r="P505" s="292"/>
      <c r="Q505" s="491"/>
      <c r="R505" s="292"/>
      <c r="S505" s="292"/>
      <c r="T505" s="292"/>
      <c r="U505" s="495"/>
      <c r="V505" s="491"/>
      <c r="W505" s="503"/>
      <c r="X505" s="499"/>
      <c r="Y505" s="292"/>
      <c r="Z505" s="292"/>
      <c r="AA505" s="1306"/>
      <c r="AB505" s="499"/>
      <c r="AC505" s="292"/>
      <c r="AD505" s="292"/>
      <c r="AE505" s="292"/>
      <c r="AF505" s="292"/>
      <c r="AG505" s="292"/>
      <c r="AH505" s="292"/>
      <c r="AI505" s="292"/>
      <c r="AJ505" s="292"/>
      <c r="AK505" s="1325"/>
      <c r="AL505" s="292"/>
    </row>
    <row r="506" spans="1:38" s="291" customFormat="1" ht="14.25" x14ac:dyDescent="0.2">
      <c r="A506" s="301"/>
      <c r="B506" s="301"/>
      <c r="C506" s="301"/>
      <c r="D506" s="301"/>
      <c r="E506" s="301"/>
      <c r="F506" s="303"/>
      <c r="G506" s="303"/>
      <c r="H506" s="303"/>
      <c r="I506" s="303"/>
      <c r="J506" s="292"/>
      <c r="K506" s="292"/>
      <c r="L506" s="292"/>
      <c r="M506" s="292"/>
      <c r="N506" s="292"/>
      <c r="O506" s="292"/>
      <c r="P506" s="292"/>
      <c r="Q506" s="491"/>
      <c r="R506" s="292"/>
      <c r="S506" s="292"/>
      <c r="T506" s="292"/>
      <c r="U506" s="495"/>
      <c r="V506" s="491"/>
      <c r="W506" s="503"/>
      <c r="X506" s="499"/>
      <c r="Y506" s="292"/>
      <c r="Z506" s="292"/>
      <c r="AA506" s="1306"/>
      <c r="AB506" s="499"/>
      <c r="AC506" s="292"/>
      <c r="AD506" s="292"/>
      <c r="AE506" s="292"/>
      <c r="AF506" s="292"/>
      <c r="AG506" s="292"/>
      <c r="AH506" s="292"/>
      <c r="AI506" s="292"/>
      <c r="AJ506" s="292"/>
      <c r="AK506" s="1325"/>
      <c r="AL506" s="292"/>
    </row>
    <row r="507" spans="1:38" s="291" customFormat="1" ht="14.25" x14ac:dyDescent="0.2">
      <c r="A507" s="301"/>
      <c r="B507" s="301"/>
      <c r="C507" s="301"/>
      <c r="D507" s="301"/>
      <c r="E507" s="301"/>
      <c r="F507" s="303"/>
      <c r="G507" s="303"/>
      <c r="H507" s="303"/>
      <c r="I507" s="303"/>
      <c r="J507" s="292"/>
      <c r="K507" s="292"/>
      <c r="L507" s="292"/>
      <c r="M507" s="292"/>
      <c r="N507" s="292"/>
      <c r="O507" s="292"/>
      <c r="P507" s="292"/>
      <c r="Q507" s="491"/>
      <c r="R507" s="292"/>
      <c r="S507" s="292"/>
      <c r="T507" s="292"/>
      <c r="U507" s="495"/>
      <c r="V507" s="491"/>
      <c r="W507" s="503"/>
      <c r="X507" s="499"/>
      <c r="Y507" s="292"/>
      <c r="Z507" s="292"/>
      <c r="AA507" s="1306"/>
      <c r="AB507" s="499"/>
      <c r="AC507" s="292"/>
      <c r="AD507" s="292"/>
      <c r="AE507" s="292"/>
      <c r="AF507" s="292"/>
      <c r="AG507" s="292"/>
      <c r="AH507" s="292"/>
      <c r="AI507" s="292"/>
      <c r="AJ507" s="292"/>
      <c r="AK507" s="1325"/>
      <c r="AL507" s="292"/>
    </row>
    <row r="508" spans="1:38" s="291" customFormat="1" ht="14.25" x14ac:dyDescent="0.2">
      <c r="A508" s="301"/>
      <c r="B508" s="301"/>
      <c r="C508" s="301"/>
      <c r="D508" s="301"/>
      <c r="E508" s="301"/>
      <c r="F508" s="303"/>
      <c r="G508" s="303"/>
      <c r="H508" s="303"/>
      <c r="I508" s="303"/>
      <c r="J508" s="292"/>
      <c r="K508" s="292"/>
      <c r="L508" s="292"/>
      <c r="M508" s="292"/>
      <c r="N508" s="292"/>
      <c r="O508" s="292"/>
      <c r="P508" s="292"/>
      <c r="Q508" s="491"/>
      <c r="R508" s="292"/>
      <c r="S508" s="292"/>
      <c r="T508" s="292"/>
      <c r="U508" s="495"/>
      <c r="V508" s="491"/>
      <c r="W508" s="503"/>
      <c r="X508" s="499"/>
      <c r="Y508" s="292"/>
      <c r="Z508" s="292"/>
      <c r="AA508" s="1306"/>
      <c r="AB508" s="499"/>
      <c r="AC508" s="292"/>
      <c r="AD508" s="292"/>
      <c r="AE508" s="292"/>
      <c r="AF508" s="292"/>
      <c r="AG508" s="292"/>
      <c r="AH508" s="292"/>
      <c r="AI508" s="292"/>
      <c r="AJ508" s="292"/>
      <c r="AK508" s="1325"/>
      <c r="AL508" s="292"/>
    </row>
    <row r="509" spans="1:38" s="291" customFormat="1" ht="14.25" x14ac:dyDescent="0.2">
      <c r="A509" s="301"/>
      <c r="B509" s="301"/>
      <c r="C509" s="301"/>
      <c r="D509" s="301"/>
      <c r="E509" s="301"/>
      <c r="F509" s="303"/>
      <c r="G509" s="303"/>
      <c r="H509" s="303"/>
      <c r="I509" s="303"/>
      <c r="J509" s="292"/>
      <c r="K509" s="292"/>
      <c r="L509" s="292"/>
      <c r="M509" s="292"/>
      <c r="N509" s="292"/>
      <c r="O509" s="292"/>
      <c r="P509" s="292"/>
      <c r="Q509" s="491"/>
      <c r="R509" s="292"/>
      <c r="S509" s="292"/>
      <c r="T509" s="292"/>
      <c r="U509" s="495"/>
      <c r="V509" s="491"/>
      <c r="W509" s="503"/>
      <c r="X509" s="499"/>
      <c r="Y509" s="292"/>
      <c r="Z509" s="292"/>
      <c r="AA509" s="1306"/>
      <c r="AB509" s="499"/>
      <c r="AC509" s="292"/>
      <c r="AD509" s="292"/>
      <c r="AE509" s="292"/>
      <c r="AF509" s="292"/>
      <c r="AG509" s="292"/>
      <c r="AH509" s="292"/>
      <c r="AI509" s="292"/>
      <c r="AJ509" s="292"/>
      <c r="AK509" s="1325"/>
      <c r="AL509" s="292"/>
    </row>
    <row r="510" spans="1:38" s="291" customFormat="1" ht="14.25" x14ac:dyDescent="0.2">
      <c r="A510" s="301"/>
      <c r="B510" s="301"/>
      <c r="C510" s="301"/>
      <c r="D510" s="301"/>
      <c r="E510" s="301"/>
      <c r="F510" s="303"/>
      <c r="G510" s="303"/>
      <c r="H510" s="303"/>
      <c r="I510" s="303"/>
      <c r="J510" s="292"/>
      <c r="K510" s="292"/>
      <c r="L510" s="292"/>
      <c r="M510" s="292"/>
      <c r="N510" s="292"/>
      <c r="O510" s="292"/>
      <c r="P510" s="292"/>
      <c r="Q510" s="491"/>
      <c r="R510" s="292"/>
      <c r="S510" s="292"/>
      <c r="T510" s="292"/>
      <c r="U510" s="495"/>
      <c r="V510" s="491"/>
      <c r="W510" s="503"/>
      <c r="X510" s="499"/>
      <c r="Y510" s="292"/>
      <c r="Z510" s="292"/>
      <c r="AA510" s="1306"/>
      <c r="AB510" s="499"/>
      <c r="AC510" s="292"/>
      <c r="AD510" s="292"/>
      <c r="AE510" s="292"/>
      <c r="AF510" s="292"/>
      <c r="AG510" s="292"/>
      <c r="AH510" s="292"/>
      <c r="AI510" s="292"/>
      <c r="AJ510" s="292"/>
      <c r="AK510" s="1325"/>
      <c r="AL510" s="292"/>
    </row>
    <row r="511" spans="1:38" s="291" customFormat="1" ht="14.25" x14ac:dyDescent="0.2">
      <c r="A511" s="301"/>
      <c r="B511" s="301"/>
      <c r="C511" s="301"/>
      <c r="D511" s="301"/>
      <c r="E511" s="301"/>
      <c r="F511" s="303"/>
      <c r="G511" s="303"/>
      <c r="H511" s="303"/>
      <c r="I511" s="303"/>
      <c r="J511" s="292"/>
      <c r="K511" s="292"/>
      <c r="L511" s="292"/>
      <c r="M511" s="292"/>
      <c r="N511" s="292"/>
      <c r="O511" s="292"/>
      <c r="P511" s="292"/>
      <c r="Q511" s="491"/>
      <c r="R511" s="292"/>
      <c r="S511" s="292"/>
      <c r="T511" s="292"/>
      <c r="U511" s="495"/>
      <c r="V511" s="491"/>
      <c r="W511" s="503"/>
      <c r="X511" s="499"/>
      <c r="Y511" s="292"/>
      <c r="Z511" s="292"/>
      <c r="AA511" s="1306"/>
      <c r="AB511" s="499"/>
      <c r="AC511" s="292"/>
      <c r="AD511" s="292"/>
      <c r="AE511" s="292"/>
      <c r="AF511" s="292"/>
      <c r="AG511" s="292"/>
      <c r="AH511" s="292"/>
      <c r="AI511" s="292"/>
      <c r="AJ511" s="292"/>
      <c r="AK511" s="1325"/>
      <c r="AL511" s="292"/>
    </row>
    <row r="512" spans="1:38" s="291" customFormat="1" ht="14.25" x14ac:dyDescent="0.2">
      <c r="A512" s="301"/>
      <c r="B512" s="301"/>
      <c r="C512" s="301"/>
      <c r="D512" s="301"/>
      <c r="E512" s="301"/>
      <c r="F512" s="303"/>
      <c r="G512" s="303"/>
      <c r="H512" s="303"/>
      <c r="I512" s="303"/>
      <c r="J512" s="292"/>
      <c r="K512" s="292"/>
      <c r="L512" s="292"/>
      <c r="M512" s="292"/>
      <c r="N512" s="292"/>
      <c r="O512" s="292"/>
      <c r="P512" s="292"/>
      <c r="Q512" s="491"/>
      <c r="R512" s="292"/>
      <c r="S512" s="292"/>
      <c r="T512" s="292"/>
      <c r="U512" s="495"/>
      <c r="V512" s="491"/>
      <c r="W512" s="503"/>
      <c r="X512" s="499"/>
      <c r="Y512" s="292"/>
      <c r="Z512" s="292"/>
      <c r="AA512" s="1306"/>
      <c r="AB512" s="499"/>
      <c r="AC512" s="292"/>
      <c r="AD512" s="292"/>
      <c r="AE512" s="292"/>
      <c r="AF512" s="292"/>
      <c r="AG512" s="292"/>
      <c r="AH512" s="292"/>
      <c r="AI512" s="292"/>
      <c r="AJ512" s="292"/>
      <c r="AK512" s="1325"/>
      <c r="AL512" s="292"/>
    </row>
    <row r="513" spans="1:38" s="291" customFormat="1" ht="14.25" x14ac:dyDescent="0.2">
      <c r="A513" s="301"/>
      <c r="B513" s="301"/>
      <c r="C513" s="301"/>
      <c r="D513" s="301"/>
      <c r="E513" s="301"/>
      <c r="F513" s="303"/>
      <c r="G513" s="303"/>
      <c r="H513" s="303"/>
      <c r="I513" s="303"/>
      <c r="J513" s="292"/>
      <c r="K513" s="292"/>
      <c r="L513" s="292"/>
      <c r="M513" s="292"/>
      <c r="N513" s="292"/>
      <c r="O513" s="292"/>
      <c r="P513" s="292"/>
      <c r="Q513" s="491"/>
      <c r="R513" s="292"/>
      <c r="S513" s="292"/>
      <c r="T513" s="292"/>
      <c r="U513" s="495"/>
      <c r="V513" s="491"/>
      <c r="W513" s="503"/>
      <c r="X513" s="499"/>
      <c r="Y513" s="292"/>
      <c r="Z513" s="292"/>
      <c r="AA513" s="1306"/>
      <c r="AB513" s="499"/>
      <c r="AC513" s="292"/>
      <c r="AD513" s="292"/>
      <c r="AE513" s="292"/>
      <c r="AF513" s="292"/>
      <c r="AG513" s="292"/>
      <c r="AH513" s="292"/>
      <c r="AI513" s="292"/>
      <c r="AJ513" s="292"/>
      <c r="AK513" s="1325"/>
      <c r="AL513" s="292"/>
    </row>
    <row r="514" spans="1:38" s="291" customFormat="1" ht="14.25" x14ac:dyDescent="0.2">
      <c r="A514" s="301"/>
      <c r="B514" s="301"/>
      <c r="C514" s="301"/>
      <c r="D514" s="301"/>
      <c r="E514" s="301"/>
      <c r="F514" s="303"/>
      <c r="G514" s="303"/>
      <c r="H514" s="303"/>
      <c r="I514" s="303"/>
      <c r="J514" s="292"/>
      <c r="K514" s="292"/>
      <c r="L514" s="292"/>
      <c r="M514" s="292"/>
      <c r="N514" s="292"/>
      <c r="O514" s="292"/>
      <c r="P514" s="292"/>
      <c r="Q514" s="491"/>
      <c r="R514" s="292"/>
      <c r="S514" s="292"/>
      <c r="T514" s="292"/>
      <c r="U514" s="495"/>
      <c r="V514" s="491"/>
      <c r="W514" s="503"/>
      <c r="X514" s="499"/>
      <c r="Y514" s="292"/>
      <c r="Z514" s="292"/>
      <c r="AA514" s="1306"/>
      <c r="AB514" s="499"/>
      <c r="AC514" s="292"/>
      <c r="AD514" s="292"/>
      <c r="AE514" s="292"/>
      <c r="AF514" s="292"/>
      <c r="AG514" s="292"/>
      <c r="AH514" s="292"/>
      <c r="AI514" s="292"/>
      <c r="AJ514" s="292"/>
      <c r="AK514" s="1325"/>
      <c r="AL514" s="292"/>
    </row>
    <row r="515" spans="1:38" s="291" customFormat="1" ht="14.25" x14ac:dyDescent="0.2">
      <c r="A515" s="301"/>
      <c r="B515" s="301"/>
      <c r="C515" s="301"/>
      <c r="D515" s="301"/>
      <c r="E515" s="301"/>
      <c r="F515" s="303"/>
      <c r="G515" s="303"/>
      <c r="H515" s="303"/>
      <c r="I515" s="303"/>
      <c r="J515" s="292"/>
      <c r="K515" s="292"/>
      <c r="L515" s="292"/>
      <c r="M515" s="292"/>
      <c r="N515" s="292"/>
      <c r="O515" s="292"/>
      <c r="P515" s="292"/>
      <c r="Q515" s="491"/>
      <c r="R515" s="292"/>
      <c r="S515" s="292"/>
      <c r="T515" s="292"/>
      <c r="U515" s="495"/>
      <c r="V515" s="491"/>
      <c r="W515" s="503"/>
      <c r="X515" s="499"/>
      <c r="Y515" s="292"/>
      <c r="Z515" s="292"/>
      <c r="AA515" s="1306"/>
      <c r="AB515" s="499"/>
      <c r="AC515" s="292"/>
      <c r="AD515" s="292"/>
      <c r="AE515" s="292"/>
      <c r="AF515" s="292"/>
      <c r="AG515" s="292"/>
      <c r="AH515" s="292"/>
      <c r="AI515" s="292"/>
      <c r="AJ515" s="292"/>
      <c r="AK515" s="1325"/>
      <c r="AL515" s="292"/>
    </row>
    <row r="516" spans="1:38" s="291" customFormat="1" ht="14.25" x14ac:dyDescent="0.2">
      <c r="A516" s="301"/>
      <c r="B516" s="301"/>
      <c r="C516" s="301"/>
      <c r="D516" s="301"/>
      <c r="E516" s="301"/>
      <c r="F516" s="303"/>
      <c r="G516" s="303"/>
      <c r="H516" s="303"/>
      <c r="I516" s="303"/>
      <c r="J516" s="292"/>
      <c r="K516" s="292"/>
      <c r="L516" s="292"/>
      <c r="M516" s="292"/>
      <c r="N516" s="292"/>
      <c r="O516" s="292"/>
      <c r="P516" s="292"/>
      <c r="Q516" s="491"/>
      <c r="R516" s="292"/>
      <c r="S516" s="292"/>
      <c r="T516" s="292"/>
      <c r="U516" s="495"/>
      <c r="V516" s="491"/>
      <c r="W516" s="503"/>
      <c r="X516" s="499"/>
      <c r="Y516" s="292"/>
      <c r="Z516" s="292"/>
      <c r="AA516" s="1306"/>
      <c r="AB516" s="499"/>
      <c r="AC516" s="292"/>
      <c r="AD516" s="292"/>
      <c r="AE516" s="292"/>
      <c r="AF516" s="292"/>
      <c r="AG516" s="292"/>
      <c r="AH516" s="292"/>
      <c r="AI516" s="292"/>
      <c r="AJ516" s="292"/>
      <c r="AK516" s="1325"/>
      <c r="AL516" s="292"/>
    </row>
    <row r="517" spans="1:38" s="291" customFormat="1" ht="14.25" x14ac:dyDescent="0.2">
      <c r="A517" s="301"/>
      <c r="B517" s="301"/>
      <c r="C517" s="301"/>
      <c r="D517" s="301"/>
      <c r="E517" s="301"/>
      <c r="F517" s="303"/>
      <c r="G517" s="303"/>
      <c r="H517" s="303"/>
      <c r="I517" s="303"/>
      <c r="J517" s="292"/>
      <c r="K517" s="292"/>
      <c r="L517" s="292"/>
      <c r="M517" s="292"/>
      <c r="N517" s="292"/>
      <c r="O517" s="292"/>
      <c r="P517" s="292"/>
      <c r="Q517" s="491"/>
      <c r="R517" s="292"/>
      <c r="S517" s="292"/>
      <c r="T517" s="292"/>
      <c r="U517" s="495"/>
      <c r="V517" s="491"/>
      <c r="W517" s="503"/>
      <c r="X517" s="499"/>
      <c r="Y517" s="292"/>
      <c r="Z517" s="292"/>
      <c r="AA517" s="1306"/>
      <c r="AB517" s="499"/>
      <c r="AC517" s="292"/>
      <c r="AD517" s="292"/>
      <c r="AE517" s="292"/>
      <c r="AF517" s="292"/>
      <c r="AG517" s="292"/>
      <c r="AH517" s="292"/>
      <c r="AI517" s="292"/>
      <c r="AJ517" s="292"/>
      <c r="AK517" s="1325"/>
      <c r="AL517" s="292"/>
    </row>
    <row r="518" spans="1:38" s="291" customFormat="1" ht="14.25" x14ac:dyDescent="0.2">
      <c r="A518" s="301"/>
      <c r="B518" s="301"/>
      <c r="C518" s="301"/>
      <c r="D518" s="301"/>
      <c r="E518" s="301"/>
      <c r="F518" s="303"/>
      <c r="G518" s="303"/>
      <c r="H518" s="303"/>
      <c r="I518" s="303"/>
      <c r="J518" s="292"/>
      <c r="K518" s="292"/>
      <c r="L518" s="292"/>
      <c r="M518" s="292"/>
      <c r="N518" s="292"/>
      <c r="O518" s="292"/>
      <c r="P518" s="292"/>
      <c r="Q518" s="491"/>
      <c r="R518" s="292"/>
      <c r="S518" s="292"/>
      <c r="T518" s="292"/>
      <c r="U518" s="495"/>
      <c r="V518" s="491"/>
      <c r="W518" s="503"/>
      <c r="X518" s="499"/>
      <c r="Y518" s="292"/>
      <c r="Z518" s="292"/>
      <c r="AA518" s="1306"/>
      <c r="AB518" s="499"/>
      <c r="AC518" s="292"/>
      <c r="AD518" s="292"/>
      <c r="AE518" s="292"/>
      <c r="AF518" s="292"/>
      <c r="AG518" s="292"/>
      <c r="AH518" s="292"/>
      <c r="AI518" s="292"/>
      <c r="AJ518" s="292"/>
      <c r="AK518" s="1325"/>
      <c r="AL518" s="292"/>
    </row>
    <row r="519" spans="1:38" s="291" customFormat="1" ht="14.25" x14ac:dyDescent="0.2">
      <c r="A519" s="301"/>
      <c r="B519" s="301"/>
      <c r="C519" s="301"/>
      <c r="D519" s="301"/>
      <c r="E519" s="301"/>
      <c r="F519" s="303"/>
      <c r="G519" s="303"/>
      <c r="H519" s="303"/>
      <c r="I519" s="303"/>
      <c r="J519" s="292"/>
      <c r="K519" s="292"/>
      <c r="L519" s="292"/>
      <c r="M519" s="292"/>
      <c r="N519" s="292"/>
      <c r="O519" s="292"/>
      <c r="P519" s="292"/>
      <c r="Q519" s="491"/>
      <c r="R519" s="292"/>
      <c r="S519" s="292"/>
      <c r="T519" s="292"/>
      <c r="U519" s="495"/>
      <c r="V519" s="491"/>
      <c r="W519" s="503"/>
      <c r="X519" s="499"/>
      <c r="Y519" s="292"/>
      <c r="Z519" s="292"/>
      <c r="AA519" s="1306"/>
      <c r="AB519" s="499"/>
      <c r="AC519" s="292"/>
      <c r="AD519" s="292"/>
      <c r="AE519" s="292"/>
      <c r="AF519" s="292"/>
      <c r="AG519" s="292"/>
      <c r="AH519" s="292"/>
      <c r="AI519" s="292"/>
      <c r="AJ519" s="292"/>
      <c r="AK519" s="1325"/>
      <c r="AL519" s="292"/>
    </row>
    <row r="520" spans="1:38" s="291" customFormat="1" ht="14.25" x14ac:dyDescent="0.2">
      <c r="A520" s="301"/>
      <c r="B520" s="301"/>
      <c r="C520" s="301"/>
      <c r="D520" s="301"/>
      <c r="E520" s="301"/>
      <c r="F520" s="303"/>
      <c r="G520" s="303"/>
      <c r="H520" s="303"/>
      <c r="I520" s="303"/>
      <c r="J520" s="292"/>
      <c r="K520" s="292"/>
      <c r="L520" s="292"/>
      <c r="M520" s="292"/>
      <c r="N520" s="292"/>
      <c r="O520" s="292"/>
      <c r="P520" s="292"/>
      <c r="Q520" s="491"/>
      <c r="R520" s="292"/>
      <c r="S520" s="292"/>
      <c r="T520" s="292"/>
      <c r="U520" s="495"/>
      <c r="V520" s="491"/>
      <c r="W520" s="503"/>
      <c r="X520" s="499"/>
      <c r="Y520" s="292"/>
      <c r="Z520" s="292"/>
      <c r="AA520" s="1306"/>
      <c r="AB520" s="499"/>
      <c r="AC520" s="292"/>
      <c r="AD520" s="292"/>
      <c r="AE520" s="292"/>
      <c r="AF520" s="292"/>
      <c r="AG520" s="292"/>
      <c r="AH520" s="292"/>
      <c r="AI520" s="292"/>
      <c r="AJ520" s="292"/>
      <c r="AK520" s="1325"/>
      <c r="AL520" s="292"/>
    </row>
    <row r="521" spans="1:38" s="291" customFormat="1" ht="14.25" x14ac:dyDescent="0.2">
      <c r="A521" s="301"/>
      <c r="B521" s="301"/>
      <c r="C521" s="301"/>
      <c r="D521" s="301"/>
      <c r="E521" s="301"/>
      <c r="F521" s="303"/>
      <c r="G521" s="303"/>
      <c r="H521" s="303"/>
      <c r="I521" s="303"/>
      <c r="J521" s="292"/>
      <c r="K521" s="292"/>
      <c r="L521" s="292"/>
      <c r="M521" s="292"/>
      <c r="N521" s="292"/>
      <c r="O521" s="292"/>
      <c r="P521" s="292"/>
      <c r="Q521" s="491"/>
      <c r="R521" s="292"/>
      <c r="S521" s="292"/>
      <c r="T521" s="292"/>
      <c r="U521" s="495"/>
      <c r="V521" s="491"/>
      <c r="W521" s="503"/>
      <c r="X521" s="499"/>
      <c r="Y521" s="292"/>
      <c r="Z521" s="292"/>
      <c r="AA521" s="1306"/>
      <c r="AB521" s="499"/>
      <c r="AC521" s="292"/>
      <c r="AD521" s="292"/>
      <c r="AE521" s="292"/>
      <c r="AF521" s="292"/>
      <c r="AG521" s="292"/>
      <c r="AH521" s="292"/>
      <c r="AI521" s="292"/>
      <c r="AJ521" s="292"/>
      <c r="AK521" s="1325"/>
      <c r="AL521" s="292"/>
    </row>
    <row r="522" spans="1:38" s="291" customFormat="1" ht="14.25" x14ac:dyDescent="0.2">
      <c r="A522" s="301"/>
      <c r="B522" s="301"/>
      <c r="C522" s="301"/>
      <c r="D522" s="301"/>
      <c r="E522" s="301"/>
      <c r="F522" s="303"/>
      <c r="G522" s="303"/>
      <c r="H522" s="303"/>
      <c r="I522" s="303"/>
      <c r="J522" s="292"/>
      <c r="K522" s="292"/>
      <c r="L522" s="292"/>
      <c r="M522" s="292"/>
      <c r="N522" s="292"/>
      <c r="O522" s="292"/>
      <c r="P522" s="292"/>
      <c r="Q522" s="491"/>
      <c r="R522" s="292"/>
      <c r="S522" s="292"/>
      <c r="T522" s="292"/>
      <c r="U522" s="495"/>
      <c r="V522" s="491"/>
      <c r="W522" s="503"/>
      <c r="X522" s="499"/>
      <c r="Y522" s="292"/>
      <c r="Z522" s="292"/>
      <c r="AA522" s="1306"/>
      <c r="AB522" s="499"/>
      <c r="AC522" s="292"/>
      <c r="AD522" s="292"/>
      <c r="AE522" s="292"/>
      <c r="AF522" s="292"/>
      <c r="AG522" s="292"/>
      <c r="AH522" s="292"/>
      <c r="AI522" s="292"/>
      <c r="AJ522" s="292"/>
      <c r="AK522" s="1325"/>
      <c r="AL522" s="292"/>
    </row>
    <row r="523" spans="1:38" s="291" customFormat="1" ht="14.25" x14ac:dyDescent="0.2">
      <c r="A523" s="301"/>
      <c r="B523" s="301"/>
      <c r="C523" s="301"/>
      <c r="D523" s="301"/>
      <c r="E523" s="301"/>
      <c r="F523" s="303"/>
      <c r="G523" s="303"/>
      <c r="H523" s="303"/>
      <c r="I523" s="303"/>
      <c r="J523" s="292"/>
      <c r="K523" s="292"/>
      <c r="L523" s="292"/>
      <c r="M523" s="292"/>
      <c r="N523" s="292"/>
      <c r="O523" s="292"/>
      <c r="P523" s="292"/>
      <c r="Q523" s="491"/>
      <c r="R523" s="292"/>
      <c r="S523" s="292"/>
      <c r="T523" s="292"/>
      <c r="U523" s="495"/>
      <c r="V523" s="491"/>
      <c r="W523" s="503"/>
      <c r="X523" s="499"/>
      <c r="Y523" s="292"/>
      <c r="Z523" s="292"/>
      <c r="AA523" s="1306"/>
      <c r="AB523" s="499"/>
      <c r="AC523" s="292"/>
      <c r="AD523" s="292"/>
      <c r="AE523" s="292"/>
      <c r="AF523" s="292"/>
      <c r="AG523" s="292"/>
      <c r="AH523" s="292"/>
      <c r="AI523" s="292"/>
      <c r="AJ523" s="292"/>
      <c r="AK523" s="1325"/>
      <c r="AL523" s="292"/>
    </row>
    <row r="524" spans="1:38" s="291" customFormat="1" ht="14.25" x14ac:dyDescent="0.2">
      <c r="A524" s="301"/>
      <c r="B524" s="301"/>
      <c r="C524" s="301"/>
      <c r="D524" s="301"/>
      <c r="E524" s="301"/>
      <c r="F524" s="303"/>
      <c r="G524" s="303"/>
      <c r="H524" s="303"/>
      <c r="I524" s="303"/>
      <c r="J524" s="292"/>
      <c r="K524" s="292"/>
      <c r="L524" s="292"/>
      <c r="M524" s="292"/>
      <c r="N524" s="292"/>
      <c r="O524" s="292"/>
      <c r="P524" s="292"/>
      <c r="Q524" s="491"/>
      <c r="R524" s="292"/>
      <c r="S524" s="292"/>
      <c r="T524" s="292"/>
      <c r="U524" s="495"/>
      <c r="V524" s="491"/>
      <c r="W524" s="503"/>
      <c r="X524" s="499"/>
      <c r="Y524" s="292"/>
      <c r="Z524" s="292"/>
      <c r="AA524" s="1306"/>
      <c r="AB524" s="499"/>
      <c r="AC524" s="292"/>
      <c r="AD524" s="292"/>
      <c r="AE524" s="292"/>
      <c r="AF524" s="292"/>
      <c r="AG524" s="292"/>
      <c r="AH524" s="292"/>
      <c r="AI524" s="292"/>
      <c r="AJ524" s="292"/>
      <c r="AK524" s="1325"/>
      <c r="AL524" s="292"/>
    </row>
    <row r="525" spans="1:38" s="291" customFormat="1" ht="14.25" x14ac:dyDescent="0.2">
      <c r="A525" s="301"/>
      <c r="B525" s="301"/>
      <c r="C525" s="301"/>
      <c r="D525" s="301"/>
      <c r="E525" s="301"/>
      <c r="F525" s="303"/>
      <c r="G525" s="303"/>
      <c r="H525" s="303"/>
      <c r="I525" s="303"/>
      <c r="J525" s="292"/>
      <c r="K525" s="292"/>
      <c r="L525" s="292"/>
      <c r="M525" s="292"/>
      <c r="N525" s="292"/>
      <c r="O525" s="292"/>
      <c r="P525" s="292"/>
      <c r="Q525" s="491"/>
      <c r="R525" s="292"/>
      <c r="S525" s="292"/>
      <c r="T525" s="292"/>
      <c r="U525" s="495"/>
      <c r="V525" s="491"/>
      <c r="W525" s="503"/>
      <c r="X525" s="499"/>
      <c r="Y525" s="292"/>
      <c r="Z525" s="292"/>
      <c r="AA525" s="1306"/>
      <c r="AB525" s="499"/>
      <c r="AC525" s="292"/>
      <c r="AD525" s="292"/>
      <c r="AE525" s="292"/>
      <c r="AF525" s="292"/>
      <c r="AG525" s="292"/>
      <c r="AH525" s="292"/>
      <c r="AI525" s="292"/>
      <c r="AJ525" s="292"/>
      <c r="AK525" s="1325"/>
      <c r="AL525" s="292"/>
    </row>
    <row r="526" spans="1:38" s="291" customFormat="1" ht="14.25" x14ac:dyDescent="0.2">
      <c r="A526" s="301"/>
      <c r="B526" s="301"/>
      <c r="C526" s="301"/>
      <c r="D526" s="301"/>
      <c r="E526" s="301"/>
      <c r="F526" s="303"/>
      <c r="G526" s="303"/>
      <c r="H526" s="303"/>
      <c r="I526" s="303"/>
      <c r="J526" s="292"/>
      <c r="K526" s="292"/>
      <c r="L526" s="292"/>
      <c r="M526" s="292"/>
      <c r="N526" s="292"/>
      <c r="O526" s="292"/>
      <c r="P526" s="292"/>
      <c r="Q526" s="491"/>
      <c r="R526" s="292"/>
      <c r="S526" s="292"/>
      <c r="T526" s="292"/>
      <c r="U526" s="495"/>
      <c r="V526" s="491"/>
      <c r="W526" s="503"/>
      <c r="X526" s="499"/>
      <c r="Y526" s="292"/>
      <c r="Z526" s="292"/>
      <c r="AA526" s="1306"/>
      <c r="AB526" s="499"/>
      <c r="AC526" s="292"/>
      <c r="AD526" s="292"/>
      <c r="AE526" s="292"/>
      <c r="AF526" s="292"/>
      <c r="AG526" s="292"/>
      <c r="AH526" s="292"/>
      <c r="AI526" s="292"/>
      <c r="AJ526" s="292"/>
      <c r="AK526" s="1325"/>
      <c r="AL526" s="292"/>
    </row>
    <row r="527" spans="1:38" s="291" customFormat="1" ht="14.25" x14ac:dyDescent="0.2">
      <c r="A527" s="301"/>
      <c r="B527" s="301"/>
      <c r="C527" s="301"/>
      <c r="D527" s="301"/>
      <c r="E527" s="301"/>
      <c r="F527" s="303"/>
      <c r="G527" s="303"/>
      <c r="H527" s="303"/>
      <c r="I527" s="303"/>
      <c r="J527" s="292"/>
      <c r="K527" s="292"/>
      <c r="L527" s="292"/>
      <c r="M527" s="292"/>
      <c r="N527" s="292"/>
      <c r="O527" s="292"/>
      <c r="P527" s="292"/>
      <c r="Q527" s="491"/>
      <c r="R527" s="292"/>
      <c r="S527" s="292"/>
      <c r="T527" s="292"/>
      <c r="U527" s="495"/>
      <c r="V527" s="491"/>
      <c r="W527" s="503"/>
      <c r="X527" s="499"/>
      <c r="Y527" s="292"/>
      <c r="Z527" s="292"/>
      <c r="AA527" s="1306"/>
      <c r="AB527" s="499"/>
      <c r="AC527" s="292"/>
      <c r="AD527" s="292"/>
      <c r="AE527" s="292"/>
      <c r="AF527" s="292"/>
      <c r="AG527" s="292"/>
      <c r="AH527" s="292"/>
      <c r="AI527" s="292"/>
      <c r="AJ527" s="292"/>
      <c r="AK527" s="1325"/>
      <c r="AL527" s="292"/>
    </row>
    <row r="528" spans="1:38" s="291" customFormat="1" ht="14.25" x14ac:dyDescent="0.2">
      <c r="A528" s="301"/>
      <c r="B528" s="301"/>
      <c r="C528" s="301"/>
      <c r="D528" s="301"/>
      <c r="E528" s="301"/>
      <c r="F528" s="303"/>
      <c r="G528" s="303"/>
      <c r="H528" s="303"/>
      <c r="I528" s="303"/>
      <c r="J528" s="292"/>
      <c r="K528" s="292"/>
      <c r="L528" s="292"/>
      <c r="M528" s="292"/>
      <c r="N528" s="292"/>
      <c r="O528" s="292"/>
      <c r="P528" s="292"/>
      <c r="Q528" s="491"/>
      <c r="R528" s="292"/>
      <c r="S528" s="292"/>
      <c r="T528" s="292"/>
      <c r="U528" s="495"/>
      <c r="V528" s="491"/>
      <c r="W528" s="503"/>
      <c r="X528" s="499"/>
      <c r="Y528" s="292"/>
      <c r="Z528" s="292"/>
      <c r="AA528" s="1306"/>
      <c r="AB528" s="499"/>
      <c r="AC528" s="292"/>
      <c r="AD528" s="292"/>
      <c r="AE528" s="292"/>
      <c r="AF528" s="292"/>
      <c r="AG528" s="292"/>
      <c r="AH528" s="292"/>
      <c r="AI528" s="292"/>
      <c r="AJ528" s="292"/>
      <c r="AK528" s="1325"/>
      <c r="AL528" s="292"/>
    </row>
    <row r="529" spans="1:38" s="291" customFormat="1" ht="14.25" x14ac:dyDescent="0.2">
      <c r="A529" s="301"/>
      <c r="B529" s="301"/>
      <c r="C529" s="301"/>
      <c r="D529" s="301"/>
      <c r="E529" s="301"/>
      <c r="F529" s="303"/>
      <c r="G529" s="303"/>
      <c r="H529" s="303"/>
      <c r="I529" s="303"/>
      <c r="J529" s="292"/>
      <c r="K529" s="292"/>
      <c r="L529" s="292"/>
      <c r="M529" s="292"/>
      <c r="N529" s="292"/>
      <c r="O529" s="292"/>
      <c r="P529" s="292"/>
      <c r="Q529" s="491"/>
      <c r="R529" s="292"/>
      <c r="S529" s="292"/>
      <c r="T529" s="292"/>
      <c r="U529" s="495"/>
      <c r="V529" s="491"/>
      <c r="W529" s="503"/>
      <c r="X529" s="499"/>
      <c r="Y529" s="292"/>
      <c r="Z529" s="292"/>
      <c r="AA529" s="1306"/>
      <c r="AB529" s="499"/>
      <c r="AC529" s="292"/>
      <c r="AD529" s="292"/>
      <c r="AE529" s="292"/>
      <c r="AF529" s="292"/>
      <c r="AG529" s="292"/>
      <c r="AH529" s="292"/>
      <c r="AI529" s="292"/>
      <c r="AJ529" s="292"/>
      <c r="AK529" s="1325"/>
      <c r="AL529" s="292"/>
    </row>
    <row r="530" spans="1:38" s="291" customFormat="1" ht="14.25" x14ac:dyDescent="0.2">
      <c r="A530" s="301"/>
      <c r="B530" s="301"/>
      <c r="C530" s="301"/>
      <c r="D530" s="301"/>
      <c r="E530" s="301"/>
      <c r="F530" s="303"/>
      <c r="G530" s="303"/>
      <c r="H530" s="303"/>
      <c r="I530" s="303"/>
      <c r="J530" s="292"/>
      <c r="K530" s="292"/>
      <c r="L530" s="292"/>
      <c r="M530" s="292"/>
      <c r="N530" s="292"/>
      <c r="O530" s="292"/>
      <c r="P530" s="292"/>
      <c r="Q530" s="491"/>
      <c r="R530" s="292"/>
      <c r="S530" s="292"/>
      <c r="T530" s="292"/>
      <c r="U530" s="495"/>
      <c r="V530" s="491"/>
      <c r="W530" s="503"/>
      <c r="X530" s="499"/>
      <c r="Y530" s="292"/>
      <c r="Z530" s="292"/>
      <c r="AA530" s="1306"/>
      <c r="AB530" s="499"/>
      <c r="AC530" s="292"/>
      <c r="AD530" s="292"/>
      <c r="AE530" s="292"/>
      <c r="AF530" s="292"/>
      <c r="AG530" s="292"/>
      <c r="AH530" s="292"/>
      <c r="AI530" s="292"/>
      <c r="AJ530" s="292"/>
      <c r="AK530" s="1325"/>
      <c r="AL530" s="292"/>
    </row>
    <row r="531" spans="1:38" s="291" customFormat="1" ht="14.25" x14ac:dyDescent="0.2">
      <c r="A531" s="301"/>
      <c r="B531" s="301"/>
      <c r="C531" s="301"/>
      <c r="D531" s="301"/>
      <c r="E531" s="301"/>
      <c r="F531" s="303"/>
      <c r="G531" s="303"/>
      <c r="H531" s="303"/>
      <c r="I531" s="303"/>
      <c r="J531" s="292"/>
      <c r="K531" s="292"/>
      <c r="L531" s="292"/>
      <c r="M531" s="292"/>
      <c r="N531" s="292"/>
      <c r="O531" s="292"/>
      <c r="P531" s="292"/>
      <c r="Q531" s="491"/>
      <c r="R531" s="292"/>
      <c r="S531" s="292"/>
      <c r="T531" s="292"/>
      <c r="U531" s="495"/>
      <c r="V531" s="491"/>
      <c r="W531" s="503"/>
      <c r="X531" s="499"/>
      <c r="Y531" s="292"/>
      <c r="Z531" s="292"/>
      <c r="AA531" s="1306"/>
      <c r="AB531" s="499"/>
      <c r="AC531" s="292"/>
      <c r="AD531" s="292"/>
      <c r="AE531" s="292"/>
      <c r="AF531" s="292"/>
      <c r="AG531" s="292"/>
      <c r="AH531" s="292"/>
      <c r="AI531" s="292"/>
      <c r="AJ531" s="292"/>
      <c r="AK531" s="1325"/>
      <c r="AL531" s="292"/>
    </row>
    <row r="532" spans="1:38" s="291" customFormat="1" ht="14.25" x14ac:dyDescent="0.2">
      <c r="A532" s="301"/>
      <c r="B532" s="301"/>
      <c r="C532" s="301"/>
      <c r="D532" s="301"/>
      <c r="E532" s="301"/>
      <c r="F532" s="303"/>
      <c r="G532" s="303"/>
      <c r="H532" s="303"/>
      <c r="I532" s="303"/>
      <c r="J532" s="292"/>
      <c r="K532" s="292"/>
      <c r="L532" s="292"/>
      <c r="M532" s="292"/>
      <c r="N532" s="292"/>
      <c r="O532" s="292"/>
      <c r="P532" s="292"/>
      <c r="Q532" s="491"/>
      <c r="R532" s="292"/>
      <c r="S532" s="292"/>
      <c r="T532" s="292"/>
      <c r="U532" s="495"/>
      <c r="V532" s="491"/>
      <c r="W532" s="503"/>
      <c r="X532" s="499"/>
      <c r="Y532" s="292"/>
      <c r="Z532" s="292"/>
      <c r="AA532" s="1306"/>
      <c r="AB532" s="499"/>
      <c r="AC532" s="292"/>
      <c r="AD532" s="292"/>
      <c r="AE532" s="292"/>
      <c r="AF532" s="292"/>
      <c r="AG532" s="292"/>
      <c r="AH532" s="292"/>
      <c r="AI532" s="292"/>
      <c r="AJ532" s="292"/>
      <c r="AK532" s="1325"/>
      <c r="AL532" s="292"/>
    </row>
    <row r="533" spans="1:38" s="291" customFormat="1" ht="14.25" x14ac:dyDescent="0.2">
      <c r="A533" s="301"/>
      <c r="B533" s="301"/>
      <c r="C533" s="301"/>
      <c r="D533" s="301"/>
      <c r="E533" s="301"/>
      <c r="F533" s="303"/>
      <c r="G533" s="303"/>
      <c r="H533" s="303"/>
      <c r="I533" s="303"/>
      <c r="J533" s="292"/>
      <c r="K533" s="292"/>
      <c r="L533" s="292"/>
      <c r="M533" s="292"/>
      <c r="N533" s="292"/>
      <c r="O533" s="292"/>
      <c r="P533" s="292"/>
      <c r="Q533" s="491"/>
      <c r="R533" s="292"/>
      <c r="S533" s="292"/>
      <c r="T533" s="292"/>
      <c r="U533" s="495"/>
      <c r="V533" s="491"/>
      <c r="W533" s="503"/>
      <c r="X533" s="499"/>
      <c r="Y533" s="292"/>
      <c r="Z533" s="292"/>
      <c r="AA533" s="1306"/>
      <c r="AB533" s="499"/>
      <c r="AC533" s="292"/>
      <c r="AD533" s="292"/>
      <c r="AE533" s="292"/>
      <c r="AF533" s="292"/>
      <c r="AG533" s="292"/>
      <c r="AH533" s="292"/>
      <c r="AI533" s="292"/>
      <c r="AJ533" s="292"/>
      <c r="AK533" s="1325"/>
      <c r="AL533" s="292"/>
    </row>
    <row r="534" spans="1:38" s="291" customFormat="1" ht="14.25" x14ac:dyDescent="0.2">
      <c r="A534" s="301"/>
      <c r="B534" s="301"/>
      <c r="C534" s="301"/>
      <c r="D534" s="301"/>
      <c r="E534" s="301"/>
      <c r="F534" s="303"/>
      <c r="G534" s="303"/>
      <c r="H534" s="303"/>
      <c r="I534" s="303"/>
      <c r="J534" s="292"/>
      <c r="K534" s="292"/>
      <c r="L534" s="292"/>
      <c r="M534" s="292"/>
      <c r="N534" s="292"/>
      <c r="O534" s="292"/>
      <c r="P534" s="292"/>
      <c r="Q534" s="491"/>
      <c r="R534" s="292"/>
      <c r="S534" s="292"/>
      <c r="T534" s="292"/>
      <c r="U534" s="495"/>
      <c r="V534" s="491"/>
      <c r="W534" s="503"/>
      <c r="X534" s="499"/>
      <c r="Y534" s="292"/>
      <c r="Z534" s="292"/>
      <c r="AA534" s="1306"/>
      <c r="AB534" s="499"/>
      <c r="AC534" s="292"/>
      <c r="AD534" s="292"/>
      <c r="AE534" s="292"/>
      <c r="AF534" s="292"/>
      <c r="AG534" s="292"/>
      <c r="AH534" s="292"/>
      <c r="AI534" s="292"/>
      <c r="AJ534" s="292"/>
      <c r="AK534" s="1325"/>
      <c r="AL534" s="292"/>
    </row>
    <row r="535" spans="1:38" s="291" customFormat="1" ht="14.25" x14ac:dyDescent="0.2">
      <c r="A535" s="301"/>
      <c r="B535" s="301"/>
      <c r="C535" s="301"/>
      <c r="D535" s="301"/>
      <c r="E535" s="301"/>
      <c r="F535" s="303"/>
      <c r="G535" s="303"/>
      <c r="H535" s="303"/>
      <c r="I535" s="303"/>
      <c r="J535" s="292"/>
      <c r="K535" s="292"/>
      <c r="L535" s="292"/>
      <c r="M535" s="292"/>
      <c r="N535" s="292"/>
      <c r="O535" s="292"/>
      <c r="P535" s="292"/>
      <c r="Q535" s="491"/>
      <c r="R535" s="292"/>
      <c r="S535" s="292"/>
      <c r="T535" s="292"/>
      <c r="U535" s="495"/>
      <c r="V535" s="491"/>
      <c r="W535" s="503"/>
      <c r="X535" s="499"/>
      <c r="Y535" s="292"/>
      <c r="Z535" s="292"/>
      <c r="AA535" s="1306"/>
      <c r="AB535" s="499"/>
      <c r="AC535" s="292"/>
      <c r="AD535" s="292"/>
      <c r="AE535" s="292"/>
      <c r="AF535" s="292"/>
      <c r="AG535" s="292"/>
      <c r="AH535" s="292"/>
      <c r="AI535" s="292"/>
      <c r="AJ535" s="292"/>
      <c r="AK535" s="1325"/>
      <c r="AL535" s="292"/>
    </row>
    <row r="536" spans="1:38" s="291" customFormat="1" ht="14.25" x14ac:dyDescent="0.2">
      <c r="A536" s="301"/>
      <c r="B536" s="301"/>
      <c r="C536" s="301"/>
      <c r="D536" s="301"/>
      <c r="E536" s="301"/>
      <c r="F536" s="303"/>
      <c r="G536" s="303"/>
      <c r="H536" s="303"/>
      <c r="I536" s="303"/>
      <c r="J536" s="292"/>
      <c r="K536" s="292"/>
      <c r="L536" s="292"/>
      <c r="M536" s="292"/>
      <c r="N536" s="292"/>
      <c r="O536" s="292"/>
      <c r="P536" s="292"/>
      <c r="Q536" s="491"/>
      <c r="R536" s="292"/>
      <c r="S536" s="292"/>
      <c r="T536" s="292"/>
      <c r="U536" s="495"/>
      <c r="V536" s="491"/>
      <c r="W536" s="503"/>
      <c r="X536" s="499"/>
      <c r="Y536" s="292"/>
      <c r="Z536" s="292"/>
      <c r="AA536" s="1306"/>
      <c r="AB536" s="499"/>
      <c r="AC536" s="292"/>
      <c r="AD536" s="292"/>
      <c r="AE536" s="292"/>
      <c r="AF536" s="292"/>
      <c r="AG536" s="292"/>
      <c r="AH536" s="292"/>
      <c r="AI536" s="292"/>
      <c r="AJ536" s="292"/>
      <c r="AK536" s="1325"/>
      <c r="AL536" s="292"/>
    </row>
    <row r="537" spans="1:38" s="291" customFormat="1" ht="14.25" x14ac:dyDescent="0.2">
      <c r="A537" s="301"/>
      <c r="B537" s="301"/>
      <c r="C537" s="301"/>
      <c r="D537" s="301"/>
      <c r="E537" s="301"/>
      <c r="F537" s="303"/>
      <c r="G537" s="303"/>
      <c r="H537" s="303"/>
      <c r="I537" s="303"/>
      <c r="J537" s="292"/>
      <c r="K537" s="292"/>
      <c r="L537" s="292"/>
      <c r="M537" s="292"/>
      <c r="N537" s="292"/>
      <c r="O537" s="292"/>
      <c r="P537" s="292"/>
      <c r="Q537" s="491"/>
      <c r="R537" s="292"/>
      <c r="S537" s="292"/>
      <c r="T537" s="292"/>
      <c r="U537" s="495"/>
      <c r="V537" s="491"/>
      <c r="W537" s="503"/>
      <c r="X537" s="499"/>
      <c r="Y537" s="292"/>
      <c r="Z537" s="292"/>
      <c r="AA537" s="1306"/>
      <c r="AB537" s="499"/>
      <c r="AC537" s="292"/>
      <c r="AD537" s="292"/>
      <c r="AE537" s="292"/>
      <c r="AF537" s="292"/>
      <c r="AG537" s="292"/>
      <c r="AH537" s="292"/>
      <c r="AI537" s="292"/>
      <c r="AJ537" s="292"/>
      <c r="AK537" s="1325"/>
      <c r="AL537" s="292"/>
    </row>
    <row r="538" spans="1:38" s="291" customFormat="1" ht="14.25" x14ac:dyDescent="0.2">
      <c r="A538" s="301"/>
      <c r="B538" s="301"/>
      <c r="C538" s="301"/>
      <c r="D538" s="301"/>
      <c r="E538" s="301"/>
      <c r="F538" s="303"/>
      <c r="G538" s="303"/>
      <c r="H538" s="303"/>
      <c r="I538" s="303"/>
      <c r="J538" s="292"/>
      <c r="K538" s="292"/>
      <c r="L538" s="292"/>
      <c r="M538" s="292"/>
      <c r="N538" s="292"/>
      <c r="O538" s="292"/>
      <c r="P538" s="292"/>
      <c r="Q538" s="491"/>
      <c r="R538" s="292"/>
      <c r="S538" s="292"/>
      <c r="T538" s="292"/>
      <c r="U538" s="495"/>
      <c r="V538" s="491"/>
      <c r="W538" s="503"/>
      <c r="X538" s="499"/>
      <c r="Y538" s="292"/>
      <c r="Z538" s="292"/>
      <c r="AA538" s="1306"/>
      <c r="AB538" s="499"/>
      <c r="AC538" s="292"/>
      <c r="AD538" s="292"/>
      <c r="AE538" s="292"/>
      <c r="AF538" s="292"/>
      <c r="AG538" s="292"/>
      <c r="AH538" s="292"/>
      <c r="AI538" s="292"/>
      <c r="AJ538" s="292"/>
      <c r="AK538" s="1325"/>
      <c r="AL538" s="292"/>
    </row>
    <row r="539" spans="1:38" s="291" customFormat="1" ht="14.25" x14ac:dyDescent="0.2">
      <c r="A539" s="301"/>
      <c r="B539" s="301"/>
      <c r="C539" s="301"/>
      <c r="D539" s="301"/>
      <c r="E539" s="301"/>
      <c r="F539" s="303"/>
      <c r="G539" s="303"/>
      <c r="H539" s="303"/>
      <c r="I539" s="303"/>
      <c r="J539" s="292"/>
      <c r="K539" s="292"/>
      <c r="L539" s="292"/>
      <c r="M539" s="292"/>
      <c r="N539" s="292"/>
      <c r="O539" s="292"/>
      <c r="P539" s="292"/>
      <c r="Q539" s="491"/>
      <c r="R539" s="292"/>
      <c r="S539" s="292"/>
      <c r="T539" s="292"/>
      <c r="U539" s="495"/>
      <c r="V539" s="491"/>
      <c r="W539" s="503"/>
      <c r="X539" s="499"/>
      <c r="Y539" s="292"/>
      <c r="Z539" s="292"/>
      <c r="AA539" s="1306"/>
      <c r="AB539" s="499"/>
      <c r="AC539" s="292"/>
      <c r="AD539" s="292"/>
      <c r="AE539" s="292"/>
      <c r="AF539" s="292"/>
      <c r="AG539" s="292"/>
      <c r="AH539" s="292"/>
      <c r="AI539" s="292"/>
      <c r="AJ539" s="292"/>
      <c r="AK539" s="1325"/>
      <c r="AL539" s="292"/>
    </row>
    <row r="540" spans="1:38" s="291" customFormat="1" ht="14.25" x14ac:dyDescent="0.2">
      <c r="A540" s="301"/>
      <c r="B540" s="301"/>
      <c r="C540" s="301"/>
      <c r="D540" s="301"/>
      <c r="E540" s="301"/>
      <c r="F540" s="303"/>
      <c r="G540" s="303"/>
      <c r="H540" s="303"/>
      <c r="I540" s="303"/>
      <c r="J540" s="292"/>
      <c r="K540" s="292"/>
      <c r="L540" s="292"/>
      <c r="M540" s="292"/>
      <c r="N540" s="292"/>
      <c r="O540" s="292"/>
      <c r="P540" s="292"/>
      <c r="Q540" s="491"/>
      <c r="R540" s="292"/>
      <c r="S540" s="292"/>
      <c r="T540" s="292"/>
      <c r="U540" s="495"/>
      <c r="V540" s="491"/>
      <c r="W540" s="503"/>
      <c r="X540" s="499"/>
      <c r="Y540" s="292"/>
      <c r="Z540" s="292"/>
      <c r="AA540" s="1306"/>
      <c r="AB540" s="499"/>
      <c r="AC540" s="292"/>
      <c r="AD540" s="292"/>
      <c r="AE540" s="292"/>
      <c r="AF540" s="292"/>
      <c r="AG540" s="292"/>
      <c r="AH540" s="292"/>
      <c r="AI540" s="292"/>
      <c r="AJ540" s="292"/>
      <c r="AK540" s="1325"/>
      <c r="AL540" s="292"/>
    </row>
    <row r="541" spans="1:38" s="291" customFormat="1" ht="14.25" x14ac:dyDescent="0.2">
      <c r="A541" s="301"/>
      <c r="B541" s="301"/>
      <c r="C541" s="301"/>
      <c r="D541" s="301"/>
      <c r="E541" s="301"/>
      <c r="F541" s="303"/>
      <c r="G541" s="303"/>
      <c r="H541" s="303"/>
      <c r="I541" s="303"/>
      <c r="J541" s="292"/>
      <c r="K541" s="292"/>
      <c r="L541" s="292"/>
      <c r="M541" s="292"/>
      <c r="N541" s="292"/>
      <c r="O541" s="292"/>
      <c r="P541" s="292"/>
      <c r="Q541" s="491"/>
      <c r="R541" s="292"/>
      <c r="S541" s="292"/>
      <c r="T541" s="292"/>
      <c r="U541" s="495"/>
      <c r="V541" s="491"/>
      <c r="W541" s="503"/>
      <c r="X541" s="499"/>
      <c r="Y541" s="292"/>
      <c r="Z541" s="292"/>
      <c r="AA541" s="1306"/>
      <c r="AB541" s="499"/>
      <c r="AC541" s="292"/>
      <c r="AD541" s="292"/>
      <c r="AE541" s="292"/>
      <c r="AF541" s="292"/>
      <c r="AG541" s="292"/>
      <c r="AH541" s="292"/>
      <c r="AI541" s="292"/>
      <c r="AJ541" s="292"/>
      <c r="AK541" s="1325"/>
      <c r="AL541" s="292"/>
    </row>
    <row r="542" spans="1:38" s="291" customFormat="1" ht="14.25" x14ac:dyDescent="0.2">
      <c r="A542" s="301"/>
      <c r="B542" s="301"/>
      <c r="C542" s="301"/>
      <c r="D542" s="301"/>
      <c r="E542" s="301"/>
      <c r="F542" s="303"/>
      <c r="G542" s="303"/>
      <c r="H542" s="303"/>
      <c r="I542" s="303"/>
      <c r="J542" s="292"/>
      <c r="K542" s="292"/>
      <c r="L542" s="292"/>
      <c r="M542" s="292"/>
      <c r="N542" s="292"/>
      <c r="O542" s="292"/>
      <c r="P542" s="292"/>
      <c r="Q542" s="491"/>
      <c r="R542" s="292"/>
      <c r="S542" s="292"/>
      <c r="T542" s="292"/>
      <c r="U542" s="495"/>
      <c r="V542" s="491"/>
      <c r="W542" s="503"/>
      <c r="X542" s="499"/>
      <c r="Y542" s="292"/>
      <c r="Z542" s="292"/>
      <c r="AA542" s="1306"/>
      <c r="AB542" s="499"/>
      <c r="AC542" s="292"/>
      <c r="AD542" s="292"/>
      <c r="AE542" s="292"/>
      <c r="AF542" s="292"/>
      <c r="AG542" s="292"/>
      <c r="AH542" s="292"/>
      <c r="AI542" s="292"/>
      <c r="AJ542" s="292"/>
      <c r="AK542" s="1325"/>
      <c r="AL542" s="292"/>
    </row>
    <row r="543" spans="1:38" s="291" customFormat="1" ht="14.25" x14ac:dyDescent="0.2">
      <c r="A543" s="301"/>
      <c r="B543" s="301"/>
      <c r="C543" s="301"/>
      <c r="D543" s="301"/>
      <c r="E543" s="301"/>
      <c r="F543" s="303"/>
      <c r="G543" s="303"/>
      <c r="H543" s="303"/>
      <c r="I543" s="303"/>
      <c r="J543" s="292"/>
      <c r="K543" s="292"/>
      <c r="L543" s="292"/>
      <c r="M543" s="292"/>
      <c r="N543" s="292"/>
      <c r="O543" s="292"/>
      <c r="P543" s="292"/>
      <c r="Q543" s="491"/>
      <c r="R543" s="292"/>
      <c r="S543" s="292"/>
      <c r="T543" s="292"/>
      <c r="U543" s="495"/>
      <c r="V543" s="491"/>
      <c r="W543" s="503"/>
      <c r="X543" s="499"/>
      <c r="Y543" s="292"/>
      <c r="Z543" s="292"/>
      <c r="AA543" s="1306"/>
      <c r="AB543" s="499"/>
      <c r="AC543" s="292"/>
      <c r="AD543" s="292"/>
      <c r="AE543" s="292"/>
      <c r="AF543" s="292"/>
      <c r="AG543" s="292"/>
      <c r="AH543" s="292"/>
      <c r="AI543" s="292"/>
      <c r="AJ543" s="292"/>
      <c r="AK543" s="1325"/>
      <c r="AL543" s="292"/>
    </row>
    <row r="544" spans="1:38" s="291" customFormat="1" ht="14.25" x14ac:dyDescent="0.2">
      <c r="A544" s="301"/>
      <c r="B544" s="301"/>
      <c r="C544" s="301"/>
      <c r="D544" s="301"/>
      <c r="E544" s="301"/>
      <c r="F544" s="303"/>
      <c r="G544" s="303"/>
      <c r="H544" s="303"/>
      <c r="I544" s="303"/>
      <c r="J544" s="292"/>
      <c r="K544" s="292"/>
      <c r="L544" s="292"/>
      <c r="M544" s="292"/>
      <c r="N544" s="292"/>
      <c r="O544" s="292"/>
      <c r="P544" s="292"/>
      <c r="Q544" s="491"/>
      <c r="R544" s="292"/>
      <c r="S544" s="292"/>
      <c r="T544" s="292"/>
      <c r="U544" s="495"/>
      <c r="V544" s="491"/>
      <c r="W544" s="503"/>
      <c r="X544" s="499"/>
      <c r="Y544" s="292"/>
      <c r="Z544" s="292"/>
      <c r="AA544" s="1306"/>
      <c r="AB544" s="499"/>
      <c r="AC544" s="292"/>
      <c r="AD544" s="292"/>
      <c r="AE544" s="292"/>
      <c r="AF544" s="292"/>
      <c r="AG544" s="292"/>
      <c r="AH544" s="292"/>
      <c r="AI544" s="292"/>
      <c r="AJ544" s="292"/>
      <c r="AK544" s="1325"/>
      <c r="AL544" s="292"/>
    </row>
    <row r="545" spans="1:38" s="291" customFormat="1" ht="14.25" x14ac:dyDescent="0.2">
      <c r="A545" s="301"/>
      <c r="B545" s="301"/>
      <c r="C545" s="301"/>
      <c r="D545" s="301"/>
      <c r="E545" s="301"/>
      <c r="F545" s="303"/>
      <c r="G545" s="303"/>
      <c r="H545" s="303"/>
      <c r="I545" s="303"/>
      <c r="J545" s="292"/>
      <c r="K545" s="292"/>
      <c r="L545" s="292"/>
      <c r="M545" s="292"/>
      <c r="N545" s="292"/>
      <c r="O545" s="292"/>
      <c r="P545" s="292"/>
      <c r="Q545" s="491"/>
      <c r="R545" s="292"/>
      <c r="S545" s="292"/>
      <c r="T545" s="292"/>
      <c r="U545" s="495"/>
      <c r="V545" s="491"/>
      <c r="W545" s="503"/>
      <c r="X545" s="499"/>
      <c r="Y545" s="292"/>
      <c r="Z545" s="292"/>
      <c r="AA545" s="1306"/>
      <c r="AB545" s="499"/>
      <c r="AC545" s="292"/>
      <c r="AD545" s="292"/>
      <c r="AE545" s="292"/>
      <c r="AF545" s="292"/>
      <c r="AG545" s="292"/>
      <c r="AH545" s="292"/>
      <c r="AI545" s="292"/>
      <c r="AJ545" s="292"/>
      <c r="AK545" s="1325"/>
      <c r="AL545" s="292"/>
    </row>
    <row r="546" spans="1:38" s="291" customFormat="1" ht="14.25" x14ac:dyDescent="0.2">
      <c r="A546" s="301"/>
      <c r="B546" s="301"/>
      <c r="C546" s="301"/>
      <c r="D546" s="301"/>
      <c r="E546" s="301"/>
      <c r="F546" s="303"/>
      <c r="G546" s="303"/>
      <c r="H546" s="303"/>
      <c r="I546" s="303"/>
      <c r="J546" s="292"/>
      <c r="K546" s="292"/>
      <c r="L546" s="292"/>
      <c r="M546" s="292"/>
      <c r="N546" s="292"/>
      <c r="O546" s="292"/>
      <c r="P546" s="292"/>
      <c r="Q546" s="491"/>
      <c r="R546" s="292"/>
      <c r="S546" s="292"/>
      <c r="T546" s="292"/>
      <c r="U546" s="495"/>
      <c r="V546" s="491"/>
      <c r="W546" s="503"/>
      <c r="X546" s="499"/>
      <c r="Y546" s="292"/>
      <c r="Z546" s="292"/>
      <c r="AA546" s="1306"/>
      <c r="AB546" s="499"/>
      <c r="AC546" s="292"/>
      <c r="AD546" s="292"/>
      <c r="AE546" s="292"/>
      <c r="AF546" s="292"/>
      <c r="AG546" s="292"/>
      <c r="AH546" s="292"/>
      <c r="AI546" s="292"/>
      <c r="AJ546" s="292"/>
      <c r="AK546" s="1325"/>
      <c r="AL546" s="292"/>
    </row>
    <row r="547" spans="1:38" s="291" customFormat="1" ht="14.25" x14ac:dyDescent="0.2">
      <c r="A547" s="301"/>
      <c r="B547" s="301"/>
      <c r="C547" s="301"/>
      <c r="D547" s="301"/>
      <c r="E547" s="301"/>
      <c r="F547" s="303"/>
      <c r="G547" s="303"/>
      <c r="H547" s="303"/>
      <c r="I547" s="303"/>
      <c r="J547" s="292"/>
      <c r="K547" s="292"/>
      <c r="L547" s="292"/>
      <c r="M547" s="292"/>
      <c r="N547" s="292"/>
      <c r="O547" s="292"/>
      <c r="P547" s="292"/>
      <c r="Q547" s="491"/>
      <c r="R547" s="292"/>
      <c r="S547" s="292"/>
      <c r="T547" s="292"/>
      <c r="U547" s="495"/>
      <c r="V547" s="491"/>
      <c r="W547" s="503"/>
      <c r="X547" s="499"/>
      <c r="Y547" s="292"/>
      <c r="Z547" s="292"/>
      <c r="AA547" s="1306"/>
      <c r="AB547" s="499"/>
      <c r="AC547" s="292"/>
      <c r="AD547" s="292"/>
      <c r="AE547" s="292"/>
      <c r="AF547" s="292"/>
      <c r="AG547" s="292"/>
      <c r="AH547" s="292"/>
      <c r="AI547" s="292"/>
      <c r="AJ547" s="292"/>
      <c r="AK547" s="1325"/>
      <c r="AL547" s="292"/>
    </row>
    <row r="548" spans="1:38" s="291" customFormat="1" ht="14.25" x14ac:dyDescent="0.2">
      <c r="A548" s="301"/>
      <c r="B548" s="301"/>
      <c r="C548" s="301"/>
      <c r="D548" s="301"/>
      <c r="E548" s="301"/>
      <c r="F548" s="303"/>
      <c r="G548" s="303"/>
      <c r="H548" s="303"/>
      <c r="I548" s="303"/>
      <c r="J548" s="292"/>
      <c r="K548" s="292"/>
      <c r="L548" s="292"/>
      <c r="M548" s="292"/>
      <c r="N548" s="292"/>
      <c r="O548" s="292"/>
      <c r="P548" s="292"/>
      <c r="Q548" s="491"/>
      <c r="R548" s="292"/>
      <c r="S548" s="292"/>
      <c r="T548" s="292"/>
      <c r="U548" s="495"/>
      <c r="V548" s="491"/>
      <c r="W548" s="503"/>
      <c r="X548" s="499"/>
      <c r="Y548" s="292"/>
      <c r="Z548" s="292"/>
      <c r="AA548" s="1306"/>
      <c r="AB548" s="499"/>
      <c r="AC548" s="292"/>
      <c r="AD548" s="292"/>
      <c r="AE548" s="292"/>
      <c r="AF548" s="292"/>
      <c r="AG548" s="292"/>
      <c r="AH548" s="292"/>
      <c r="AI548" s="292"/>
      <c r="AJ548" s="292"/>
      <c r="AK548" s="1325"/>
      <c r="AL548" s="292"/>
    </row>
    <row r="549" spans="1:38" s="291" customFormat="1" ht="14.25" x14ac:dyDescent="0.2">
      <c r="A549" s="301"/>
      <c r="B549" s="301"/>
      <c r="C549" s="301"/>
      <c r="D549" s="301"/>
      <c r="E549" s="301"/>
      <c r="F549" s="303"/>
      <c r="G549" s="303"/>
      <c r="H549" s="303"/>
      <c r="I549" s="303"/>
      <c r="J549" s="292"/>
      <c r="K549" s="292"/>
      <c r="L549" s="292"/>
      <c r="M549" s="292"/>
      <c r="N549" s="292"/>
      <c r="O549" s="292"/>
      <c r="P549" s="292"/>
      <c r="Q549" s="491"/>
      <c r="R549" s="292"/>
      <c r="S549" s="292"/>
      <c r="T549" s="292"/>
      <c r="U549" s="495"/>
      <c r="V549" s="491"/>
      <c r="W549" s="503"/>
      <c r="X549" s="499"/>
      <c r="Y549" s="292"/>
      <c r="Z549" s="292"/>
      <c r="AA549" s="1306"/>
      <c r="AB549" s="499"/>
      <c r="AC549" s="292"/>
      <c r="AD549" s="292"/>
      <c r="AE549" s="292"/>
      <c r="AF549" s="292"/>
      <c r="AG549" s="292"/>
      <c r="AH549" s="292"/>
      <c r="AI549" s="292"/>
      <c r="AJ549" s="292"/>
      <c r="AK549" s="1325"/>
      <c r="AL549" s="292"/>
    </row>
    <row r="550" spans="1:38" s="291" customFormat="1" ht="14.25" x14ac:dyDescent="0.2">
      <c r="A550" s="301"/>
      <c r="B550" s="301"/>
      <c r="C550" s="301"/>
      <c r="D550" s="301"/>
      <c r="E550" s="301"/>
      <c r="F550" s="303"/>
      <c r="G550" s="303"/>
      <c r="H550" s="303"/>
      <c r="I550" s="303"/>
      <c r="J550" s="292"/>
      <c r="K550" s="292"/>
      <c r="L550" s="292"/>
      <c r="M550" s="292"/>
      <c r="N550" s="292"/>
      <c r="O550" s="292"/>
      <c r="P550" s="292"/>
      <c r="Q550" s="491"/>
      <c r="R550" s="292"/>
      <c r="S550" s="292"/>
      <c r="T550" s="292"/>
      <c r="U550" s="495"/>
      <c r="V550" s="491"/>
      <c r="W550" s="503"/>
      <c r="X550" s="499"/>
      <c r="Y550" s="292"/>
      <c r="Z550" s="292"/>
      <c r="AA550" s="1306"/>
      <c r="AB550" s="499"/>
      <c r="AC550" s="292"/>
      <c r="AD550" s="292"/>
      <c r="AE550" s="292"/>
      <c r="AF550" s="292"/>
      <c r="AG550" s="292"/>
      <c r="AH550" s="292"/>
      <c r="AI550" s="292"/>
      <c r="AJ550" s="292"/>
      <c r="AK550" s="1325"/>
      <c r="AL550" s="292"/>
    </row>
    <row r="551" spans="1:38" s="291" customFormat="1" ht="14.25" x14ac:dyDescent="0.2">
      <c r="A551" s="301"/>
      <c r="B551" s="301"/>
      <c r="C551" s="301"/>
      <c r="D551" s="301"/>
      <c r="E551" s="301"/>
      <c r="F551" s="303"/>
      <c r="G551" s="303"/>
      <c r="H551" s="303"/>
      <c r="I551" s="303"/>
      <c r="J551" s="292"/>
      <c r="K551" s="292"/>
      <c r="L551" s="292"/>
      <c r="M551" s="292"/>
      <c r="N551" s="292"/>
      <c r="O551" s="292"/>
      <c r="P551" s="292"/>
      <c r="Q551" s="491"/>
      <c r="R551" s="292"/>
      <c r="S551" s="292"/>
      <c r="T551" s="292"/>
      <c r="U551" s="495"/>
      <c r="V551" s="491"/>
      <c r="W551" s="503"/>
      <c r="X551" s="499"/>
      <c r="Y551" s="292"/>
      <c r="Z551" s="292"/>
      <c r="AA551" s="1306"/>
      <c r="AB551" s="499"/>
      <c r="AC551" s="292"/>
      <c r="AD551" s="292"/>
      <c r="AE551" s="292"/>
      <c r="AF551" s="292"/>
      <c r="AG551" s="292"/>
      <c r="AH551" s="292"/>
      <c r="AI551" s="292"/>
      <c r="AJ551" s="292"/>
      <c r="AK551" s="1325"/>
      <c r="AL551" s="292"/>
    </row>
    <row r="552" spans="1:38" s="291" customFormat="1" ht="14.25" x14ac:dyDescent="0.2">
      <c r="A552" s="301"/>
      <c r="B552" s="301"/>
      <c r="C552" s="301"/>
      <c r="D552" s="301"/>
      <c r="E552" s="301"/>
      <c r="F552" s="303"/>
      <c r="G552" s="303"/>
      <c r="H552" s="303"/>
      <c r="I552" s="303"/>
      <c r="J552" s="292"/>
      <c r="K552" s="292"/>
      <c r="L552" s="292"/>
      <c r="M552" s="292"/>
      <c r="N552" s="292"/>
      <c r="O552" s="292"/>
      <c r="P552" s="292"/>
      <c r="Q552" s="491"/>
      <c r="R552" s="292"/>
      <c r="S552" s="292"/>
      <c r="T552" s="292"/>
      <c r="U552" s="495"/>
      <c r="V552" s="491"/>
      <c r="W552" s="503"/>
      <c r="X552" s="499"/>
      <c r="Y552" s="292"/>
      <c r="Z552" s="292"/>
      <c r="AA552" s="1306"/>
      <c r="AB552" s="499"/>
      <c r="AC552" s="292"/>
      <c r="AD552" s="292"/>
      <c r="AE552" s="292"/>
      <c r="AF552" s="292"/>
      <c r="AG552" s="292"/>
      <c r="AH552" s="292"/>
      <c r="AI552" s="292"/>
      <c r="AJ552" s="292"/>
      <c r="AK552" s="1325"/>
      <c r="AL552" s="292"/>
    </row>
    <row r="553" spans="1:38" s="291" customFormat="1" ht="14.25" x14ac:dyDescent="0.2">
      <c r="A553" s="301"/>
      <c r="B553" s="301"/>
      <c r="C553" s="301"/>
      <c r="D553" s="301"/>
      <c r="E553" s="301"/>
      <c r="F553" s="303"/>
      <c r="G553" s="303"/>
      <c r="H553" s="303"/>
      <c r="I553" s="303"/>
      <c r="J553" s="292"/>
      <c r="K553" s="292"/>
      <c r="L553" s="292"/>
      <c r="M553" s="292"/>
      <c r="N553" s="292"/>
      <c r="O553" s="292"/>
      <c r="P553" s="292"/>
      <c r="Q553" s="491"/>
      <c r="R553" s="292"/>
      <c r="S553" s="292"/>
      <c r="T553" s="292"/>
      <c r="U553" s="495"/>
      <c r="V553" s="491"/>
      <c r="W553" s="503"/>
      <c r="X553" s="499"/>
      <c r="Y553" s="292"/>
      <c r="Z553" s="292"/>
      <c r="AA553" s="1306"/>
      <c r="AB553" s="499"/>
      <c r="AC553" s="292"/>
      <c r="AD553" s="292"/>
      <c r="AE553" s="292"/>
      <c r="AF553" s="292"/>
      <c r="AG553" s="292"/>
      <c r="AH553" s="292"/>
      <c r="AI553" s="292"/>
      <c r="AJ553" s="292"/>
      <c r="AK553" s="1325"/>
      <c r="AL553" s="292"/>
    </row>
    <row r="554" spans="1:38" s="291" customFormat="1" ht="14.25" x14ac:dyDescent="0.2">
      <c r="A554" s="301"/>
      <c r="B554" s="301"/>
      <c r="C554" s="301"/>
      <c r="D554" s="301"/>
      <c r="E554" s="301"/>
      <c r="F554" s="303"/>
      <c r="G554" s="303"/>
      <c r="H554" s="303"/>
      <c r="I554" s="303"/>
      <c r="J554" s="292"/>
      <c r="K554" s="292"/>
      <c r="L554" s="292"/>
      <c r="M554" s="292"/>
      <c r="N554" s="292"/>
      <c r="O554" s="292"/>
      <c r="P554" s="292"/>
      <c r="Q554" s="491"/>
      <c r="R554" s="292"/>
      <c r="S554" s="292"/>
      <c r="T554" s="292"/>
      <c r="U554" s="495"/>
      <c r="V554" s="491"/>
      <c r="W554" s="503"/>
      <c r="X554" s="499"/>
      <c r="Y554" s="292"/>
      <c r="Z554" s="292"/>
      <c r="AA554" s="1306"/>
      <c r="AB554" s="499"/>
      <c r="AC554" s="292"/>
      <c r="AD554" s="292"/>
      <c r="AE554" s="292"/>
      <c r="AF554" s="292"/>
      <c r="AG554" s="292"/>
      <c r="AH554" s="292"/>
      <c r="AI554" s="292"/>
      <c r="AJ554" s="292"/>
      <c r="AK554" s="1325"/>
      <c r="AL554" s="292"/>
    </row>
    <row r="555" spans="1:38" s="291" customFormat="1" ht="14.25" x14ac:dyDescent="0.2">
      <c r="A555" s="301"/>
      <c r="B555" s="301"/>
      <c r="C555" s="301"/>
      <c r="D555" s="301"/>
      <c r="E555" s="301"/>
      <c r="F555" s="303"/>
      <c r="G555" s="303"/>
      <c r="H555" s="303"/>
      <c r="I555" s="303"/>
      <c r="J555" s="292"/>
      <c r="K555" s="292"/>
      <c r="L555" s="292"/>
      <c r="M555" s="292"/>
      <c r="N555" s="292"/>
      <c r="O555" s="292"/>
      <c r="P555" s="292"/>
      <c r="Q555" s="491"/>
      <c r="R555" s="292"/>
      <c r="S555" s="292"/>
      <c r="T555" s="292"/>
      <c r="U555" s="495"/>
      <c r="V555" s="491"/>
      <c r="W555" s="503"/>
      <c r="X555" s="499"/>
      <c r="Y555" s="292"/>
      <c r="Z555" s="292"/>
      <c r="AA555" s="1306"/>
      <c r="AB555" s="499"/>
      <c r="AC555" s="292"/>
      <c r="AD555" s="292"/>
      <c r="AE555" s="292"/>
      <c r="AF555" s="292"/>
      <c r="AG555" s="292"/>
      <c r="AH555" s="292"/>
      <c r="AI555" s="292"/>
      <c r="AJ555" s="292"/>
      <c r="AK555" s="1325"/>
      <c r="AL555" s="292"/>
    </row>
    <row r="556" spans="1:38" s="291" customFormat="1" ht="14.25" x14ac:dyDescent="0.2">
      <c r="A556" s="301"/>
      <c r="B556" s="301"/>
      <c r="C556" s="301"/>
      <c r="D556" s="301"/>
      <c r="E556" s="301"/>
      <c r="F556" s="303"/>
      <c r="G556" s="303"/>
      <c r="H556" s="303"/>
      <c r="I556" s="303"/>
      <c r="J556" s="292"/>
      <c r="K556" s="292"/>
      <c r="L556" s="292"/>
      <c r="M556" s="292"/>
      <c r="N556" s="292"/>
      <c r="O556" s="292"/>
      <c r="P556" s="292"/>
      <c r="Q556" s="491"/>
      <c r="R556" s="292"/>
      <c r="S556" s="292"/>
      <c r="T556" s="292"/>
      <c r="U556" s="495"/>
      <c r="V556" s="491"/>
      <c r="W556" s="503"/>
      <c r="X556" s="499"/>
      <c r="Y556" s="292"/>
      <c r="Z556" s="292"/>
      <c r="AA556" s="1306"/>
      <c r="AB556" s="499"/>
      <c r="AC556" s="292"/>
      <c r="AD556" s="292"/>
      <c r="AE556" s="292"/>
      <c r="AF556" s="292"/>
      <c r="AG556" s="292"/>
      <c r="AH556" s="292"/>
      <c r="AI556" s="292"/>
      <c r="AJ556" s="292"/>
      <c r="AK556" s="1325"/>
      <c r="AL556" s="292"/>
    </row>
    <row r="557" spans="1:38" s="291" customFormat="1" ht="14.25" x14ac:dyDescent="0.2">
      <c r="A557" s="301"/>
      <c r="B557" s="301"/>
      <c r="C557" s="301"/>
      <c r="D557" s="301"/>
      <c r="E557" s="301"/>
      <c r="F557" s="303"/>
      <c r="G557" s="303"/>
      <c r="H557" s="303"/>
      <c r="I557" s="303"/>
      <c r="J557" s="292"/>
      <c r="K557" s="292"/>
      <c r="L557" s="292"/>
      <c r="M557" s="292"/>
      <c r="N557" s="292"/>
      <c r="O557" s="292"/>
      <c r="P557" s="292"/>
      <c r="Q557" s="491"/>
      <c r="R557" s="292"/>
      <c r="S557" s="292"/>
      <c r="T557" s="292"/>
      <c r="U557" s="495"/>
      <c r="V557" s="491"/>
      <c r="W557" s="503"/>
      <c r="X557" s="499"/>
      <c r="Y557" s="292"/>
      <c r="Z557" s="292"/>
      <c r="AA557" s="1306"/>
      <c r="AB557" s="499"/>
      <c r="AC557" s="292"/>
      <c r="AD557" s="292"/>
      <c r="AE557" s="292"/>
      <c r="AF557" s="292"/>
      <c r="AG557" s="292"/>
      <c r="AH557" s="292"/>
      <c r="AI557" s="292"/>
      <c r="AJ557" s="292"/>
      <c r="AK557" s="1325"/>
      <c r="AL557" s="292"/>
    </row>
    <row r="558" spans="1:38" s="291" customFormat="1" ht="14.25" x14ac:dyDescent="0.2">
      <c r="A558" s="301"/>
      <c r="B558" s="301"/>
      <c r="C558" s="301"/>
      <c r="D558" s="301"/>
      <c r="E558" s="301"/>
      <c r="F558" s="303"/>
      <c r="G558" s="303"/>
      <c r="H558" s="303"/>
      <c r="I558" s="303"/>
      <c r="J558" s="292"/>
      <c r="K558" s="292"/>
      <c r="L558" s="292"/>
      <c r="M558" s="292"/>
      <c r="N558" s="292"/>
      <c r="O558" s="292"/>
      <c r="P558" s="292"/>
      <c r="Q558" s="491"/>
      <c r="R558" s="292"/>
      <c r="S558" s="292"/>
      <c r="T558" s="292"/>
      <c r="U558" s="495"/>
      <c r="V558" s="491"/>
      <c r="W558" s="503"/>
      <c r="X558" s="499"/>
      <c r="Y558" s="292"/>
      <c r="Z558" s="292"/>
      <c r="AA558" s="1306"/>
      <c r="AB558" s="499"/>
      <c r="AC558" s="292"/>
      <c r="AD558" s="292"/>
      <c r="AE558" s="292"/>
      <c r="AF558" s="292"/>
      <c r="AG558" s="292"/>
      <c r="AH558" s="292"/>
      <c r="AI558" s="292"/>
      <c r="AJ558" s="292"/>
      <c r="AK558" s="1325"/>
      <c r="AL558" s="292"/>
    </row>
    <row r="559" spans="1:38" s="291" customFormat="1" ht="14.25" x14ac:dyDescent="0.2">
      <c r="A559" s="301"/>
      <c r="B559" s="301"/>
      <c r="C559" s="301"/>
      <c r="D559" s="301"/>
      <c r="E559" s="301"/>
      <c r="F559" s="303"/>
      <c r="G559" s="303"/>
      <c r="H559" s="303"/>
      <c r="I559" s="303"/>
      <c r="J559" s="292"/>
      <c r="K559" s="292"/>
      <c r="L559" s="292"/>
      <c r="M559" s="292"/>
      <c r="N559" s="292"/>
      <c r="O559" s="292"/>
      <c r="P559" s="292"/>
      <c r="Q559" s="491"/>
      <c r="R559" s="292"/>
      <c r="S559" s="292"/>
      <c r="T559" s="292"/>
      <c r="U559" s="495"/>
      <c r="V559" s="491"/>
      <c r="W559" s="503"/>
      <c r="X559" s="499"/>
      <c r="Y559" s="292"/>
      <c r="Z559" s="292"/>
      <c r="AA559" s="1306"/>
      <c r="AB559" s="499"/>
      <c r="AC559" s="292"/>
      <c r="AD559" s="292"/>
      <c r="AE559" s="292"/>
      <c r="AF559" s="292"/>
      <c r="AG559" s="292"/>
      <c r="AH559" s="292"/>
      <c r="AI559" s="292"/>
      <c r="AJ559" s="292"/>
      <c r="AK559" s="1325"/>
      <c r="AL559" s="292"/>
    </row>
    <row r="560" spans="1:38" s="291" customFormat="1" ht="14.25" x14ac:dyDescent="0.2">
      <c r="A560" s="301"/>
      <c r="B560" s="301"/>
      <c r="C560" s="301"/>
      <c r="D560" s="301"/>
      <c r="E560" s="301"/>
      <c r="F560" s="303"/>
      <c r="G560" s="303"/>
      <c r="H560" s="303"/>
      <c r="I560" s="303"/>
      <c r="J560" s="292"/>
      <c r="K560" s="292"/>
      <c r="L560" s="292"/>
      <c r="M560" s="292"/>
      <c r="N560" s="292"/>
      <c r="O560" s="292"/>
      <c r="P560" s="292"/>
      <c r="Q560" s="491"/>
      <c r="R560" s="292"/>
      <c r="S560" s="292"/>
      <c r="T560" s="292"/>
      <c r="U560" s="495"/>
      <c r="V560" s="491"/>
      <c r="W560" s="503"/>
      <c r="X560" s="499"/>
      <c r="Y560" s="292"/>
      <c r="Z560" s="292"/>
      <c r="AA560" s="1306"/>
      <c r="AB560" s="499"/>
      <c r="AC560" s="292"/>
      <c r="AD560" s="292"/>
      <c r="AE560" s="292"/>
      <c r="AF560" s="292"/>
      <c r="AG560" s="292"/>
      <c r="AH560" s="292"/>
      <c r="AI560" s="292"/>
      <c r="AJ560" s="292"/>
      <c r="AK560" s="1325"/>
      <c r="AL560" s="292"/>
    </row>
    <row r="561" spans="1:38" s="291" customFormat="1" ht="14.25" x14ac:dyDescent="0.2">
      <c r="A561" s="301"/>
      <c r="B561" s="301"/>
      <c r="C561" s="301"/>
      <c r="D561" s="301"/>
      <c r="E561" s="301"/>
      <c r="F561" s="303"/>
      <c r="G561" s="303"/>
      <c r="H561" s="303"/>
      <c r="I561" s="303"/>
      <c r="J561" s="292"/>
      <c r="K561" s="292"/>
      <c r="L561" s="292"/>
      <c r="M561" s="292"/>
      <c r="N561" s="292"/>
      <c r="O561" s="292"/>
      <c r="P561" s="292"/>
      <c r="Q561" s="491"/>
      <c r="R561" s="292"/>
      <c r="S561" s="292"/>
      <c r="T561" s="292"/>
      <c r="U561" s="495"/>
      <c r="V561" s="491"/>
      <c r="W561" s="503"/>
      <c r="X561" s="499"/>
      <c r="Y561" s="292"/>
      <c r="Z561" s="292"/>
      <c r="AA561" s="1306"/>
      <c r="AB561" s="499"/>
      <c r="AC561" s="292"/>
      <c r="AD561" s="292"/>
      <c r="AE561" s="292"/>
      <c r="AF561" s="292"/>
      <c r="AG561" s="292"/>
      <c r="AH561" s="292"/>
      <c r="AI561" s="292"/>
      <c r="AJ561" s="292"/>
      <c r="AK561" s="1325"/>
      <c r="AL561" s="292"/>
    </row>
    <row r="562" spans="1:38" s="291" customFormat="1" ht="14.25" x14ac:dyDescent="0.2">
      <c r="A562" s="301"/>
      <c r="B562" s="301"/>
      <c r="C562" s="301"/>
      <c r="D562" s="301"/>
      <c r="E562" s="301"/>
      <c r="F562" s="303"/>
      <c r="G562" s="303"/>
      <c r="H562" s="303"/>
      <c r="I562" s="303"/>
      <c r="J562" s="292"/>
      <c r="K562" s="292"/>
      <c r="L562" s="292"/>
      <c r="M562" s="292"/>
      <c r="N562" s="292"/>
      <c r="O562" s="292"/>
      <c r="P562" s="292"/>
      <c r="Q562" s="491"/>
      <c r="R562" s="292"/>
      <c r="S562" s="292"/>
      <c r="T562" s="292"/>
      <c r="U562" s="495"/>
      <c r="V562" s="491"/>
      <c r="W562" s="503"/>
      <c r="X562" s="499"/>
      <c r="Y562" s="292"/>
      <c r="Z562" s="292"/>
      <c r="AA562" s="1306"/>
      <c r="AB562" s="499"/>
      <c r="AC562" s="292"/>
      <c r="AD562" s="292"/>
      <c r="AE562" s="292"/>
      <c r="AF562" s="292"/>
      <c r="AG562" s="292"/>
      <c r="AH562" s="292"/>
      <c r="AI562" s="292"/>
      <c r="AJ562" s="292"/>
      <c r="AK562" s="1325"/>
      <c r="AL562" s="292"/>
    </row>
    <row r="563" spans="1:38" s="291" customFormat="1" ht="14.25" x14ac:dyDescent="0.2">
      <c r="A563" s="301"/>
      <c r="B563" s="301"/>
      <c r="C563" s="301"/>
      <c r="D563" s="301"/>
      <c r="E563" s="301"/>
      <c r="F563" s="303"/>
      <c r="G563" s="303"/>
      <c r="H563" s="303"/>
      <c r="I563" s="303"/>
      <c r="J563" s="292"/>
      <c r="K563" s="292"/>
      <c r="L563" s="292"/>
      <c r="M563" s="292"/>
      <c r="N563" s="292"/>
      <c r="O563" s="292"/>
      <c r="P563" s="292"/>
      <c r="Q563" s="491"/>
      <c r="R563" s="292"/>
      <c r="S563" s="292"/>
      <c r="T563" s="292"/>
      <c r="U563" s="495"/>
      <c r="V563" s="491"/>
      <c r="W563" s="503"/>
      <c r="X563" s="499"/>
      <c r="Y563" s="292"/>
      <c r="Z563" s="292"/>
      <c r="AA563" s="1306"/>
      <c r="AB563" s="499"/>
      <c r="AC563" s="292"/>
      <c r="AD563" s="292"/>
      <c r="AE563" s="292"/>
      <c r="AF563" s="292"/>
      <c r="AG563" s="292"/>
      <c r="AH563" s="292"/>
      <c r="AI563" s="292"/>
      <c r="AJ563" s="292"/>
      <c r="AK563" s="1325"/>
      <c r="AL563" s="292"/>
    </row>
    <row r="564" spans="1:38" s="291" customFormat="1" ht="14.25" x14ac:dyDescent="0.2">
      <c r="A564" s="301"/>
      <c r="B564" s="301"/>
      <c r="C564" s="301"/>
      <c r="D564" s="301"/>
      <c r="E564" s="301"/>
      <c r="F564" s="303"/>
      <c r="G564" s="303"/>
      <c r="H564" s="303"/>
      <c r="I564" s="303"/>
      <c r="J564" s="292"/>
      <c r="K564" s="292"/>
      <c r="L564" s="292"/>
      <c r="M564" s="292"/>
      <c r="N564" s="292"/>
      <c r="O564" s="292"/>
      <c r="P564" s="292"/>
      <c r="Q564" s="491"/>
      <c r="R564" s="292"/>
      <c r="S564" s="292"/>
      <c r="T564" s="292"/>
      <c r="U564" s="495"/>
      <c r="V564" s="491"/>
      <c r="W564" s="503"/>
      <c r="X564" s="499"/>
      <c r="Y564" s="292"/>
      <c r="Z564" s="292"/>
      <c r="AA564" s="1306"/>
      <c r="AB564" s="499"/>
      <c r="AC564" s="292"/>
      <c r="AD564" s="292"/>
      <c r="AE564" s="292"/>
      <c r="AF564" s="292"/>
      <c r="AG564" s="292"/>
      <c r="AH564" s="292"/>
      <c r="AI564" s="292"/>
      <c r="AJ564" s="292"/>
      <c r="AK564" s="1325"/>
      <c r="AL564" s="292"/>
    </row>
    <row r="565" spans="1:38" s="291" customFormat="1" ht="14.25" x14ac:dyDescent="0.2">
      <c r="A565" s="301"/>
      <c r="B565" s="301"/>
      <c r="C565" s="301"/>
      <c r="D565" s="301"/>
      <c r="E565" s="301"/>
      <c r="F565" s="303"/>
      <c r="G565" s="303"/>
      <c r="H565" s="303"/>
      <c r="I565" s="303"/>
      <c r="J565" s="292"/>
      <c r="K565" s="292"/>
      <c r="L565" s="292"/>
      <c r="M565" s="292"/>
      <c r="N565" s="292"/>
      <c r="O565" s="292"/>
      <c r="P565" s="292"/>
      <c r="Q565" s="491"/>
      <c r="R565" s="292"/>
      <c r="S565" s="292"/>
      <c r="T565" s="292"/>
      <c r="U565" s="495"/>
      <c r="V565" s="491"/>
      <c r="W565" s="503"/>
      <c r="X565" s="499"/>
      <c r="Y565" s="292"/>
      <c r="Z565" s="292"/>
      <c r="AA565" s="1306"/>
      <c r="AB565" s="499"/>
      <c r="AC565" s="292"/>
      <c r="AD565" s="292"/>
      <c r="AE565" s="292"/>
      <c r="AF565" s="292"/>
      <c r="AG565" s="292"/>
      <c r="AH565" s="292"/>
      <c r="AI565" s="292"/>
      <c r="AJ565" s="292"/>
      <c r="AK565" s="1325"/>
      <c r="AL565" s="292"/>
    </row>
    <row r="566" spans="1:38" s="291" customFormat="1" ht="14.25" x14ac:dyDescent="0.2">
      <c r="A566" s="301"/>
      <c r="B566" s="301"/>
      <c r="C566" s="301"/>
      <c r="D566" s="301"/>
      <c r="E566" s="301"/>
      <c r="F566" s="303"/>
      <c r="G566" s="303"/>
      <c r="H566" s="303"/>
      <c r="I566" s="303"/>
      <c r="J566" s="292"/>
      <c r="K566" s="292"/>
      <c r="L566" s="292"/>
      <c r="M566" s="292"/>
      <c r="N566" s="292"/>
      <c r="O566" s="292"/>
      <c r="P566" s="292"/>
      <c r="Q566" s="491"/>
      <c r="R566" s="292"/>
      <c r="S566" s="292"/>
      <c r="T566" s="292"/>
      <c r="U566" s="495"/>
      <c r="V566" s="491"/>
      <c r="W566" s="503"/>
      <c r="X566" s="499"/>
      <c r="Y566" s="292"/>
      <c r="Z566" s="292"/>
      <c r="AA566" s="1306"/>
      <c r="AB566" s="499"/>
      <c r="AC566" s="292"/>
      <c r="AD566" s="292"/>
      <c r="AE566" s="292"/>
      <c r="AF566" s="292"/>
      <c r="AG566" s="292"/>
      <c r="AH566" s="292"/>
      <c r="AI566" s="292"/>
      <c r="AJ566" s="292"/>
      <c r="AK566" s="1325"/>
      <c r="AL566" s="292"/>
    </row>
    <row r="567" spans="1:38" s="291" customFormat="1" ht="14.25" x14ac:dyDescent="0.2">
      <c r="A567" s="301"/>
      <c r="B567" s="301"/>
      <c r="C567" s="301"/>
      <c r="D567" s="301"/>
      <c r="E567" s="301"/>
      <c r="F567" s="303"/>
      <c r="G567" s="303"/>
      <c r="H567" s="303"/>
      <c r="I567" s="303"/>
      <c r="J567" s="292"/>
      <c r="K567" s="292"/>
      <c r="L567" s="292"/>
      <c r="M567" s="292"/>
      <c r="N567" s="292"/>
      <c r="O567" s="292"/>
      <c r="P567" s="292"/>
      <c r="Q567" s="491"/>
      <c r="R567" s="292"/>
      <c r="S567" s="292"/>
      <c r="T567" s="292"/>
      <c r="U567" s="495"/>
      <c r="V567" s="491"/>
      <c r="W567" s="503"/>
      <c r="X567" s="499"/>
      <c r="Y567" s="292"/>
      <c r="Z567" s="292"/>
      <c r="AA567" s="1306"/>
      <c r="AB567" s="499"/>
      <c r="AC567" s="292"/>
      <c r="AD567" s="292"/>
      <c r="AE567" s="292"/>
      <c r="AF567" s="292"/>
      <c r="AG567" s="292"/>
      <c r="AH567" s="292"/>
      <c r="AI567" s="292"/>
      <c r="AJ567" s="292"/>
      <c r="AK567" s="1325"/>
      <c r="AL567" s="292"/>
    </row>
    <row r="568" spans="1:38" s="291" customFormat="1" ht="14.25" x14ac:dyDescent="0.2">
      <c r="A568" s="301"/>
      <c r="B568" s="301"/>
      <c r="C568" s="301"/>
      <c r="D568" s="301"/>
      <c r="E568" s="301"/>
      <c r="F568" s="303"/>
      <c r="G568" s="303"/>
      <c r="H568" s="303"/>
      <c r="I568" s="303"/>
      <c r="J568" s="292"/>
      <c r="K568" s="292"/>
      <c r="L568" s="292"/>
      <c r="M568" s="292"/>
      <c r="N568" s="292"/>
      <c r="O568" s="292"/>
      <c r="P568" s="292"/>
      <c r="Q568" s="491"/>
      <c r="R568" s="292"/>
      <c r="S568" s="292"/>
      <c r="T568" s="292"/>
      <c r="U568" s="495"/>
      <c r="V568" s="491"/>
      <c r="W568" s="503"/>
      <c r="X568" s="499"/>
      <c r="Y568" s="292"/>
      <c r="Z568" s="292"/>
      <c r="AA568" s="1306"/>
      <c r="AB568" s="499"/>
      <c r="AC568" s="292"/>
      <c r="AD568" s="292"/>
      <c r="AE568" s="292"/>
      <c r="AF568" s="292"/>
      <c r="AG568" s="292"/>
      <c r="AH568" s="292"/>
      <c r="AI568" s="292"/>
      <c r="AJ568" s="292"/>
      <c r="AK568" s="1325"/>
      <c r="AL568" s="292"/>
    </row>
    <row r="569" spans="1:38" s="291" customFormat="1" ht="14.25" x14ac:dyDescent="0.2">
      <c r="A569" s="301"/>
      <c r="B569" s="301"/>
      <c r="C569" s="301"/>
      <c r="D569" s="301"/>
      <c r="E569" s="301"/>
      <c r="F569" s="303"/>
      <c r="G569" s="303"/>
      <c r="H569" s="303"/>
      <c r="I569" s="303"/>
      <c r="J569" s="292"/>
      <c r="K569" s="292"/>
      <c r="L569" s="292"/>
      <c r="M569" s="292"/>
      <c r="N569" s="292"/>
      <c r="O569" s="292"/>
      <c r="P569" s="292"/>
      <c r="Q569" s="491"/>
      <c r="R569" s="292"/>
      <c r="S569" s="292"/>
      <c r="T569" s="292"/>
      <c r="U569" s="495"/>
      <c r="V569" s="491"/>
      <c r="W569" s="503"/>
      <c r="X569" s="499"/>
      <c r="Y569" s="292"/>
      <c r="Z569" s="292"/>
      <c r="AA569" s="1306"/>
      <c r="AB569" s="499"/>
      <c r="AC569" s="292"/>
      <c r="AD569" s="292"/>
      <c r="AE569" s="292"/>
      <c r="AF569" s="292"/>
      <c r="AG569" s="292"/>
      <c r="AH569" s="292"/>
      <c r="AI569" s="292"/>
      <c r="AJ569" s="292"/>
      <c r="AK569" s="1325"/>
      <c r="AL569" s="292"/>
    </row>
    <row r="570" spans="1:38" s="291" customFormat="1" ht="14.25" x14ac:dyDescent="0.2">
      <c r="A570" s="301"/>
      <c r="B570" s="301"/>
      <c r="C570" s="301"/>
      <c r="D570" s="301"/>
      <c r="E570" s="301"/>
      <c r="F570" s="303"/>
      <c r="G570" s="303"/>
      <c r="H570" s="303"/>
      <c r="I570" s="303"/>
      <c r="J570" s="292"/>
      <c r="K570" s="292"/>
      <c r="L570" s="292"/>
      <c r="M570" s="292"/>
      <c r="N570" s="292"/>
      <c r="O570" s="292"/>
      <c r="P570" s="292"/>
      <c r="Q570" s="491"/>
      <c r="R570" s="292"/>
      <c r="S570" s="292"/>
      <c r="T570" s="292"/>
      <c r="U570" s="495"/>
      <c r="V570" s="491"/>
      <c r="W570" s="503"/>
      <c r="X570" s="499"/>
      <c r="Y570" s="292"/>
      <c r="Z570" s="292"/>
      <c r="AA570" s="1306"/>
      <c r="AB570" s="499"/>
      <c r="AC570" s="292"/>
      <c r="AD570" s="292"/>
      <c r="AE570" s="292"/>
      <c r="AF570" s="292"/>
      <c r="AG570" s="292"/>
      <c r="AH570" s="292"/>
      <c r="AI570" s="292"/>
      <c r="AJ570" s="292"/>
      <c r="AK570" s="1325"/>
      <c r="AL570" s="292"/>
    </row>
    <row r="571" spans="1:38" s="291" customFormat="1" ht="14.25" x14ac:dyDescent="0.2">
      <c r="A571" s="301"/>
      <c r="B571" s="301"/>
      <c r="C571" s="301"/>
      <c r="D571" s="301"/>
      <c r="E571" s="301"/>
      <c r="F571" s="303"/>
      <c r="G571" s="303"/>
      <c r="H571" s="303"/>
      <c r="I571" s="303"/>
      <c r="J571" s="292"/>
      <c r="K571" s="292"/>
      <c r="L571" s="292"/>
      <c r="M571" s="292"/>
      <c r="N571" s="292"/>
      <c r="O571" s="292"/>
      <c r="P571" s="292"/>
      <c r="Q571" s="491"/>
      <c r="R571" s="292"/>
      <c r="S571" s="292"/>
      <c r="T571" s="292"/>
      <c r="U571" s="495"/>
      <c r="V571" s="491"/>
      <c r="W571" s="503"/>
      <c r="X571" s="499"/>
      <c r="Y571" s="292"/>
      <c r="Z571" s="292"/>
      <c r="AA571" s="1306"/>
      <c r="AB571" s="499"/>
      <c r="AC571" s="292"/>
      <c r="AD571" s="292"/>
      <c r="AE571" s="292"/>
      <c r="AF571" s="292"/>
      <c r="AG571" s="292"/>
      <c r="AH571" s="292"/>
      <c r="AI571" s="292"/>
      <c r="AJ571" s="292"/>
      <c r="AK571" s="1325"/>
      <c r="AL571" s="292"/>
    </row>
    <row r="572" spans="1:38" s="291" customFormat="1" ht="14.25" x14ac:dyDescent="0.2">
      <c r="A572" s="301"/>
      <c r="B572" s="301"/>
      <c r="C572" s="301"/>
      <c r="D572" s="301"/>
      <c r="E572" s="301"/>
      <c r="F572" s="303"/>
      <c r="G572" s="303"/>
      <c r="H572" s="303"/>
      <c r="I572" s="303"/>
      <c r="J572" s="292"/>
      <c r="K572" s="292"/>
      <c r="L572" s="292"/>
      <c r="M572" s="292"/>
      <c r="N572" s="292"/>
      <c r="O572" s="292"/>
      <c r="P572" s="292"/>
      <c r="Q572" s="491"/>
      <c r="R572" s="292"/>
      <c r="S572" s="292"/>
      <c r="T572" s="292"/>
      <c r="U572" s="495"/>
      <c r="V572" s="491"/>
      <c r="W572" s="503"/>
      <c r="X572" s="499"/>
      <c r="Y572" s="292"/>
      <c r="Z572" s="292"/>
      <c r="AA572" s="1306"/>
      <c r="AB572" s="499"/>
      <c r="AC572" s="292"/>
      <c r="AD572" s="292"/>
      <c r="AE572" s="292"/>
      <c r="AF572" s="292"/>
      <c r="AG572" s="292"/>
      <c r="AH572" s="292"/>
      <c r="AI572" s="292"/>
      <c r="AJ572" s="292"/>
      <c r="AK572" s="1325"/>
      <c r="AL572" s="292"/>
    </row>
    <row r="573" spans="1:38" s="291" customFormat="1" ht="14.25" x14ac:dyDescent="0.2">
      <c r="A573" s="301"/>
      <c r="B573" s="301"/>
      <c r="C573" s="301"/>
      <c r="D573" s="301"/>
      <c r="E573" s="301"/>
      <c r="F573" s="303"/>
      <c r="G573" s="303"/>
      <c r="H573" s="303"/>
      <c r="I573" s="303"/>
      <c r="J573" s="292"/>
      <c r="K573" s="292"/>
      <c r="L573" s="292"/>
      <c r="M573" s="292"/>
      <c r="N573" s="292"/>
      <c r="O573" s="292"/>
      <c r="P573" s="292"/>
      <c r="Q573" s="491"/>
      <c r="R573" s="292"/>
      <c r="S573" s="292"/>
      <c r="T573" s="292"/>
      <c r="U573" s="495"/>
      <c r="V573" s="491"/>
      <c r="W573" s="503"/>
      <c r="X573" s="499"/>
      <c r="Y573" s="292"/>
      <c r="Z573" s="292"/>
      <c r="AA573" s="1306"/>
      <c r="AB573" s="499"/>
      <c r="AC573" s="292"/>
      <c r="AD573" s="292"/>
      <c r="AE573" s="292"/>
      <c r="AF573" s="292"/>
      <c r="AG573" s="292"/>
      <c r="AH573" s="292"/>
      <c r="AI573" s="292"/>
      <c r="AJ573" s="292"/>
      <c r="AK573" s="1325"/>
      <c r="AL573" s="292"/>
    </row>
    <row r="574" spans="1:38" s="291" customFormat="1" ht="14.25" x14ac:dyDescent="0.2">
      <c r="A574" s="301"/>
      <c r="B574" s="301"/>
      <c r="C574" s="301"/>
      <c r="D574" s="301"/>
      <c r="E574" s="301"/>
      <c r="F574" s="303"/>
      <c r="G574" s="303"/>
      <c r="H574" s="303"/>
      <c r="I574" s="303"/>
      <c r="J574" s="292"/>
      <c r="K574" s="292"/>
      <c r="L574" s="292"/>
      <c r="M574" s="292"/>
      <c r="N574" s="292"/>
      <c r="O574" s="292"/>
      <c r="P574" s="292"/>
      <c r="Q574" s="491"/>
      <c r="R574" s="292"/>
      <c r="S574" s="292"/>
      <c r="T574" s="292"/>
      <c r="U574" s="495"/>
      <c r="V574" s="491"/>
      <c r="W574" s="503"/>
      <c r="X574" s="499"/>
      <c r="Y574" s="292"/>
      <c r="Z574" s="292"/>
      <c r="AA574" s="1306"/>
      <c r="AB574" s="499"/>
      <c r="AC574" s="292"/>
      <c r="AD574" s="292"/>
      <c r="AE574" s="292"/>
      <c r="AF574" s="292"/>
      <c r="AG574" s="292"/>
      <c r="AH574" s="292"/>
      <c r="AI574" s="292"/>
      <c r="AJ574" s="292"/>
      <c r="AK574" s="1325"/>
      <c r="AL574" s="292"/>
    </row>
    <row r="575" spans="1:38" s="291" customFormat="1" ht="14.25" x14ac:dyDescent="0.2">
      <c r="A575" s="301"/>
      <c r="B575" s="301"/>
      <c r="C575" s="301"/>
      <c r="D575" s="301"/>
      <c r="E575" s="301"/>
      <c r="F575" s="303"/>
      <c r="G575" s="303"/>
      <c r="H575" s="303"/>
      <c r="I575" s="303"/>
      <c r="J575" s="292"/>
      <c r="K575" s="292"/>
      <c r="L575" s="292"/>
      <c r="M575" s="292"/>
      <c r="N575" s="292"/>
      <c r="O575" s="292"/>
      <c r="P575" s="292"/>
      <c r="Q575" s="491"/>
      <c r="R575" s="292"/>
      <c r="S575" s="292"/>
      <c r="T575" s="292"/>
      <c r="U575" s="495"/>
      <c r="V575" s="491"/>
      <c r="W575" s="503"/>
      <c r="X575" s="499"/>
      <c r="Y575" s="292"/>
      <c r="Z575" s="292"/>
      <c r="AA575" s="1306"/>
      <c r="AB575" s="499"/>
      <c r="AC575" s="292"/>
      <c r="AD575" s="292"/>
      <c r="AE575" s="292"/>
      <c r="AF575" s="292"/>
      <c r="AG575" s="292"/>
      <c r="AH575" s="292"/>
      <c r="AI575" s="292"/>
      <c r="AJ575" s="292"/>
      <c r="AK575" s="1325"/>
      <c r="AL575" s="292"/>
    </row>
    <row r="576" spans="1:38" s="291" customFormat="1" ht="14.25" x14ac:dyDescent="0.2">
      <c r="A576" s="301"/>
      <c r="B576" s="301"/>
      <c r="C576" s="301"/>
      <c r="D576" s="301"/>
      <c r="E576" s="301"/>
      <c r="F576" s="303"/>
      <c r="G576" s="303"/>
      <c r="H576" s="303"/>
      <c r="I576" s="303"/>
      <c r="J576" s="292"/>
      <c r="K576" s="292"/>
      <c r="L576" s="292"/>
      <c r="M576" s="292"/>
      <c r="N576" s="292"/>
      <c r="O576" s="292"/>
      <c r="P576" s="292"/>
      <c r="Q576" s="491"/>
      <c r="R576" s="292"/>
      <c r="S576" s="292"/>
      <c r="T576" s="292"/>
      <c r="U576" s="495"/>
      <c r="V576" s="491"/>
      <c r="W576" s="503"/>
      <c r="X576" s="499"/>
      <c r="Y576" s="292"/>
      <c r="Z576" s="292"/>
      <c r="AA576" s="1306"/>
      <c r="AB576" s="499"/>
      <c r="AC576" s="292"/>
      <c r="AD576" s="292"/>
      <c r="AE576" s="292"/>
      <c r="AF576" s="292"/>
      <c r="AG576" s="292"/>
      <c r="AH576" s="292"/>
      <c r="AI576" s="292"/>
      <c r="AJ576" s="292"/>
      <c r="AK576" s="1325"/>
      <c r="AL576" s="292"/>
    </row>
    <row r="577" spans="1:38" s="291" customFormat="1" ht="14.25" x14ac:dyDescent="0.2">
      <c r="A577" s="301"/>
      <c r="B577" s="301"/>
      <c r="C577" s="301"/>
      <c r="D577" s="301"/>
      <c r="E577" s="301"/>
      <c r="F577" s="303"/>
      <c r="G577" s="303"/>
      <c r="H577" s="303"/>
      <c r="I577" s="303"/>
      <c r="J577" s="292"/>
      <c r="K577" s="292"/>
      <c r="L577" s="292"/>
      <c r="M577" s="292"/>
      <c r="N577" s="292"/>
      <c r="O577" s="292"/>
      <c r="P577" s="292"/>
      <c r="Q577" s="491"/>
      <c r="R577" s="292"/>
      <c r="S577" s="292"/>
      <c r="T577" s="292"/>
      <c r="U577" s="495"/>
      <c r="V577" s="491"/>
      <c r="W577" s="503"/>
      <c r="X577" s="499"/>
      <c r="Y577" s="292"/>
      <c r="Z577" s="292"/>
      <c r="AA577" s="1306"/>
      <c r="AB577" s="499"/>
      <c r="AC577" s="292"/>
      <c r="AD577" s="292"/>
      <c r="AE577" s="292"/>
      <c r="AF577" s="292"/>
      <c r="AG577" s="292"/>
      <c r="AH577" s="292"/>
      <c r="AI577" s="292"/>
      <c r="AJ577" s="292"/>
      <c r="AK577" s="1325"/>
      <c r="AL577" s="292"/>
    </row>
    <row r="578" spans="1:38" s="291" customFormat="1" ht="14.25" x14ac:dyDescent="0.2">
      <c r="A578" s="301"/>
      <c r="B578" s="301"/>
      <c r="C578" s="301"/>
      <c r="D578" s="301"/>
      <c r="E578" s="301"/>
      <c r="F578" s="303"/>
      <c r="G578" s="303"/>
      <c r="H578" s="303"/>
      <c r="I578" s="303"/>
      <c r="J578" s="292"/>
      <c r="K578" s="292"/>
      <c r="L578" s="292"/>
      <c r="M578" s="292"/>
      <c r="N578" s="292"/>
      <c r="O578" s="292"/>
      <c r="P578" s="292"/>
      <c r="Q578" s="491"/>
      <c r="R578" s="292"/>
      <c r="S578" s="292"/>
      <c r="T578" s="292"/>
      <c r="U578" s="495"/>
      <c r="V578" s="491"/>
      <c r="W578" s="503"/>
      <c r="X578" s="499"/>
      <c r="Y578" s="292"/>
      <c r="Z578" s="292"/>
      <c r="AA578" s="1306"/>
      <c r="AB578" s="499"/>
      <c r="AC578" s="292"/>
      <c r="AD578" s="292"/>
      <c r="AE578" s="292"/>
      <c r="AF578" s="292"/>
      <c r="AG578" s="292"/>
      <c r="AH578" s="292"/>
      <c r="AI578" s="292"/>
      <c r="AJ578" s="292"/>
      <c r="AK578" s="1325"/>
      <c r="AL578" s="292"/>
    </row>
    <row r="579" spans="1:38" s="291" customFormat="1" ht="14.25" x14ac:dyDescent="0.2">
      <c r="A579" s="301"/>
      <c r="B579" s="301"/>
      <c r="C579" s="301"/>
      <c r="D579" s="301"/>
      <c r="E579" s="301"/>
      <c r="F579" s="303"/>
      <c r="G579" s="303"/>
      <c r="H579" s="303"/>
      <c r="I579" s="303"/>
      <c r="J579" s="292"/>
      <c r="K579" s="292"/>
      <c r="L579" s="292"/>
      <c r="M579" s="292"/>
      <c r="N579" s="292"/>
      <c r="O579" s="292"/>
      <c r="P579" s="292"/>
      <c r="Q579" s="491"/>
      <c r="R579" s="292"/>
      <c r="S579" s="292"/>
      <c r="T579" s="292"/>
      <c r="U579" s="495"/>
      <c r="V579" s="491"/>
      <c r="W579" s="503"/>
      <c r="X579" s="499"/>
      <c r="Y579" s="292"/>
      <c r="Z579" s="292"/>
      <c r="AA579" s="1306"/>
      <c r="AB579" s="499"/>
      <c r="AC579" s="292"/>
      <c r="AD579" s="292"/>
      <c r="AE579" s="292"/>
      <c r="AF579" s="292"/>
      <c r="AG579" s="292"/>
      <c r="AH579" s="292"/>
      <c r="AI579" s="292"/>
      <c r="AJ579" s="292"/>
      <c r="AK579" s="1325"/>
      <c r="AL579" s="292"/>
    </row>
    <row r="580" spans="1:38" s="291" customFormat="1" ht="14.25" x14ac:dyDescent="0.2">
      <c r="A580" s="301"/>
      <c r="B580" s="301"/>
      <c r="C580" s="301"/>
      <c r="D580" s="301"/>
      <c r="E580" s="301"/>
      <c r="F580" s="303"/>
      <c r="G580" s="303"/>
      <c r="H580" s="303"/>
      <c r="I580" s="303"/>
      <c r="J580" s="292"/>
      <c r="K580" s="292"/>
      <c r="L580" s="292"/>
      <c r="M580" s="292"/>
      <c r="N580" s="292"/>
      <c r="O580" s="292"/>
      <c r="P580" s="292"/>
      <c r="Q580" s="491"/>
      <c r="R580" s="292"/>
      <c r="S580" s="292"/>
      <c r="T580" s="292"/>
      <c r="U580" s="495"/>
      <c r="V580" s="491"/>
      <c r="W580" s="503"/>
      <c r="X580" s="499"/>
      <c r="Y580" s="292"/>
      <c r="Z580" s="292"/>
      <c r="AA580" s="1306"/>
      <c r="AB580" s="499"/>
      <c r="AC580" s="292"/>
      <c r="AD580" s="292"/>
      <c r="AE580" s="292"/>
      <c r="AF580" s="292"/>
      <c r="AG580" s="292"/>
      <c r="AH580" s="292"/>
      <c r="AI580" s="292"/>
      <c r="AJ580" s="292"/>
      <c r="AK580" s="1325"/>
      <c r="AL580" s="292"/>
    </row>
    <row r="581" spans="1:38" s="291" customFormat="1" ht="14.25" x14ac:dyDescent="0.2">
      <c r="A581" s="301"/>
      <c r="B581" s="301"/>
      <c r="C581" s="301"/>
      <c r="D581" s="301"/>
      <c r="E581" s="301"/>
      <c r="F581" s="303"/>
      <c r="G581" s="303"/>
      <c r="H581" s="303"/>
      <c r="I581" s="303"/>
      <c r="J581" s="292"/>
      <c r="K581" s="292"/>
      <c r="L581" s="292"/>
      <c r="M581" s="292"/>
      <c r="N581" s="292"/>
      <c r="O581" s="292"/>
      <c r="P581" s="292"/>
      <c r="Q581" s="491"/>
      <c r="R581" s="292"/>
      <c r="S581" s="292"/>
      <c r="T581" s="292"/>
      <c r="U581" s="495"/>
      <c r="V581" s="491"/>
      <c r="W581" s="503"/>
      <c r="X581" s="499"/>
      <c r="Y581" s="292"/>
      <c r="Z581" s="292"/>
      <c r="AA581" s="1306"/>
      <c r="AB581" s="499"/>
      <c r="AC581" s="292"/>
      <c r="AD581" s="292"/>
      <c r="AE581" s="292"/>
      <c r="AF581" s="292"/>
      <c r="AG581" s="292"/>
      <c r="AH581" s="292"/>
      <c r="AI581" s="292"/>
      <c r="AJ581" s="292"/>
      <c r="AK581" s="1325"/>
      <c r="AL581" s="292"/>
    </row>
    <row r="582" spans="1:38" s="291" customFormat="1" ht="14.25" x14ac:dyDescent="0.2">
      <c r="A582" s="301"/>
      <c r="B582" s="301"/>
      <c r="C582" s="301"/>
      <c r="D582" s="301"/>
      <c r="E582" s="301"/>
      <c r="F582" s="303"/>
      <c r="G582" s="303"/>
      <c r="H582" s="303"/>
      <c r="I582" s="303"/>
      <c r="J582" s="292"/>
      <c r="K582" s="292"/>
      <c r="L582" s="292"/>
      <c r="M582" s="292"/>
      <c r="N582" s="292"/>
      <c r="O582" s="292"/>
      <c r="P582" s="292"/>
      <c r="Q582" s="491"/>
      <c r="R582" s="292"/>
      <c r="S582" s="292"/>
      <c r="T582" s="292"/>
      <c r="U582" s="495"/>
      <c r="V582" s="491"/>
      <c r="W582" s="503"/>
      <c r="X582" s="499"/>
      <c r="Y582" s="292"/>
      <c r="Z582" s="292"/>
      <c r="AA582" s="1306"/>
      <c r="AB582" s="499"/>
      <c r="AC582" s="292"/>
      <c r="AD582" s="292"/>
      <c r="AE582" s="292"/>
      <c r="AF582" s="292"/>
      <c r="AG582" s="292"/>
      <c r="AH582" s="292"/>
      <c r="AI582" s="292"/>
      <c r="AJ582" s="292"/>
      <c r="AK582" s="1325"/>
      <c r="AL582" s="292"/>
    </row>
    <row r="583" spans="1:38" s="291" customFormat="1" ht="14.25" x14ac:dyDescent="0.2">
      <c r="A583" s="301"/>
      <c r="B583" s="301"/>
      <c r="C583" s="301"/>
      <c r="D583" s="301"/>
      <c r="E583" s="301"/>
      <c r="F583" s="303"/>
      <c r="G583" s="303"/>
      <c r="H583" s="303"/>
      <c r="I583" s="303"/>
      <c r="J583" s="292"/>
      <c r="K583" s="292"/>
      <c r="L583" s="292"/>
      <c r="M583" s="292"/>
      <c r="N583" s="292"/>
      <c r="O583" s="292"/>
      <c r="P583" s="292"/>
      <c r="Q583" s="491"/>
      <c r="R583" s="292"/>
      <c r="S583" s="292"/>
      <c r="T583" s="292"/>
      <c r="U583" s="495"/>
      <c r="V583" s="491"/>
      <c r="W583" s="503"/>
      <c r="X583" s="499"/>
      <c r="Y583" s="292"/>
      <c r="Z583" s="292"/>
      <c r="AA583" s="1306"/>
      <c r="AB583" s="499"/>
      <c r="AC583" s="292"/>
      <c r="AD583" s="292"/>
      <c r="AE583" s="292"/>
      <c r="AF583" s="292"/>
      <c r="AG583" s="292"/>
      <c r="AH583" s="292"/>
      <c r="AI583" s="292"/>
      <c r="AJ583" s="292"/>
      <c r="AK583" s="1325"/>
      <c r="AL583" s="292"/>
    </row>
    <row r="584" spans="1:38" s="291" customFormat="1" ht="14.25" x14ac:dyDescent="0.2">
      <c r="A584" s="301"/>
      <c r="B584" s="301"/>
      <c r="C584" s="301"/>
      <c r="D584" s="301"/>
      <c r="E584" s="301"/>
      <c r="F584" s="303"/>
      <c r="G584" s="303"/>
      <c r="H584" s="303"/>
      <c r="I584" s="303"/>
      <c r="J584" s="292"/>
      <c r="K584" s="292"/>
      <c r="L584" s="292"/>
      <c r="M584" s="292"/>
      <c r="N584" s="292"/>
      <c r="O584" s="292"/>
      <c r="P584" s="292"/>
      <c r="Q584" s="491"/>
      <c r="R584" s="292"/>
      <c r="S584" s="292"/>
      <c r="T584" s="292"/>
      <c r="U584" s="495"/>
      <c r="V584" s="491"/>
      <c r="W584" s="503"/>
      <c r="X584" s="499"/>
      <c r="Y584" s="292"/>
      <c r="Z584" s="292"/>
      <c r="AA584" s="1306"/>
      <c r="AB584" s="499"/>
      <c r="AC584" s="292"/>
      <c r="AD584" s="292"/>
      <c r="AE584" s="292"/>
      <c r="AF584" s="292"/>
      <c r="AG584" s="292"/>
      <c r="AH584" s="292"/>
      <c r="AI584" s="292"/>
      <c r="AJ584" s="292"/>
      <c r="AK584" s="1325"/>
      <c r="AL584" s="292"/>
    </row>
    <row r="585" spans="1:38" s="291" customFormat="1" ht="14.25" x14ac:dyDescent="0.2">
      <c r="A585" s="301"/>
      <c r="B585" s="301"/>
      <c r="C585" s="301"/>
      <c r="D585" s="301"/>
      <c r="E585" s="301"/>
      <c r="F585" s="303"/>
      <c r="G585" s="303"/>
      <c r="H585" s="303"/>
      <c r="I585" s="303"/>
      <c r="J585" s="292"/>
      <c r="K585" s="292"/>
      <c r="L585" s="292"/>
      <c r="M585" s="292"/>
      <c r="N585" s="292"/>
      <c r="O585" s="292"/>
      <c r="P585" s="292"/>
      <c r="Q585" s="491"/>
      <c r="R585" s="292"/>
      <c r="S585" s="292"/>
      <c r="T585" s="292"/>
      <c r="U585" s="495"/>
      <c r="V585" s="491"/>
      <c r="W585" s="503"/>
      <c r="X585" s="499"/>
      <c r="Y585" s="292"/>
      <c r="Z585" s="292"/>
      <c r="AA585" s="1306"/>
      <c r="AB585" s="499"/>
      <c r="AC585" s="292"/>
      <c r="AD585" s="292"/>
      <c r="AE585" s="292"/>
      <c r="AF585" s="292"/>
      <c r="AG585" s="292"/>
      <c r="AH585" s="292"/>
      <c r="AI585" s="292"/>
      <c r="AJ585" s="292"/>
      <c r="AK585" s="1325"/>
      <c r="AL585" s="292"/>
    </row>
    <row r="586" spans="1:38" s="291" customFormat="1" ht="14.25" x14ac:dyDescent="0.2">
      <c r="A586" s="301"/>
      <c r="B586" s="301"/>
      <c r="C586" s="301"/>
      <c r="D586" s="301"/>
      <c r="E586" s="301"/>
      <c r="F586" s="303"/>
      <c r="G586" s="303"/>
      <c r="H586" s="303"/>
      <c r="I586" s="303"/>
      <c r="J586" s="292"/>
      <c r="K586" s="292"/>
      <c r="L586" s="292"/>
      <c r="M586" s="292"/>
      <c r="N586" s="292"/>
      <c r="O586" s="292"/>
      <c r="P586" s="292"/>
      <c r="Q586" s="491"/>
      <c r="R586" s="292"/>
      <c r="S586" s="292"/>
      <c r="T586" s="292"/>
      <c r="U586" s="495"/>
      <c r="V586" s="491"/>
      <c r="W586" s="503"/>
      <c r="X586" s="499"/>
      <c r="Y586" s="292"/>
      <c r="Z586" s="292"/>
      <c r="AA586" s="1306"/>
      <c r="AB586" s="499"/>
      <c r="AC586" s="292"/>
      <c r="AD586" s="292"/>
      <c r="AE586" s="292"/>
      <c r="AF586" s="292"/>
      <c r="AG586" s="292"/>
      <c r="AH586" s="292"/>
      <c r="AI586" s="292"/>
      <c r="AJ586" s="292"/>
      <c r="AK586" s="1325"/>
      <c r="AL586" s="292"/>
    </row>
    <row r="587" spans="1:38" s="291" customFormat="1" ht="14.25" x14ac:dyDescent="0.2">
      <c r="A587" s="301"/>
      <c r="B587" s="301"/>
      <c r="C587" s="301"/>
      <c r="D587" s="301"/>
      <c r="E587" s="301"/>
      <c r="F587" s="303"/>
      <c r="G587" s="303"/>
      <c r="H587" s="303"/>
      <c r="I587" s="303"/>
      <c r="J587" s="292"/>
      <c r="K587" s="292"/>
      <c r="L587" s="292"/>
      <c r="M587" s="292"/>
      <c r="N587" s="292"/>
      <c r="O587" s="292"/>
      <c r="P587" s="292"/>
      <c r="Q587" s="491"/>
      <c r="R587" s="292"/>
      <c r="S587" s="292"/>
      <c r="T587" s="292"/>
      <c r="U587" s="495"/>
      <c r="V587" s="491"/>
      <c r="W587" s="503"/>
      <c r="X587" s="499"/>
      <c r="Y587" s="292"/>
      <c r="Z587" s="292"/>
      <c r="AA587" s="1306"/>
      <c r="AB587" s="499"/>
      <c r="AC587" s="292"/>
      <c r="AD587" s="292"/>
      <c r="AE587" s="292"/>
      <c r="AF587" s="292"/>
      <c r="AG587" s="292"/>
      <c r="AH587" s="292"/>
      <c r="AI587" s="292"/>
      <c r="AJ587" s="292"/>
      <c r="AK587" s="1325"/>
      <c r="AL587" s="292"/>
    </row>
    <row r="588" spans="1:38" s="291" customFormat="1" ht="14.25" x14ac:dyDescent="0.2">
      <c r="A588" s="301"/>
      <c r="B588" s="301"/>
      <c r="C588" s="301"/>
      <c r="D588" s="301"/>
      <c r="E588" s="301"/>
      <c r="F588" s="303"/>
      <c r="G588" s="303"/>
      <c r="H588" s="303"/>
      <c r="I588" s="303"/>
      <c r="J588" s="292"/>
      <c r="K588" s="292"/>
      <c r="L588" s="292"/>
      <c r="M588" s="292"/>
      <c r="N588" s="292"/>
      <c r="O588" s="292"/>
      <c r="P588" s="292"/>
      <c r="Q588" s="491"/>
      <c r="R588" s="292"/>
      <c r="S588" s="292"/>
      <c r="T588" s="292"/>
      <c r="U588" s="495"/>
      <c r="V588" s="491"/>
      <c r="W588" s="503"/>
      <c r="X588" s="499"/>
      <c r="Y588" s="292"/>
      <c r="Z588" s="292"/>
      <c r="AA588" s="1306"/>
      <c r="AB588" s="499"/>
      <c r="AC588" s="292"/>
      <c r="AD588" s="292"/>
      <c r="AE588" s="292"/>
      <c r="AF588" s="292"/>
      <c r="AG588" s="292"/>
      <c r="AH588" s="292"/>
      <c r="AI588" s="292"/>
      <c r="AJ588" s="292"/>
      <c r="AK588" s="1325"/>
      <c r="AL588" s="292"/>
    </row>
    <row r="589" spans="1:38" s="291" customFormat="1" ht="14.25" x14ac:dyDescent="0.2">
      <c r="A589" s="301"/>
      <c r="B589" s="301"/>
      <c r="C589" s="301"/>
      <c r="D589" s="301"/>
      <c r="E589" s="301"/>
      <c r="F589" s="303"/>
      <c r="G589" s="303"/>
      <c r="H589" s="303"/>
      <c r="I589" s="303"/>
      <c r="J589" s="292"/>
      <c r="K589" s="292"/>
      <c r="L589" s="292"/>
      <c r="M589" s="292"/>
      <c r="N589" s="292"/>
      <c r="O589" s="292"/>
      <c r="P589" s="292"/>
      <c r="Q589" s="491"/>
      <c r="R589" s="292"/>
      <c r="S589" s="292"/>
      <c r="T589" s="292"/>
      <c r="U589" s="495"/>
      <c r="V589" s="491"/>
      <c r="W589" s="503"/>
      <c r="X589" s="499"/>
      <c r="Y589" s="292"/>
      <c r="Z589" s="292"/>
      <c r="AA589" s="1306"/>
      <c r="AB589" s="499"/>
      <c r="AC589" s="292"/>
      <c r="AD589" s="292"/>
      <c r="AE589" s="292"/>
      <c r="AF589" s="292"/>
      <c r="AG589" s="292"/>
      <c r="AH589" s="292"/>
      <c r="AI589" s="292"/>
      <c r="AJ589" s="292"/>
      <c r="AK589" s="1325"/>
      <c r="AL589" s="292"/>
    </row>
    <row r="590" spans="1:38" s="291" customFormat="1" ht="14.25" x14ac:dyDescent="0.2">
      <c r="A590" s="301"/>
      <c r="B590" s="301"/>
      <c r="C590" s="301"/>
      <c r="D590" s="301"/>
      <c r="E590" s="301"/>
      <c r="F590" s="303"/>
      <c r="G590" s="303"/>
      <c r="H590" s="303"/>
      <c r="I590" s="303"/>
      <c r="J590" s="292"/>
      <c r="K590" s="292"/>
      <c r="L590" s="292"/>
      <c r="M590" s="292"/>
      <c r="N590" s="292"/>
      <c r="O590" s="292"/>
      <c r="P590" s="292"/>
      <c r="Q590" s="491"/>
      <c r="R590" s="292"/>
      <c r="S590" s="292"/>
      <c r="T590" s="292"/>
      <c r="U590" s="495"/>
      <c r="V590" s="491"/>
      <c r="W590" s="503"/>
      <c r="X590" s="499"/>
      <c r="Y590" s="292"/>
      <c r="Z590" s="292"/>
      <c r="AA590" s="1306"/>
      <c r="AB590" s="499"/>
      <c r="AC590" s="292"/>
      <c r="AD590" s="292"/>
      <c r="AE590" s="292"/>
      <c r="AF590" s="292"/>
      <c r="AG590" s="292"/>
      <c r="AH590" s="292"/>
      <c r="AI590" s="292"/>
      <c r="AJ590" s="292"/>
      <c r="AK590" s="1325"/>
      <c r="AL590" s="292"/>
    </row>
    <row r="591" spans="1:38" s="291" customFormat="1" ht="14.25" x14ac:dyDescent="0.2">
      <c r="A591" s="301"/>
      <c r="B591" s="301"/>
      <c r="C591" s="301"/>
      <c r="D591" s="301"/>
      <c r="E591" s="301"/>
      <c r="F591" s="303"/>
      <c r="G591" s="303"/>
      <c r="H591" s="303"/>
      <c r="I591" s="303"/>
      <c r="J591" s="292"/>
      <c r="K591" s="292"/>
      <c r="L591" s="292"/>
      <c r="M591" s="292"/>
      <c r="N591" s="292"/>
      <c r="O591" s="292"/>
      <c r="P591" s="292"/>
      <c r="Q591" s="491"/>
      <c r="R591" s="292"/>
      <c r="S591" s="292"/>
      <c r="T591" s="292"/>
      <c r="U591" s="495"/>
      <c r="V591" s="491"/>
      <c r="W591" s="503"/>
      <c r="X591" s="499"/>
      <c r="Y591" s="292"/>
      <c r="Z591" s="292"/>
      <c r="AA591" s="1306"/>
      <c r="AB591" s="499"/>
      <c r="AC591" s="292"/>
      <c r="AD591" s="292"/>
      <c r="AE591" s="292"/>
      <c r="AF591" s="292"/>
      <c r="AG591" s="292"/>
      <c r="AH591" s="292"/>
      <c r="AI591" s="292"/>
      <c r="AJ591" s="292"/>
      <c r="AK591" s="1325"/>
      <c r="AL591" s="292"/>
    </row>
    <row r="592" spans="1:38" s="291" customFormat="1" ht="14.25" x14ac:dyDescent="0.2">
      <c r="A592" s="301"/>
      <c r="B592" s="301"/>
      <c r="C592" s="301"/>
      <c r="D592" s="301"/>
      <c r="E592" s="301"/>
      <c r="F592" s="303"/>
      <c r="G592" s="303"/>
      <c r="H592" s="303"/>
      <c r="I592" s="303"/>
      <c r="J592" s="292"/>
      <c r="K592" s="292"/>
      <c r="L592" s="292"/>
      <c r="M592" s="292"/>
      <c r="N592" s="292"/>
      <c r="O592" s="292"/>
      <c r="P592" s="292"/>
      <c r="Q592" s="491"/>
      <c r="R592" s="292"/>
      <c r="S592" s="292"/>
      <c r="T592" s="292"/>
      <c r="U592" s="495"/>
      <c r="V592" s="491"/>
      <c r="W592" s="503"/>
      <c r="X592" s="499"/>
      <c r="Y592" s="292"/>
      <c r="Z592" s="292"/>
      <c r="AA592" s="1306"/>
      <c r="AB592" s="499"/>
      <c r="AC592" s="292"/>
      <c r="AD592" s="292"/>
      <c r="AE592" s="292"/>
      <c r="AF592" s="292"/>
      <c r="AG592" s="292"/>
      <c r="AH592" s="292"/>
      <c r="AI592" s="292"/>
      <c r="AJ592" s="292"/>
      <c r="AK592" s="1325"/>
      <c r="AL592" s="292"/>
    </row>
    <row r="593" spans="1:38" s="291" customFormat="1" ht="14.25" x14ac:dyDescent="0.2">
      <c r="A593" s="301"/>
      <c r="B593" s="301"/>
      <c r="C593" s="301"/>
      <c r="D593" s="301"/>
      <c r="E593" s="301"/>
      <c r="F593" s="303"/>
      <c r="G593" s="303"/>
      <c r="H593" s="303"/>
      <c r="I593" s="303"/>
      <c r="J593" s="292"/>
      <c r="K593" s="292"/>
      <c r="L593" s="292"/>
      <c r="M593" s="292"/>
      <c r="N593" s="292"/>
      <c r="O593" s="292"/>
      <c r="P593" s="292"/>
      <c r="Q593" s="491"/>
      <c r="R593" s="292"/>
      <c r="S593" s="292"/>
      <c r="T593" s="292"/>
      <c r="U593" s="495"/>
      <c r="V593" s="491"/>
      <c r="W593" s="503"/>
      <c r="X593" s="499"/>
      <c r="Y593" s="292"/>
      <c r="Z593" s="292"/>
      <c r="AA593" s="1306"/>
      <c r="AB593" s="499"/>
      <c r="AC593" s="292"/>
      <c r="AD593" s="292"/>
      <c r="AE593" s="292"/>
      <c r="AF593" s="292"/>
      <c r="AG593" s="292"/>
      <c r="AH593" s="292"/>
      <c r="AI593" s="292"/>
      <c r="AJ593" s="292"/>
      <c r="AK593" s="1325"/>
      <c r="AL593" s="292"/>
    </row>
    <row r="594" spans="1:38" s="291" customFormat="1" ht="14.25" x14ac:dyDescent="0.2">
      <c r="A594" s="301"/>
      <c r="B594" s="301"/>
      <c r="C594" s="301"/>
      <c r="D594" s="301"/>
      <c r="E594" s="301"/>
      <c r="F594" s="303"/>
      <c r="G594" s="303"/>
      <c r="H594" s="303"/>
      <c r="I594" s="303"/>
      <c r="J594" s="292"/>
      <c r="K594" s="292"/>
      <c r="L594" s="292"/>
      <c r="M594" s="292"/>
      <c r="N594" s="292"/>
      <c r="O594" s="292"/>
      <c r="P594" s="292"/>
      <c r="Q594" s="491"/>
      <c r="R594" s="292"/>
      <c r="S594" s="292"/>
      <c r="T594" s="292"/>
      <c r="U594" s="495"/>
      <c r="V594" s="491"/>
      <c r="W594" s="503"/>
      <c r="X594" s="499"/>
      <c r="Y594" s="292"/>
      <c r="Z594" s="292"/>
      <c r="AA594" s="1306"/>
      <c r="AB594" s="499"/>
      <c r="AC594" s="292"/>
      <c r="AD594" s="292"/>
      <c r="AE594" s="292"/>
      <c r="AF594" s="292"/>
      <c r="AG594" s="292"/>
      <c r="AH594" s="292"/>
      <c r="AI594" s="292"/>
      <c r="AJ594" s="292"/>
      <c r="AK594" s="1325"/>
      <c r="AL594" s="292"/>
    </row>
    <row r="595" spans="1:38" s="291" customFormat="1" ht="14.25" x14ac:dyDescent="0.2">
      <c r="A595" s="301"/>
      <c r="B595" s="301"/>
      <c r="C595" s="301"/>
      <c r="D595" s="301"/>
      <c r="E595" s="301"/>
      <c r="F595" s="303"/>
      <c r="G595" s="303"/>
      <c r="H595" s="303"/>
      <c r="I595" s="303"/>
      <c r="J595" s="292"/>
      <c r="K595" s="292"/>
      <c r="L595" s="292"/>
      <c r="M595" s="292"/>
      <c r="N595" s="292"/>
      <c r="O595" s="292"/>
      <c r="P595" s="292"/>
      <c r="Q595" s="491"/>
      <c r="R595" s="292"/>
      <c r="S595" s="292"/>
      <c r="T595" s="292"/>
      <c r="U595" s="495"/>
      <c r="V595" s="491"/>
      <c r="W595" s="503"/>
      <c r="X595" s="499"/>
      <c r="Y595" s="292"/>
      <c r="Z595" s="292"/>
      <c r="AA595" s="1306"/>
      <c r="AB595" s="499"/>
      <c r="AC595" s="292"/>
      <c r="AD595" s="292"/>
      <c r="AE595" s="292"/>
      <c r="AF595" s="292"/>
      <c r="AG595" s="292"/>
      <c r="AH595" s="292"/>
      <c r="AI595" s="292"/>
      <c r="AJ595" s="292"/>
      <c r="AK595" s="1325"/>
      <c r="AL595" s="292"/>
    </row>
    <row r="596" spans="1:38" s="291" customFormat="1" ht="14.25" x14ac:dyDescent="0.2">
      <c r="A596" s="301"/>
      <c r="B596" s="301"/>
      <c r="C596" s="301"/>
      <c r="D596" s="301"/>
      <c r="E596" s="301"/>
      <c r="F596" s="303"/>
      <c r="G596" s="303"/>
      <c r="H596" s="303"/>
      <c r="I596" s="303"/>
      <c r="J596" s="292"/>
      <c r="K596" s="292"/>
      <c r="L596" s="292"/>
      <c r="M596" s="292"/>
      <c r="N596" s="292"/>
      <c r="O596" s="292"/>
      <c r="P596" s="292"/>
      <c r="Q596" s="491"/>
      <c r="R596" s="292"/>
      <c r="S596" s="292"/>
      <c r="T596" s="292"/>
      <c r="U596" s="495"/>
      <c r="V596" s="491"/>
      <c r="W596" s="503"/>
      <c r="X596" s="499"/>
      <c r="Y596" s="292"/>
      <c r="Z596" s="292"/>
      <c r="AA596" s="1306"/>
      <c r="AB596" s="499"/>
      <c r="AC596" s="292"/>
      <c r="AD596" s="292"/>
      <c r="AE596" s="292"/>
      <c r="AF596" s="292"/>
      <c r="AG596" s="292"/>
      <c r="AH596" s="292"/>
      <c r="AI596" s="292"/>
      <c r="AJ596" s="292"/>
      <c r="AK596" s="1325"/>
      <c r="AL596" s="292"/>
    </row>
    <row r="597" spans="1:38" s="291" customFormat="1" ht="14.25" x14ac:dyDescent="0.2">
      <c r="A597" s="301"/>
      <c r="B597" s="301"/>
      <c r="C597" s="301"/>
      <c r="D597" s="301"/>
      <c r="E597" s="301"/>
      <c r="F597" s="303"/>
      <c r="G597" s="303"/>
      <c r="H597" s="303"/>
      <c r="I597" s="303"/>
      <c r="J597" s="292"/>
      <c r="K597" s="292"/>
      <c r="L597" s="292"/>
      <c r="M597" s="292"/>
      <c r="N597" s="292"/>
      <c r="O597" s="292"/>
      <c r="P597" s="292"/>
      <c r="Q597" s="491"/>
      <c r="R597" s="292"/>
      <c r="S597" s="292"/>
      <c r="T597" s="292"/>
      <c r="U597" s="495"/>
      <c r="V597" s="491"/>
      <c r="W597" s="503"/>
      <c r="X597" s="499"/>
      <c r="Y597" s="292"/>
      <c r="Z597" s="292"/>
      <c r="AA597" s="1306"/>
      <c r="AB597" s="499"/>
      <c r="AC597" s="292"/>
      <c r="AD597" s="292"/>
      <c r="AE597" s="292"/>
      <c r="AF597" s="292"/>
      <c r="AG597" s="292"/>
      <c r="AH597" s="292"/>
      <c r="AI597" s="292"/>
      <c r="AJ597" s="292"/>
      <c r="AK597" s="1325"/>
      <c r="AL597" s="292"/>
    </row>
    <row r="598" spans="1:38" s="291" customFormat="1" ht="14.25" x14ac:dyDescent="0.2">
      <c r="A598" s="301"/>
      <c r="B598" s="301"/>
      <c r="C598" s="301"/>
      <c r="D598" s="301"/>
      <c r="E598" s="301"/>
      <c r="F598" s="303"/>
      <c r="G598" s="303"/>
      <c r="H598" s="303"/>
      <c r="I598" s="303"/>
      <c r="J598" s="292"/>
      <c r="K598" s="292"/>
      <c r="L598" s="292"/>
      <c r="M598" s="292"/>
      <c r="N598" s="292"/>
      <c r="O598" s="292"/>
      <c r="P598" s="292"/>
      <c r="Q598" s="491"/>
      <c r="R598" s="292"/>
      <c r="S598" s="292"/>
      <c r="T598" s="292"/>
      <c r="U598" s="495"/>
      <c r="V598" s="491"/>
      <c r="W598" s="503"/>
      <c r="X598" s="499"/>
      <c r="Y598" s="292"/>
      <c r="Z598" s="292"/>
      <c r="AA598" s="1306"/>
      <c r="AB598" s="499"/>
      <c r="AC598" s="292"/>
      <c r="AD598" s="292"/>
      <c r="AE598" s="292"/>
      <c r="AF598" s="292"/>
      <c r="AG598" s="292"/>
      <c r="AH598" s="292"/>
      <c r="AI598" s="292"/>
      <c r="AJ598" s="292"/>
      <c r="AK598" s="1325"/>
      <c r="AL598" s="292"/>
    </row>
    <row r="599" spans="1:38" s="291" customFormat="1" ht="14.25" x14ac:dyDescent="0.2">
      <c r="A599" s="301"/>
      <c r="B599" s="301"/>
      <c r="C599" s="301"/>
      <c r="D599" s="301"/>
      <c r="E599" s="301"/>
      <c r="F599" s="303"/>
      <c r="G599" s="303"/>
      <c r="H599" s="303"/>
      <c r="I599" s="303"/>
      <c r="J599" s="292"/>
      <c r="K599" s="292"/>
      <c r="L599" s="292"/>
      <c r="M599" s="292"/>
      <c r="N599" s="292"/>
      <c r="O599" s="292"/>
      <c r="P599" s="292"/>
      <c r="Q599" s="491"/>
      <c r="R599" s="292"/>
      <c r="S599" s="292"/>
      <c r="T599" s="292"/>
      <c r="U599" s="495"/>
      <c r="V599" s="491"/>
      <c r="W599" s="503"/>
      <c r="X599" s="499"/>
      <c r="Y599" s="292"/>
      <c r="Z599" s="292"/>
      <c r="AA599" s="1306"/>
      <c r="AB599" s="499"/>
      <c r="AC599" s="292"/>
      <c r="AD599" s="292"/>
      <c r="AE599" s="292"/>
      <c r="AF599" s="292"/>
      <c r="AG599" s="292"/>
      <c r="AH599" s="292"/>
      <c r="AI599" s="292"/>
      <c r="AJ599" s="292"/>
      <c r="AK599" s="1325"/>
      <c r="AL599" s="292"/>
    </row>
    <row r="600" spans="1:38" s="291" customFormat="1" ht="14.25" x14ac:dyDescent="0.2">
      <c r="A600" s="301"/>
      <c r="B600" s="301"/>
      <c r="C600" s="301"/>
      <c r="D600" s="301"/>
      <c r="E600" s="301"/>
      <c r="F600" s="303"/>
      <c r="G600" s="303"/>
      <c r="H600" s="303"/>
      <c r="I600" s="303"/>
      <c r="J600" s="292"/>
      <c r="K600" s="292"/>
      <c r="L600" s="292"/>
      <c r="M600" s="292"/>
      <c r="N600" s="292"/>
      <c r="O600" s="292"/>
      <c r="P600" s="292"/>
      <c r="Q600" s="491"/>
      <c r="R600" s="292"/>
      <c r="S600" s="292"/>
      <c r="T600" s="292"/>
      <c r="U600" s="495"/>
      <c r="V600" s="491"/>
      <c r="W600" s="503"/>
      <c r="X600" s="499"/>
      <c r="Y600" s="292"/>
      <c r="Z600" s="292"/>
      <c r="AA600" s="1306"/>
      <c r="AB600" s="499"/>
      <c r="AC600" s="292"/>
      <c r="AD600" s="292"/>
      <c r="AE600" s="292"/>
      <c r="AF600" s="292"/>
      <c r="AG600" s="292"/>
      <c r="AH600" s="292"/>
      <c r="AI600" s="292"/>
      <c r="AJ600" s="292"/>
      <c r="AK600" s="1325"/>
      <c r="AL600" s="292"/>
    </row>
    <row r="601" spans="1:38" s="291" customFormat="1" ht="14.25" x14ac:dyDescent="0.2">
      <c r="A601" s="301"/>
      <c r="B601" s="301"/>
      <c r="C601" s="301"/>
      <c r="D601" s="301"/>
      <c r="E601" s="301"/>
      <c r="F601" s="303"/>
      <c r="G601" s="303"/>
      <c r="H601" s="303"/>
      <c r="I601" s="303"/>
      <c r="J601" s="292"/>
      <c r="K601" s="292"/>
      <c r="L601" s="292"/>
      <c r="M601" s="292"/>
      <c r="N601" s="292"/>
      <c r="O601" s="292"/>
      <c r="P601" s="292"/>
      <c r="Q601" s="491"/>
      <c r="R601" s="292"/>
      <c r="S601" s="292"/>
      <c r="T601" s="292"/>
      <c r="U601" s="495"/>
      <c r="V601" s="491"/>
      <c r="W601" s="503"/>
      <c r="X601" s="499"/>
      <c r="Y601" s="292"/>
      <c r="Z601" s="292"/>
      <c r="AA601" s="1306"/>
      <c r="AB601" s="499"/>
      <c r="AC601" s="292"/>
      <c r="AD601" s="292"/>
      <c r="AE601" s="292"/>
      <c r="AF601" s="292"/>
      <c r="AG601" s="292"/>
      <c r="AH601" s="292"/>
      <c r="AI601" s="292"/>
      <c r="AJ601" s="292"/>
      <c r="AK601" s="1325"/>
      <c r="AL601" s="292"/>
    </row>
    <row r="602" spans="1:38" s="291" customFormat="1" ht="14.25" x14ac:dyDescent="0.2">
      <c r="A602" s="301"/>
      <c r="B602" s="301"/>
      <c r="C602" s="301"/>
      <c r="D602" s="301"/>
      <c r="E602" s="301"/>
      <c r="F602" s="303"/>
      <c r="G602" s="303"/>
      <c r="H602" s="303"/>
      <c r="I602" s="303"/>
      <c r="J602" s="292"/>
      <c r="K602" s="292"/>
      <c r="L602" s="292"/>
      <c r="M602" s="292"/>
      <c r="N602" s="292"/>
      <c r="O602" s="292"/>
      <c r="P602" s="292"/>
      <c r="Q602" s="491"/>
      <c r="R602" s="292"/>
      <c r="S602" s="292"/>
      <c r="T602" s="292"/>
      <c r="U602" s="495"/>
      <c r="V602" s="491"/>
      <c r="W602" s="503"/>
      <c r="X602" s="499"/>
      <c r="Y602" s="292"/>
      <c r="Z602" s="292"/>
      <c r="AA602" s="1306"/>
      <c r="AB602" s="499"/>
      <c r="AC602" s="292"/>
      <c r="AD602" s="292"/>
      <c r="AE602" s="292"/>
      <c r="AF602" s="292"/>
      <c r="AG602" s="292"/>
      <c r="AH602" s="292"/>
      <c r="AI602" s="292"/>
      <c r="AJ602" s="292"/>
      <c r="AK602" s="1325"/>
      <c r="AL602" s="292"/>
    </row>
    <row r="603" spans="1:38" s="291" customFormat="1" ht="14.25" x14ac:dyDescent="0.2">
      <c r="A603" s="301"/>
      <c r="B603" s="301"/>
      <c r="C603" s="301"/>
      <c r="D603" s="301"/>
      <c r="E603" s="301"/>
      <c r="F603" s="303"/>
      <c r="G603" s="303"/>
      <c r="H603" s="303"/>
      <c r="I603" s="303"/>
      <c r="J603" s="292"/>
      <c r="K603" s="292"/>
      <c r="L603" s="292"/>
      <c r="M603" s="292"/>
      <c r="N603" s="292"/>
      <c r="O603" s="292"/>
      <c r="P603" s="292"/>
      <c r="Q603" s="491"/>
      <c r="R603" s="292"/>
      <c r="S603" s="292"/>
      <c r="T603" s="292"/>
      <c r="U603" s="495"/>
      <c r="V603" s="491"/>
      <c r="W603" s="503"/>
      <c r="X603" s="499"/>
      <c r="Y603" s="292"/>
      <c r="Z603" s="292"/>
      <c r="AA603" s="1306"/>
      <c r="AB603" s="499"/>
      <c r="AC603" s="292"/>
      <c r="AD603" s="292"/>
      <c r="AE603" s="292"/>
      <c r="AF603" s="292"/>
      <c r="AG603" s="292"/>
      <c r="AH603" s="292"/>
      <c r="AI603" s="292"/>
      <c r="AJ603" s="292"/>
      <c r="AK603" s="1325"/>
      <c r="AL603" s="292"/>
    </row>
    <row r="604" spans="1:38" s="291" customFormat="1" ht="14.25" x14ac:dyDescent="0.2">
      <c r="A604" s="301"/>
      <c r="B604" s="301"/>
      <c r="C604" s="301"/>
      <c r="D604" s="301"/>
      <c r="E604" s="301"/>
      <c r="F604" s="303"/>
      <c r="G604" s="303"/>
      <c r="H604" s="303"/>
      <c r="I604" s="303"/>
      <c r="J604" s="292"/>
      <c r="K604" s="292"/>
      <c r="L604" s="292"/>
      <c r="M604" s="292"/>
      <c r="N604" s="292"/>
      <c r="O604" s="292"/>
      <c r="P604" s="292"/>
      <c r="Q604" s="491"/>
      <c r="R604" s="292"/>
      <c r="S604" s="292"/>
      <c r="T604" s="292"/>
      <c r="U604" s="495"/>
      <c r="V604" s="491"/>
      <c r="W604" s="503"/>
      <c r="X604" s="499"/>
      <c r="Y604" s="292"/>
      <c r="Z604" s="292"/>
      <c r="AA604" s="1306"/>
      <c r="AB604" s="499"/>
      <c r="AC604" s="292"/>
      <c r="AD604" s="292"/>
      <c r="AE604" s="292"/>
      <c r="AF604" s="292"/>
      <c r="AG604" s="292"/>
      <c r="AH604" s="292"/>
      <c r="AI604" s="292"/>
      <c r="AJ604" s="292"/>
      <c r="AK604" s="1325"/>
      <c r="AL604" s="292"/>
    </row>
    <row r="605" spans="1:38" s="291" customFormat="1" ht="14.25" x14ac:dyDescent="0.2">
      <c r="A605" s="301"/>
      <c r="B605" s="301"/>
      <c r="C605" s="301"/>
      <c r="D605" s="301"/>
      <c r="E605" s="301"/>
      <c r="F605" s="303"/>
      <c r="G605" s="303"/>
      <c r="H605" s="303"/>
      <c r="I605" s="303"/>
      <c r="J605" s="292"/>
      <c r="K605" s="292"/>
      <c r="L605" s="292"/>
      <c r="M605" s="292"/>
      <c r="N605" s="292"/>
      <c r="O605" s="292"/>
      <c r="P605" s="292"/>
      <c r="Q605" s="491"/>
      <c r="R605" s="292"/>
      <c r="S605" s="292"/>
      <c r="T605" s="292"/>
      <c r="U605" s="495"/>
      <c r="V605" s="491"/>
      <c r="W605" s="503"/>
      <c r="X605" s="499"/>
      <c r="Y605" s="292"/>
      <c r="Z605" s="292"/>
      <c r="AA605" s="1306"/>
      <c r="AB605" s="499"/>
      <c r="AC605" s="292"/>
      <c r="AD605" s="292"/>
      <c r="AE605" s="292"/>
      <c r="AF605" s="292"/>
      <c r="AG605" s="292"/>
      <c r="AH605" s="292"/>
      <c r="AI605" s="292"/>
      <c r="AJ605" s="292"/>
      <c r="AK605" s="1325"/>
      <c r="AL605" s="292"/>
    </row>
    <row r="606" spans="1:38" s="291" customFormat="1" ht="14.25" x14ac:dyDescent="0.2">
      <c r="A606" s="301"/>
      <c r="B606" s="301"/>
      <c r="C606" s="301"/>
      <c r="D606" s="301"/>
      <c r="E606" s="301"/>
      <c r="F606" s="303"/>
      <c r="G606" s="303"/>
      <c r="H606" s="303"/>
      <c r="I606" s="303"/>
      <c r="J606" s="292"/>
      <c r="K606" s="292"/>
      <c r="L606" s="292"/>
      <c r="M606" s="292"/>
      <c r="N606" s="292"/>
      <c r="O606" s="292"/>
      <c r="P606" s="292"/>
      <c r="Q606" s="491"/>
      <c r="R606" s="292"/>
      <c r="S606" s="292"/>
      <c r="T606" s="292"/>
      <c r="U606" s="495"/>
      <c r="V606" s="491"/>
      <c r="W606" s="503"/>
      <c r="X606" s="499"/>
      <c r="Y606" s="292"/>
      <c r="Z606" s="292"/>
      <c r="AA606" s="1306"/>
      <c r="AB606" s="499"/>
      <c r="AC606" s="292"/>
      <c r="AD606" s="292"/>
      <c r="AE606" s="292"/>
      <c r="AF606" s="292"/>
      <c r="AG606" s="292"/>
      <c r="AH606" s="292"/>
      <c r="AI606" s="292"/>
      <c r="AJ606" s="292"/>
      <c r="AK606" s="1325"/>
      <c r="AL606" s="292"/>
    </row>
    <row r="607" spans="1:38" s="291" customFormat="1" ht="14.25" x14ac:dyDescent="0.2">
      <c r="A607" s="301"/>
      <c r="B607" s="301"/>
      <c r="C607" s="301"/>
      <c r="D607" s="301"/>
      <c r="E607" s="301"/>
      <c r="F607" s="303"/>
      <c r="G607" s="303"/>
      <c r="H607" s="303"/>
      <c r="I607" s="303"/>
      <c r="J607" s="292"/>
      <c r="K607" s="292"/>
      <c r="L607" s="292"/>
      <c r="M607" s="292"/>
      <c r="N607" s="292"/>
      <c r="O607" s="292"/>
      <c r="P607" s="292"/>
      <c r="Q607" s="491"/>
      <c r="R607" s="292"/>
      <c r="S607" s="292"/>
      <c r="T607" s="292"/>
      <c r="U607" s="495"/>
      <c r="V607" s="491"/>
      <c r="W607" s="503"/>
      <c r="X607" s="499"/>
      <c r="Y607" s="292"/>
      <c r="Z607" s="292"/>
      <c r="AA607" s="1306"/>
      <c r="AB607" s="499"/>
      <c r="AC607" s="292"/>
      <c r="AD607" s="292"/>
      <c r="AE607" s="292"/>
      <c r="AF607" s="292"/>
      <c r="AG607" s="292"/>
      <c r="AH607" s="292"/>
      <c r="AI607" s="292"/>
      <c r="AJ607" s="292"/>
      <c r="AK607" s="1325"/>
      <c r="AL607" s="292"/>
    </row>
    <row r="608" spans="1:38" s="291" customFormat="1" ht="14.25" x14ac:dyDescent="0.2">
      <c r="A608" s="301"/>
      <c r="B608" s="301"/>
      <c r="C608" s="301"/>
      <c r="D608" s="301"/>
      <c r="E608" s="301"/>
      <c r="F608" s="303"/>
      <c r="G608" s="303"/>
      <c r="H608" s="303"/>
      <c r="I608" s="303"/>
      <c r="J608" s="292"/>
      <c r="K608" s="292"/>
      <c r="L608" s="292"/>
      <c r="M608" s="292"/>
      <c r="N608" s="292"/>
      <c r="O608" s="292"/>
      <c r="P608" s="292"/>
      <c r="Q608" s="491"/>
      <c r="R608" s="292"/>
      <c r="S608" s="292"/>
      <c r="T608" s="292"/>
      <c r="U608" s="495"/>
      <c r="V608" s="491"/>
      <c r="W608" s="503"/>
      <c r="X608" s="499"/>
      <c r="Y608" s="292"/>
      <c r="Z608" s="292"/>
      <c r="AA608" s="1306"/>
      <c r="AB608" s="499"/>
      <c r="AC608" s="292"/>
      <c r="AD608" s="292"/>
      <c r="AE608" s="292"/>
      <c r="AF608" s="292"/>
      <c r="AG608" s="292"/>
      <c r="AH608" s="292"/>
      <c r="AI608" s="292"/>
      <c r="AJ608" s="292"/>
      <c r="AK608" s="1325"/>
      <c r="AL608" s="292"/>
    </row>
    <row r="609" spans="1:38" s="291" customFormat="1" ht="14.25" x14ac:dyDescent="0.2">
      <c r="A609" s="301"/>
      <c r="B609" s="301"/>
      <c r="C609" s="301"/>
      <c r="D609" s="301"/>
      <c r="E609" s="301"/>
      <c r="F609" s="303"/>
      <c r="G609" s="303"/>
      <c r="H609" s="303"/>
      <c r="I609" s="303"/>
      <c r="J609" s="292"/>
      <c r="K609" s="292"/>
      <c r="L609" s="292"/>
      <c r="M609" s="292"/>
      <c r="N609" s="292"/>
      <c r="O609" s="292"/>
      <c r="P609" s="292"/>
      <c r="Q609" s="491"/>
      <c r="R609" s="292"/>
      <c r="S609" s="292"/>
      <c r="T609" s="292"/>
      <c r="U609" s="495"/>
      <c r="V609" s="491"/>
      <c r="W609" s="503"/>
      <c r="X609" s="499"/>
      <c r="Y609" s="292"/>
      <c r="Z609" s="292"/>
      <c r="AA609" s="1306"/>
      <c r="AB609" s="499"/>
      <c r="AC609" s="292"/>
      <c r="AD609" s="292"/>
      <c r="AE609" s="292"/>
      <c r="AF609" s="292"/>
      <c r="AG609" s="292"/>
      <c r="AH609" s="292"/>
      <c r="AI609" s="292"/>
      <c r="AJ609" s="292"/>
      <c r="AK609" s="1325"/>
      <c r="AL609" s="292"/>
    </row>
    <row r="610" spans="1:38" s="291" customFormat="1" ht="14.25" x14ac:dyDescent="0.2">
      <c r="A610" s="301"/>
      <c r="B610" s="301"/>
      <c r="C610" s="301"/>
      <c r="D610" s="301"/>
      <c r="E610" s="301"/>
      <c r="F610" s="303"/>
      <c r="G610" s="303"/>
      <c r="H610" s="303"/>
      <c r="I610" s="303"/>
      <c r="J610" s="292"/>
      <c r="K610" s="292"/>
      <c r="L610" s="292"/>
      <c r="M610" s="292"/>
      <c r="N610" s="292"/>
      <c r="O610" s="292"/>
      <c r="P610" s="292"/>
      <c r="Q610" s="491"/>
      <c r="R610" s="292"/>
      <c r="S610" s="292"/>
      <c r="T610" s="292"/>
      <c r="U610" s="495"/>
      <c r="V610" s="491"/>
      <c r="W610" s="503"/>
      <c r="X610" s="499"/>
      <c r="Y610" s="292"/>
      <c r="Z610" s="292"/>
      <c r="AA610" s="1306"/>
      <c r="AB610" s="499"/>
      <c r="AC610" s="292"/>
      <c r="AD610" s="292"/>
      <c r="AE610" s="292"/>
      <c r="AF610" s="292"/>
      <c r="AG610" s="292"/>
      <c r="AH610" s="292"/>
      <c r="AI610" s="292"/>
      <c r="AJ610" s="292"/>
      <c r="AK610" s="1325"/>
      <c r="AL610" s="292"/>
    </row>
    <row r="611" spans="1:38" s="291" customFormat="1" ht="14.25" x14ac:dyDescent="0.2">
      <c r="A611" s="301"/>
      <c r="B611" s="301"/>
      <c r="C611" s="301"/>
      <c r="D611" s="301"/>
      <c r="E611" s="301"/>
      <c r="F611" s="303"/>
      <c r="G611" s="303"/>
      <c r="H611" s="303"/>
      <c r="I611" s="303"/>
      <c r="J611" s="292"/>
      <c r="K611" s="292"/>
      <c r="L611" s="292"/>
      <c r="M611" s="292"/>
      <c r="N611" s="292"/>
      <c r="O611" s="292"/>
      <c r="P611" s="292"/>
      <c r="Q611" s="491"/>
      <c r="R611" s="292"/>
      <c r="S611" s="292"/>
      <c r="T611" s="292"/>
      <c r="U611" s="495"/>
      <c r="V611" s="491"/>
      <c r="W611" s="503"/>
      <c r="X611" s="499"/>
      <c r="Y611" s="292"/>
      <c r="Z611" s="292"/>
      <c r="AA611" s="1306"/>
      <c r="AB611" s="499"/>
      <c r="AC611" s="292"/>
      <c r="AD611" s="292"/>
      <c r="AE611" s="292"/>
      <c r="AF611" s="292"/>
      <c r="AG611" s="292"/>
      <c r="AH611" s="292"/>
      <c r="AI611" s="292"/>
      <c r="AJ611" s="292"/>
      <c r="AK611" s="1325"/>
      <c r="AL611" s="292"/>
    </row>
    <row r="612" spans="1:38" s="291" customFormat="1" ht="14.25" x14ac:dyDescent="0.2">
      <c r="A612" s="301"/>
      <c r="B612" s="301"/>
      <c r="C612" s="301"/>
      <c r="D612" s="301"/>
      <c r="E612" s="301"/>
      <c r="F612" s="303"/>
      <c r="G612" s="303"/>
      <c r="H612" s="303"/>
      <c r="I612" s="303"/>
      <c r="J612" s="292"/>
      <c r="K612" s="292"/>
      <c r="L612" s="292"/>
      <c r="M612" s="292"/>
      <c r="N612" s="292"/>
      <c r="O612" s="292"/>
      <c r="P612" s="292"/>
      <c r="Q612" s="491"/>
      <c r="R612" s="292"/>
      <c r="S612" s="292"/>
      <c r="T612" s="292"/>
      <c r="U612" s="495"/>
      <c r="V612" s="491"/>
      <c r="W612" s="503"/>
      <c r="X612" s="499"/>
      <c r="Y612" s="292"/>
      <c r="Z612" s="292"/>
      <c r="AA612" s="1306"/>
      <c r="AB612" s="499"/>
      <c r="AC612" s="292"/>
      <c r="AD612" s="292"/>
      <c r="AE612" s="292"/>
      <c r="AF612" s="292"/>
      <c r="AG612" s="292"/>
      <c r="AH612" s="292"/>
      <c r="AI612" s="292"/>
      <c r="AJ612" s="292"/>
      <c r="AK612" s="1325"/>
      <c r="AL612" s="292"/>
    </row>
    <row r="613" spans="1:38" s="291" customFormat="1" ht="14.25" x14ac:dyDescent="0.2">
      <c r="A613" s="301"/>
      <c r="B613" s="301"/>
      <c r="C613" s="301"/>
      <c r="D613" s="301"/>
      <c r="E613" s="301"/>
      <c r="F613" s="303"/>
      <c r="G613" s="303"/>
      <c r="H613" s="303"/>
      <c r="I613" s="303"/>
      <c r="J613" s="292"/>
      <c r="K613" s="292"/>
      <c r="L613" s="292"/>
      <c r="M613" s="292"/>
      <c r="N613" s="292"/>
      <c r="O613" s="292"/>
      <c r="P613" s="292"/>
      <c r="Q613" s="491"/>
      <c r="R613" s="292"/>
      <c r="S613" s="292"/>
      <c r="T613" s="292"/>
      <c r="U613" s="495"/>
      <c r="V613" s="491"/>
      <c r="W613" s="503"/>
      <c r="X613" s="499"/>
      <c r="Y613" s="292"/>
      <c r="Z613" s="292"/>
      <c r="AA613" s="1306"/>
      <c r="AB613" s="499"/>
      <c r="AC613" s="292"/>
      <c r="AD613" s="292"/>
      <c r="AE613" s="292"/>
      <c r="AF613" s="292"/>
      <c r="AG613" s="292"/>
      <c r="AH613" s="292"/>
      <c r="AI613" s="292"/>
      <c r="AJ613" s="292"/>
      <c r="AK613" s="1325"/>
      <c r="AL613" s="292"/>
    </row>
    <row r="614" spans="1:38" s="291" customFormat="1" ht="14.25" x14ac:dyDescent="0.2">
      <c r="A614" s="301"/>
      <c r="B614" s="301"/>
      <c r="C614" s="301"/>
      <c r="D614" s="301"/>
      <c r="E614" s="301"/>
      <c r="F614" s="303"/>
      <c r="G614" s="303"/>
      <c r="H614" s="303"/>
      <c r="I614" s="303"/>
      <c r="J614" s="292"/>
      <c r="K614" s="292"/>
      <c r="L614" s="292"/>
      <c r="M614" s="292"/>
      <c r="N614" s="292"/>
      <c r="O614" s="292"/>
      <c r="P614" s="292"/>
      <c r="Q614" s="491"/>
      <c r="R614" s="292"/>
      <c r="S614" s="292"/>
      <c r="T614" s="292"/>
      <c r="U614" s="495"/>
      <c r="V614" s="491"/>
      <c r="W614" s="503"/>
      <c r="X614" s="499"/>
      <c r="Y614" s="292"/>
      <c r="Z614" s="292"/>
      <c r="AA614" s="1306"/>
      <c r="AB614" s="499"/>
      <c r="AC614" s="292"/>
      <c r="AD614" s="292"/>
      <c r="AE614" s="292"/>
      <c r="AF614" s="292"/>
      <c r="AG614" s="292"/>
      <c r="AH614" s="292"/>
      <c r="AI614" s="292"/>
      <c r="AJ614" s="292"/>
      <c r="AK614" s="1325"/>
      <c r="AL614" s="292"/>
    </row>
    <row r="615" spans="1:38" s="291" customFormat="1" ht="14.25" x14ac:dyDescent="0.2">
      <c r="A615" s="301"/>
      <c r="B615" s="301"/>
      <c r="C615" s="301"/>
      <c r="D615" s="301"/>
      <c r="E615" s="301"/>
      <c r="F615" s="303"/>
      <c r="G615" s="303"/>
      <c r="H615" s="303"/>
      <c r="I615" s="303"/>
      <c r="J615" s="292"/>
      <c r="K615" s="292"/>
      <c r="L615" s="292"/>
      <c r="M615" s="292"/>
      <c r="N615" s="292"/>
      <c r="O615" s="292"/>
      <c r="P615" s="292"/>
      <c r="Q615" s="491"/>
      <c r="R615" s="292"/>
      <c r="S615" s="292"/>
      <c r="T615" s="292"/>
      <c r="U615" s="495"/>
      <c r="V615" s="491"/>
      <c r="W615" s="503"/>
      <c r="X615" s="499"/>
      <c r="Y615" s="292"/>
      <c r="Z615" s="292"/>
      <c r="AA615" s="1306"/>
      <c r="AB615" s="499"/>
      <c r="AC615" s="292"/>
      <c r="AD615" s="292"/>
      <c r="AE615" s="292"/>
      <c r="AF615" s="292"/>
      <c r="AG615" s="292"/>
      <c r="AH615" s="292"/>
      <c r="AI615" s="292"/>
      <c r="AJ615" s="292"/>
      <c r="AK615" s="1325"/>
      <c r="AL615" s="292"/>
    </row>
    <row r="616" spans="1:38" s="291" customFormat="1" ht="14.25" x14ac:dyDescent="0.2">
      <c r="A616" s="301"/>
      <c r="B616" s="301"/>
      <c r="C616" s="301"/>
      <c r="D616" s="301"/>
      <c r="E616" s="301"/>
      <c r="F616" s="303"/>
      <c r="G616" s="303"/>
      <c r="H616" s="303"/>
      <c r="I616" s="303"/>
      <c r="J616" s="292"/>
      <c r="K616" s="292"/>
      <c r="L616" s="292"/>
      <c r="M616" s="292"/>
      <c r="N616" s="292"/>
      <c r="O616" s="292"/>
      <c r="P616" s="292"/>
      <c r="Q616" s="491"/>
      <c r="R616" s="292"/>
      <c r="S616" s="292"/>
      <c r="T616" s="292"/>
      <c r="U616" s="495"/>
      <c r="V616" s="491"/>
      <c r="W616" s="503"/>
      <c r="X616" s="499"/>
      <c r="Y616" s="292"/>
      <c r="Z616" s="292"/>
      <c r="AA616" s="1306"/>
      <c r="AB616" s="499"/>
      <c r="AC616" s="292"/>
      <c r="AD616" s="292"/>
      <c r="AE616" s="292"/>
      <c r="AF616" s="292"/>
      <c r="AG616" s="292"/>
      <c r="AH616" s="292"/>
      <c r="AI616" s="292"/>
      <c r="AJ616" s="292"/>
      <c r="AK616" s="1325"/>
      <c r="AL616" s="292"/>
    </row>
    <row r="617" spans="1:38" s="291" customFormat="1" ht="14.25" x14ac:dyDescent="0.2">
      <c r="A617" s="301"/>
      <c r="B617" s="301"/>
      <c r="C617" s="301"/>
      <c r="D617" s="301"/>
      <c r="E617" s="301"/>
      <c r="F617" s="303"/>
      <c r="G617" s="303"/>
      <c r="H617" s="303"/>
      <c r="I617" s="303"/>
      <c r="J617" s="292"/>
      <c r="K617" s="292"/>
      <c r="L617" s="292"/>
      <c r="M617" s="292"/>
      <c r="N617" s="292"/>
      <c r="O617" s="292"/>
      <c r="P617" s="292"/>
      <c r="Q617" s="491"/>
      <c r="R617" s="292"/>
      <c r="S617" s="292"/>
      <c r="T617" s="292"/>
      <c r="U617" s="495"/>
      <c r="V617" s="491"/>
      <c r="W617" s="503"/>
      <c r="X617" s="499"/>
      <c r="Y617" s="292"/>
      <c r="Z617" s="292"/>
      <c r="AA617" s="1306"/>
      <c r="AB617" s="499"/>
      <c r="AC617" s="292"/>
      <c r="AD617" s="292"/>
      <c r="AE617" s="292"/>
      <c r="AF617" s="292"/>
      <c r="AG617" s="292"/>
      <c r="AH617" s="292"/>
      <c r="AI617" s="292"/>
      <c r="AJ617" s="292"/>
      <c r="AK617" s="1325"/>
      <c r="AL617" s="292"/>
    </row>
    <row r="618" spans="1:38" s="291" customFormat="1" ht="14.25" x14ac:dyDescent="0.2">
      <c r="A618" s="301"/>
      <c r="B618" s="301"/>
      <c r="C618" s="301"/>
      <c r="D618" s="301"/>
      <c r="E618" s="301"/>
      <c r="F618" s="303"/>
      <c r="G618" s="303"/>
      <c r="H618" s="303"/>
      <c r="I618" s="303"/>
      <c r="J618" s="292"/>
      <c r="K618" s="292"/>
      <c r="L618" s="292"/>
      <c r="M618" s="292"/>
      <c r="N618" s="292"/>
      <c r="O618" s="292"/>
      <c r="P618" s="292"/>
      <c r="Q618" s="491"/>
      <c r="R618" s="292"/>
      <c r="S618" s="292"/>
      <c r="T618" s="292"/>
      <c r="U618" s="495"/>
      <c r="V618" s="491"/>
      <c r="W618" s="503"/>
      <c r="X618" s="499"/>
      <c r="Y618" s="292"/>
      <c r="Z618" s="292"/>
      <c r="AA618" s="1306"/>
      <c r="AB618" s="499"/>
      <c r="AC618" s="292"/>
      <c r="AD618" s="292"/>
      <c r="AE618" s="292"/>
      <c r="AF618" s="292"/>
      <c r="AG618" s="292"/>
      <c r="AH618" s="292"/>
      <c r="AI618" s="292"/>
      <c r="AJ618" s="292"/>
      <c r="AK618" s="1325"/>
      <c r="AL618" s="292"/>
    </row>
    <row r="619" spans="1:38" s="291" customFormat="1" ht="14.25" x14ac:dyDescent="0.2">
      <c r="A619" s="301"/>
      <c r="B619" s="301"/>
      <c r="C619" s="301"/>
      <c r="D619" s="301"/>
      <c r="E619" s="301"/>
      <c r="F619" s="303"/>
      <c r="G619" s="303"/>
      <c r="H619" s="303"/>
      <c r="I619" s="303"/>
      <c r="J619" s="292"/>
      <c r="K619" s="292"/>
      <c r="L619" s="292"/>
      <c r="M619" s="292"/>
      <c r="N619" s="292"/>
      <c r="O619" s="292"/>
      <c r="P619" s="292"/>
      <c r="Q619" s="491"/>
      <c r="R619" s="292"/>
      <c r="S619" s="292"/>
      <c r="T619" s="292"/>
      <c r="U619" s="495"/>
      <c r="V619" s="491"/>
      <c r="W619" s="503"/>
      <c r="X619" s="499"/>
      <c r="Y619" s="292"/>
      <c r="Z619" s="292"/>
      <c r="AA619" s="1306"/>
      <c r="AB619" s="499"/>
      <c r="AC619" s="292"/>
      <c r="AD619" s="292"/>
      <c r="AE619" s="292"/>
      <c r="AF619" s="292"/>
      <c r="AG619" s="292"/>
      <c r="AH619" s="292"/>
      <c r="AI619" s="292"/>
      <c r="AJ619" s="292"/>
      <c r="AK619" s="1325"/>
      <c r="AL619" s="292"/>
    </row>
    <row r="620" spans="1:38" s="291" customFormat="1" ht="14.25" x14ac:dyDescent="0.2">
      <c r="A620" s="301"/>
      <c r="B620" s="301"/>
      <c r="C620" s="301"/>
      <c r="D620" s="301"/>
      <c r="E620" s="301"/>
      <c r="F620" s="303"/>
      <c r="G620" s="303"/>
      <c r="H620" s="303"/>
      <c r="I620" s="303"/>
      <c r="J620" s="292"/>
      <c r="K620" s="292"/>
      <c r="L620" s="292"/>
      <c r="M620" s="292"/>
      <c r="N620" s="292"/>
      <c r="O620" s="292"/>
      <c r="P620" s="292"/>
      <c r="Q620" s="491"/>
      <c r="R620" s="292"/>
      <c r="S620" s="292"/>
      <c r="T620" s="292"/>
      <c r="U620" s="495"/>
      <c r="V620" s="491"/>
      <c r="W620" s="503"/>
      <c r="X620" s="499"/>
      <c r="Y620" s="292"/>
      <c r="Z620" s="292"/>
      <c r="AA620" s="1306"/>
      <c r="AB620" s="499"/>
      <c r="AC620" s="292"/>
      <c r="AD620" s="292"/>
      <c r="AE620" s="292"/>
      <c r="AF620" s="292"/>
      <c r="AG620" s="292"/>
      <c r="AH620" s="292"/>
      <c r="AI620" s="292"/>
      <c r="AJ620" s="292"/>
      <c r="AK620" s="1325"/>
      <c r="AL620" s="292"/>
    </row>
    <row r="621" spans="1:38" s="291" customFormat="1" ht="14.25" x14ac:dyDescent="0.2">
      <c r="A621" s="301"/>
      <c r="B621" s="301"/>
      <c r="C621" s="301"/>
      <c r="D621" s="301"/>
      <c r="E621" s="301"/>
      <c r="F621" s="303"/>
      <c r="G621" s="303"/>
      <c r="H621" s="303"/>
      <c r="I621" s="303"/>
      <c r="J621" s="292"/>
      <c r="K621" s="292"/>
      <c r="L621" s="292"/>
      <c r="M621" s="292"/>
      <c r="N621" s="292"/>
      <c r="O621" s="292"/>
      <c r="P621" s="292"/>
      <c r="Q621" s="491"/>
      <c r="R621" s="292"/>
      <c r="S621" s="292"/>
      <c r="T621" s="292"/>
      <c r="U621" s="495"/>
      <c r="V621" s="491"/>
      <c r="W621" s="503"/>
      <c r="X621" s="499"/>
      <c r="Y621" s="292"/>
      <c r="Z621" s="292"/>
      <c r="AA621" s="1306"/>
      <c r="AB621" s="499"/>
      <c r="AC621" s="292"/>
      <c r="AD621" s="292"/>
      <c r="AE621" s="292"/>
      <c r="AF621" s="292"/>
      <c r="AG621" s="292"/>
      <c r="AH621" s="292"/>
      <c r="AI621" s="292"/>
      <c r="AJ621" s="292"/>
      <c r="AK621" s="1325"/>
      <c r="AL621" s="292"/>
    </row>
    <row r="622" spans="1:38" s="291" customFormat="1" ht="14.25" x14ac:dyDescent="0.2">
      <c r="A622" s="301"/>
      <c r="B622" s="301"/>
      <c r="C622" s="301"/>
      <c r="D622" s="301"/>
      <c r="E622" s="301"/>
      <c r="F622" s="303"/>
      <c r="G622" s="303"/>
      <c r="H622" s="303"/>
      <c r="I622" s="303"/>
      <c r="J622" s="292"/>
      <c r="K622" s="292"/>
      <c r="L622" s="292"/>
      <c r="M622" s="292"/>
      <c r="N622" s="292"/>
      <c r="O622" s="292"/>
      <c r="P622" s="292"/>
      <c r="Q622" s="491"/>
      <c r="R622" s="292"/>
      <c r="S622" s="292"/>
      <c r="T622" s="292"/>
      <c r="U622" s="495"/>
      <c r="V622" s="491"/>
      <c r="W622" s="503"/>
      <c r="X622" s="499"/>
      <c r="Y622" s="292"/>
      <c r="Z622" s="292"/>
      <c r="AA622" s="1306"/>
      <c r="AB622" s="499"/>
      <c r="AC622" s="292"/>
      <c r="AD622" s="292"/>
      <c r="AE622" s="292"/>
      <c r="AF622" s="292"/>
      <c r="AG622" s="292"/>
      <c r="AH622" s="292"/>
      <c r="AI622" s="292"/>
      <c r="AJ622" s="292"/>
      <c r="AK622" s="1325"/>
      <c r="AL622" s="292"/>
    </row>
    <row r="623" spans="1:38" s="291" customFormat="1" ht="14.25" x14ac:dyDescent="0.2">
      <c r="A623" s="301"/>
      <c r="B623" s="301"/>
      <c r="C623" s="301"/>
      <c r="D623" s="301"/>
      <c r="E623" s="301"/>
      <c r="F623" s="303"/>
      <c r="G623" s="303"/>
      <c r="H623" s="303"/>
      <c r="I623" s="303"/>
      <c r="J623" s="292"/>
      <c r="K623" s="292"/>
      <c r="L623" s="292"/>
      <c r="M623" s="292"/>
      <c r="N623" s="292"/>
      <c r="O623" s="292"/>
      <c r="P623" s="292"/>
      <c r="Q623" s="491"/>
      <c r="R623" s="292"/>
      <c r="S623" s="292"/>
      <c r="T623" s="292"/>
      <c r="U623" s="495"/>
      <c r="V623" s="491"/>
      <c r="W623" s="503"/>
      <c r="X623" s="499"/>
      <c r="Y623" s="292"/>
      <c r="Z623" s="292"/>
      <c r="AA623" s="1306"/>
      <c r="AB623" s="499"/>
      <c r="AC623" s="292"/>
      <c r="AD623" s="292"/>
      <c r="AE623" s="292"/>
      <c r="AF623" s="292"/>
      <c r="AG623" s="292"/>
      <c r="AH623" s="292"/>
      <c r="AI623" s="292"/>
      <c r="AJ623" s="292"/>
      <c r="AK623" s="1325"/>
      <c r="AL623" s="292"/>
    </row>
    <row r="624" spans="1:38" s="291" customFormat="1" ht="14.25" x14ac:dyDescent="0.2">
      <c r="A624" s="301"/>
      <c r="B624" s="301"/>
      <c r="C624" s="301"/>
      <c r="D624" s="301"/>
      <c r="E624" s="301"/>
      <c r="F624" s="303"/>
      <c r="G624" s="303"/>
      <c r="H624" s="303"/>
      <c r="I624" s="303"/>
      <c r="J624" s="292"/>
      <c r="K624" s="292"/>
      <c r="L624" s="292"/>
      <c r="M624" s="292"/>
      <c r="N624" s="292"/>
      <c r="O624" s="292"/>
      <c r="P624" s="292"/>
      <c r="Q624" s="491"/>
      <c r="R624" s="292"/>
      <c r="S624" s="292"/>
      <c r="T624" s="292"/>
      <c r="U624" s="495"/>
      <c r="V624" s="491"/>
      <c r="W624" s="503"/>
      <c r="X624" s="499"/>
      <c r="Y624" s="292"/>
      <c r="Z624" s="292"/>
      <c r="AA624" s="1306"/>
      <c r="AB624" s="499"/>
      <c r="AC624" s="292"/>
      <c r="AD624" s="292"/>
      <c r="AE624" s="292"/>
      <c r="AF624" s="292"/>
      <c r="AG624" s="292"/>
      <c r="AH624" s="292"/>
      <c r="AI624" s="292"/>
      <c r="AJ624" s="292"/>
      <c r="AK624" s="1325"/>
      <c r="AL624" s="292"/>
    </row>
    <row r="625" spans="1:38" s="291" customFormat="1" ht="14.25" x14ac:dyDescent="0.2">
      <c r="A625" s="301"/>
      <c r="B625" s="301"/>
      <c r="C625" s="301"/>
      <c r="D625" s="301"/>
      <c r="E625" s="301"/>
      <c r="F625" s="303"/>
      <c r="G625" s="303"/>
      <c r="H625" s="303"/>
      <c r="I625" s="303"/>
      <c r="J625" s="292"/>
      <c r="K625" s="292"/>
      <c r="L625" s="292"/>
      <c r="M625" s="292"/>
      <c r="N625" s="292"/>
      <c r="O625" s="292"/>
      <c r="P625" s="292"/>
      <c r="Q625" s="491"/>
      <c r="R625" s="292"/>
      <c r="S625" s="292"/>
      <c r="T625" s="292"/>
      <c r="U625" s="495"/>
      <c r="V625" s="491"/>
      <c r="W625" s="503"/>
      <c r="X625" s="499"/>
      <c r="Y625" s="292"/>
      <c r="Z625" s="292"/>
      <c r="AA625" s="1306"/>
      <c r="AB625" s="499"/>
      <c r="AC625" s="292"/>
      <c r="AD625" s="292"/>
      <c r="AE625" s="292"/>
      <c r="AF625" s="292"/>
      <c r="AG625" s="292"/>
      <c r="AH625" s="292"/>
      <c r="AI625" s="292"/>
      <c r="AJ625" s="292"/>
      <c r="AK625" s="1325"/>
      <c r="AL625" s="292"/>
    </row>
    <row r="626" spans="1:38" s="291" customFormat="1" ht="14.25" x14ac:dyDescent="0.2">
      <c r="A626" s="301"/>
      <c r="B626" s="301"/>
      <c r="C626" s="301"/>
      <c r="D626" s="301"/>
      <c r="E626" s="301"/>
      <c r="F626" s="303"/>
      <c r="G626" s="303"/>
      <c r="H626" s="303"/>
      <c r="I626" s="303"/>
      <c r="J626" s="292"/>
      <c r="K626" s="292"/>
      <c r="L626" s="292"/>
      <c r="M626" s="292"/>
      <c r="N626" s="292"/>
      <c r="O626" s="292"/>
      <c r="P626" s="292"/>
      <c r="Q626" s="491"/>
      <c r="R626" s="292"/>
      <c r="S626" s="292"/>
      <c r="T626" s="292"/>
      <c r="U626" s="495"/>
      <c r="V626" s="491"/>
      <c r="W626" s="503"/>
      <c r="X626" s="499"/>
      <c r="Y626" s="292"/>
      <c r="Z626" s="292"/>
      <c r="AA626" s="1306"/>
      <c r="AB626" s="499"/>
      <c r="AC626" s="292"/>
      <c r="AD626" s="292"/>
      <c r="AE626" s="292"/>
      <c r="AF626" s="292"/>
      <c r="AG626" s="292"/>
      <c r="AH626" s="292"/>
      <c r="AI626" s="292"/>
      <c r="AJ626" s="292"/>
      <c r="AK626" s="1325"/>
      <c r="AL626" s="292"/>
    </row>
    <row r="627" spans="1:38" s="291" customFormat="1" ht="14.25" x14ac:dyDescent="0.2">
      <c r="A627" s="301"/>
      <c r="B627" s="301"/>
      <c r="C627" s="301"/>
      <c r="D627" s="301"/>
      <c r="E627" s="301"/>
      <c r="F627" s="303"/>
      <c r="G627" s="303"/>
      <c r="H627" s="303"/>
      <c r="I627" s="303"/>
      <c r="J627" s="292"/>
      <c r="K627" s="292"/>
      <c r="L627" s="292"/>
      <c r="M627" s="292"/>
      <c r="N627" s="292"/>
      <c r="O627" s="292"/>
      <c r="P627" s="292"/>
      <c r="Q627" s="491"/>
      <c r="R627" s="292"/>
      <c r="S627" s="292"/>
      <c r="T627" s="292"/>
      <c r="U627" s="495"/>
      <c r="V627" s="491"/>
      <c r="W627" s="503"/>
      <c r="X627" s="499"/>
      <c r="Y627" s="292"/>
      <c r="Z627" s="292"/>
      <c r="AA627" s="1306"/>
      <c r="AB627" s="499"/>
      <c r="AC627" s="292"/>
      <c r="AD627" s="292"/>
      <c r="AE627" s="292"/>
      <c r="AF627" s="292"/>
      <c r="AG627" s="292"/>
      <c r="AH627" s="292"/>
      <c r="AI627" s="292"/>
      <c r="AJ627" s="292"/>
      <c r="AK627" s="1325"/>
      <c r="AL627" s="292"/>
    </row>
    <row r="628" spans="1:38" s="291" customFormat="1" ht="14.25" x14ac:dyDescent="0.2">
      <c r="A628" s="301"/>
      <c r="B628" s="301"/>
      <c r="C628" s="301"/>
      <c r="D628" s="301"/>
      <c r="E628" s="301"/>
      <c r="F628" s="303"/>
      <c r="G628" s="303"/>
      <c r="H628" s="303"/>
      <c r="I628" s="303"/>
      <c r="J628" s="292"/>
      <c r="K628" s="292"/>
      <c r="L628" s="292"/>
      <c r="M628" s="292"/>
      <c r="N628" s="292"/>
      <c r="O628" s="292"/>
      <c r="P628" s="292"/>
      <c r="Q628" s="491"/>
      <c r="R628" s="292"/>
      <c r="S628" s="292"/>
      <c r="T628" s="292"/>
      <c r="U628" s="495"/>
      <c r="V628" s="491"/>
      <c r="W628" s="503"/>
      <c r="X628" s="499"/>
      <c r="Y628" s="292"/>
      <c r="Z628" s="292"/>
      <c r="AA628" s="1306"/>
      <c r="AB628" s="499"/>
      <c r="AC628" s="292"/>
      <c r="AD628" s="292"/>
      <c r="AE628" s="292"/>
      <c r="AF628" s="292"/>
      <c r="AG628" s="292"/>
      <c r="AH628" s="292"/>
      <c r="AI628" s="292"/>
      <c r="AJ628" s="292"/>
      <c r="AK628" s="1325"/>
      <c r="AL628" s="292"/>
    </row>
    <row r="629" spans="1:38" s="291" customFormat="1" ht="14.25" x14ac:dyDescent="0.2">
      <c r="A629" s="301"/>
      <c r="B629" s="301"/>
      <c r="C629" s="301"/>
      <c r="D629" s="301"/>
      <c r="E629" s="301"/>
      <c r="F629" s="303"/>
      <c r="G629" s="303"/>
      <c r="H629" s="303"/>
      <c r="I629" s="303"/>
      <c r="J629" s="292"/>
      <c r="K629" s="292"/>
      <c r="L629" s="292"/>
      <c r="M629" s="292"/>
      <c r="N629" s="292"/>
      <c r="O629" s="292"/>
      <c r="P629" s="292"/>
      <c r="Q629" s="491"/>
      <c r="R629" s="292"/>
      <c r="S629" s="292"/>
      <c r="T629" s="292"/>
      <c r="U629" s="495"/>
      <c r="V629" s="491"/>
      <c r="W629" s="503"/>
      <c r="X629" s="499"/>
      <c r="Y629" s="292"/>
      <c r="Z629" s="292"/>
      <c r="AA629" s="1306"/>
      <c r="AB629" s="499"/>
      <c r="AC629" s="292"/>
      <c r="AD629" s="292"/>
      <c r="AE629" s="292"/>
      <c r="AF629" s="292"/>
      <c r="AG629" s="292"/>
      <c r="AH629" s="292"/>
      <c r="AI629" s="292"/>
      <c r="AJ629" s="292"/>
      <c r="AK629" s="1325"/>
      <c r="AL629" s="292"/>
    </row>
    <row r="630" spans="1:38" s="291" customFormat="1" ht="14.25" x14ac:dyDescent="0.2">
      <c r="A630" s="301"/>
      <c r="B630" s="301"/>
      <c r="C630" s="301"/>
      <c r="D630" s="301"/>
      <c r="E630" s="301"/>
      <c r="F630" s="303"/>
      <c r="G630" s="303"/>
      <c r="H630" s="303"/>
      <c r="I630" s="303"/>
      <c r="J630" s="292"/>
      <c r="K630" s="292"/>
      <c r="L630" s="292"/>
      <c r="M630" s="292"/>
      <c r="N630" s="292"/>
      <c r="O630" s="292"/>
      <c r="P630" s="292"/>
      <c r="Q630" s="491"/>
      <c r="R630" s="292"/>
      <c r="S630" s="292"/>
      <c r="T630" s="292"/>
      <c r="U630" s="495"/>
      <c r="V630" s="491"/>
      <c r="W630" s="503"/>
      <c r="X630" s="499"/>
      <c r="Y630" s="292"/>
      <c r="Z630" s="292"/>
      <c r="AA630" s="1306"/>
      <c r="AB630" s="499"/>
      <c r="AC630" s="292"/>
      <c r="AD630" s="292"/>
      <c r="AE630" s="292"/>
      <c r="AF630" s="292"/>
      <c r="AG630" s="292"/>
      <c r="AH630" s="292"/>
      <c r="AI630" s="292"/>
      <c r="AJ630" s="292"/>
      <c r="AK630" s="1325"/>
      <c r="AL630" s="292"/>
    </row>
    <row r="631" spans="1:38" s="291" customFormat="1" ht="14.25" x14ac:dyDescent="0.2">
      <c r="A631" s="301"/>
      <c r="B631" s="301"/>
      <c r="C631" s="301"/>
      <c r="D631" s="301"/>
      <c r="E631" s="301"/>
      <c r="F631" s="303"/>
      <c r="G631" s="303"/>
      <c r="H631" s="303"/>
      <c r="I631" s="303"/>
      <c r="J631" s="292"/>
      <c r="K631" s="292"/>
      <c r="L631" s="292"/>
      <c r="M631" s="292"/>
      <c r="N631" s="292"/>
      <c r="O631" s="292"/>
      <c r="P631" s="292"/>
      <c r="Q631" s="491"/>
      <c r="R631" s="292"/>
      <c r="S631" s="292"/>
      <c r="T631" s="292"/>
      <c r="U631" s="495"/>
      <c r="V631" s="491"/>
      <c r="W631" s="503"/>
      <c r="X631" s="499"/>
      <c r="Y631" s="292"/>
      <c r="Z631" s="292"/>
      <c r="AA631" s="1306"/>
      <c r="AB631" s="499"/>
      <c r="AC631" s="292"/>
      <c r="AD631" s="292"/>
      <c r="AE631" s="292"/>
      <c r="AF631" s="292"/>
      <c r="AG631" s="292"/>
      <c r="AH631" s="292"/>
      <c r="AI631" s="292"/>
      <c r="AJ631" s="292"/>
      <c r="AK631" s="1325"/>
      <c r="AL631" s="292"/>
    </row>
    <row r="632" spans="1:38" s="291" customFormat="1" ht="14.25" x14ac:dyDescent="0.2">
      <c r="A632" s="301"/>
      <c r="B632" s="301"/>
      <c r="C632" s="301"/>
      <c r="D632" s="301"/>
      <c r="E632" s="301"/>
      <c r="F632" s="303"/>
      <c r="G632" s="303"/>
      <c r="H632" s="303"/>
      <c r="I632" s="303"/>
      <c r="J632" s="292"/>
      <c r="K632" s="292"/>
      <c r="L632" s="292"/>
      <c r="M632" s="292"/>
      <c r="N632" s="292"/>
      <c r="O632" s="292"/>
      <c r="P632" s="292"/>
      <c r="Q632" s="491"/>
      <c r="R632" s="292"/>
      <c r="S632" s="292"/>
      <c r="T632" s="292"/>
      <c r="U632" s="495"/>
      <c r="V632" s="491"/>
      <c r="W632" s="503"/>
      <c r="X632" s="499"/>
      <c r="Y632" s="292"/>
      <c r="Z632" s="292"/>
      <c r="AA632" s="1306"/>
      <c r="AB632" s="499"/>
      <c r="AC632" s="292"/>
      <c r="AD632" s="292"/>
      <c r="AE632" s="292"/>
      <c r="AF632" s="292"/>
      <c r="AG632" s="292"/>
      <c r="AH632" s="292"/>
      <c r="AI632" s="292"/>
      <c r="AJ632" s="292"/>
      <c r="AK632" s="1325"/>
      <c r="AL632" s="292"/>
    </row>
    <row r="633" spans="1:38" s="291" customFormat="1" ht="14.25" x14ac:dyDescent="0.2">
      <c r="A633" s="301"/>
      <c r="B633" s="301"/>
      <c r="C633" s="301"/>
      <c r="D633" s="301"/>
      <c r="E633" s="301"/>
      <c r="F633" s="303"/>
      <c r="G633" s="303"/>
      <c r="H633" s="303"/>
      <c r="I633" s="303"/>
      <c r="J633" s="292"/>
      <c r="K633" s="292"/>
      <c r="L633" s="292"/>
      <c r="M633" s="292"/>
      <c r="N633" s="292"/>
      <c r="O633" s="292"/>
      <c r="P633" s="292"/>
      <c r="Q633" s="491"/>
      <c r="R633" s="292"/>
      <c r="S633" s="292"/>
      <c r="T633" s="292"/>
      <c r="U633" s="495"/>
      <c r="V633" s="491"/>
      <c r="W633" s="503"/>
      <c r="X633" s="499"/>
      <c r="Y633" s="292"/>
      <c r="Z633" s="292"/>
      <c r="AA633" s="1306"/>
      <c r="AB633" s="499"/>
      <c r="AC633" s="292"/>
      <c r="AD633" s="292"/>
      <c r="AE633" s="292"/>
      <c r="AF633" s="292"/>
      <c r="AG633" s="292"/>
      <c r="AH633" s="292"/>
      <c r="AI633" s="292"/>
      <c r="AJ633" s="292"/>
      <c r="AK633" s="1325"/>
      <c r="AL633" s="292"/>
    </row>
    <row r="634" spans="1:38" s="291" customFormat="1" ht="14.25" x14ac:dyDescent="0.2">
      <c r="A634" s="301"/>
      <c r="B634" s="301"/>
      <c r="C634" s="301"/>
      <c r="D634" s="301"/>
      <c r="E634" s="301"/>
      <c r="F634" s="303"/>
      <c r="G634" s="303"/>
      <c r="H634" s="303"/>
      <c r="I634" s="303"/>
      <c r="J634" s="292"/>
      <c r="K634" s="292"/>
      <c r="L634" s="292"/>
      <c r="M634" s="292"/>
      <c r="N634" s="292"/>
      <c r="O634" s="292"/>
      <c r="P634" s="292"/>
      <c r="Q634" s="491"/>
      <c r="R634" s="292"/>
      <c r="S634" s="292"/>
      <c r="T634" s="292"/>
      <c r="U634" s="495"/>
      <c r="V634" s="491"/>
      <c r="W634" s="503"/>
      <c r="X634" s="499"/>
      <c r="Y634" s="292"/>
      <c r="Z634" s="292"/>
      <c r="AA634" s="1306"/>
      <c r="AB634" s="499"/>
      <c r="AC634" s="292"/>
      <c r="AD634" s="292"/>
      <c r="AE634" s="292"/>
      <c r="AF634" s="292"/>
      <c r="AG634" s="292"/>
      <c r="AH634" s="292"/>
      <c r="AI634" s="292"/>
      <c r="AJ634" s="292"/>
      <c r="AK634" s="1325"/>
      <c r="AL634" s="292"/>
    </row>
    <row r="635" spans="1:38" s="291" customFormat="1" ht="14.25" x14ac:dyDescent="0.2">
      <c r="A635" s="301"/>
      <c r="B635" s="301"/>
      <c r="C635" s="301"/>
      <c r="D635" s="301"/>
      <c r="E635" s="301"/>
      <c r="F635" s="303"/>
      <c r="G635" s="303"/>
      <c r="H635" s="303"/>
      <c r="I635" s="303"/>
      <c r="J635" s="292"/>
      <c r="K635" s="292"/>
      <c r="L635" s="292"/>
      <c r="M635" s="292"/>
      <c r="N635" s="292"/>
      <c r="O635" s="292"/>
      <c r="P635" s="292"/>
      <c r="Q635" s="491"/>
      <c r="R635" s="292"/>
      <c r="S635" s="292"/>
      <c r="T635" s="292"/>
      <c r="U635" s="495"/>
      <c r="V635" s="491"/>
      <c r="W635" s="503"/>
      <c r="X635" s="499"/>
      <c r="Y635" s="292"/>
      <c r="Z635" s="292"/>
      <c r="AA635" s="1306"/>
      <c r="AB635" s="499"/>
      <c r="AC635" s="292"/>
      <c r="AD635" s="292"/>
      <c r="AE635" s="292"/>
      <c r="AF635" s="292"/>
      <c r="AG635" s="292"/>
      <c r="AH635" s="292"/>
      <c r="AI635" s="292"/>
      <c r="AJ635" s="292"/>
      <c r="AK635" s="1325"/>
      <c r="AL635" s="292"/>
    </row>
    <row r="636" spans="1:38" s="291" customFormat="1" ht="14.25" x14ac:dyDescent="0.2">
      <c r="A636" s="301"/>
      <c r="B636" s="301"/>
      <c r="C636" s="301"/>
      <c r="D636" s="301"/>
      <c r="E636" s="301"/>
      <c r="F636" s="303"/>
      <c r="G636" s="303"/>
      <c r="H636" s="303"/>
      <c r="I636" s="303"/>
      <c r="J636" s="292"/>
      <c r="K636" s="292"/>
      <c r="L636" s="292"/>
      <c r="M636" s="292"/>
      <c r="N636" s="292"/>
      <c r="O636" s="292"/>
      <c r="P636" s="292"/>
      <c r="Q636" s="491"/>
      <c r="R636" s="292"/>
      <c r="S636" s="292"/>
      <c r="T636" s="292"/>
      <c r="U636" s="495"/>
      <c r="V636" s="491"/>
      <c r="W636" s="503"/>
      <c r="X636" s="499"/>
      <c r="Y636" s="292"/>
      <c r="Z636" s="292"/>
      <c r="AA636" s="1306"/>
      <c r="AB636" s="499"/>
      <c r="AC636" s="292"/>
      <c r="AD636" s="292"/>
      <c r="AE636" s="292"/>
      <c r="AF636" s="292"/>
      <c r="AG636" s="292"/>
      <c r="AH636" s="292"/>
      <c r="AI636" s="292"/>
      <c r="AJ636" s="292"/>
      <c r="AK636" s="1325"/>
      <c r="AL636" s="292"/>
    </row>
    <row r="637" spans="1:38" s="291" customFormat="1" ht="14.25" x14ac:dyDescent="0.2">
      <c r="A637" s="301"/>
      <c r="B637" s="301"/>
      <c r="C637" s="301"/>
      <c r="D637" s="301"/>
      <c r="E637" s="301"/>
      <c r="F637" s="303"/>
      <c r="G637" s="303"/>
      <c r="H637" s="303"/>
      <c r="I637" s="303"/>
      <c r="J637" s="292"/>
      <c r="K637" s="292"/>
      <c r="L637" s="292"/>
      <c r="M637" s="292"/>
      <c r="N637" s="292"/>
      <c r="O637" s="292"/>
      <c r="P637" s="292"/>
      <c r="Q637" s="491"/>
      <c r="R637" s="292"/>
      <c r="S637" s="292"/>
      <c r="T637" s="292"/>
      <c r="U637" s="495"/>
      <c r="V637" s="491"/>
      <c r="W637" s="503"/>
      <c r="X637" s="499"/>
      <c r="Y637" s="292"/>
      <c r="Z637" s="292"/>
      <c r="AA637" s="1306"/>
      <c r="AB637" s="499"/>
      <c r="AC637" s="292"/>
      <c r="AD637" s="292"/>
      <c r="AE637" s="292"/>
      <c r="AF637" s="292"/>
      <c r="AG637" s="292"/>
      <c r="AH637" s="292"/>
      <c r="AI637" s="292"/>
      <c r="AJ637" s="292"/>
      <c r="AK637" s="1325"/>
      <c r="AL637" s="292"/>
    </row>
    <row r="638" spans="1:38" s="291" customFormat="1" ht="14.25" x14ac:dyDescent="0.2">
      <c r="A638" s="301"/>
      <c r="B638" s="301"/>
      <c r="C638" s="301"/>
      <c r="D638" s="301"/>
      <c r="E638" s="301"/>
      <c r="F638" s="303"/>
      <c r="G638" s="303"/>
      <c r="H638" s="303"/>
      <c r="I638" s="303"/>
      <c r="J638" s="292"/>
      <c r="K638" s="292"/>
      <c r="L638" s="292"/>
      <c r="M638" s="292"/>
      <c r="N638" s="292"/>
      <c r="O638" s="292"/>
      <c r="P638" s="292"/>
      <c r="Q638" s="491"/>
      <c r="R638" s="292"/>
      <c r="S638" s="292"/>
      <c r="T638" s="292"/>
      <c r="U638" s="495"/>
      <c r="V638" s="491"/>
      <c r="W638" s="503"/>
      <c r="X638" s="499"/>
      <c r="Y638" s="292"/>
      <c r="Z638" s="292"/>
      <c r="AA638" s="1306"/>
      <c r="AB638" s="499"/>
      <c r="AC638" s="292"/>
      <c r="AD638" s="292"/>
      <c r="AE638" s="292"/>
      <c r="AF638" s="292"/>
      <c r="AG638" s="292"/>
      <c r="AH638" s="292"/>
      <c r="AI638" s="292"/>
      <c r="AJ638" s="292"/>
      <c r="AK638" s="1325"/>
      <c r="AL638" s="292"/>
    </row>
    <row r="639" spans="1:38" s="291" customFormat="1" ht="14.25" x14ac:dyDescent="0.2">
      <c r="A639" s="301"/>
      <c r="B639" s="301"/>
      <c r="C639" s="301"/>
      <c r="D639" s="301"/>
      <c r="E639" s="301"/>
      <c r="F639" s="303"/>
      <c r="G639" s="303"/>
      <c r="H639" s="303"/>
      <c r="I639" s="303"/>
      <c r="J639" s="292"/>
      <c r="K639" s="292"/>
      <c r="L639" s="292"/>
      <c r="M639" s="292"/>
      <c r="N639" s="292"/>
      <c r="O639" s="292"/>
      <c r="P639" s="292"/>
      <c r="Q639" s="491"/>
      <c r="R639" s="292"/>
      <c r="S639" s="292"/>
      <c r="T639" s="292"/>
      <c r="U639" s="495"/>
      <c r="V639" s="491"/>
      <c r="W639" s="503"/>
      <c r="X639" s="499"/>
      <c r="Y639" s="292"/>
      <c r="Z639" s="292"/>
      <c r="AA639" s="1306"/>
      <c r="AB639" s="499"/>
      <c r="AC639" s="292"/>
      <c r="AD639" s="292"/>
      <c r="AE639" s="292"/>
      <c r="AF639" s="292"/>
      <c r="AG639" s="292"/>
      <c r="AH639" s="292"/>
      <c r="AI639" s="292"/>
      <c r="AJ639" s="292"/>
      <c r="AK639" s="1325"/>
      <c r="AL639" s="292"/>
    </row>
    <row r="640" spans="1:38" s="291" customFormat="1" ht="14.25" x14ac:dyDescent="0.2">
      <c r="A640" s="301"/>
      <c r="B640" s="301"/>
      <c r="C640" s="301"/>
      <c r="D640" s="301"/>
      <c r="E640" s="301"/>
      <c r="F640" s="303"/>
      <c r="G640" s="303"/>
      <c r="H640" s="303"/>
      <c r="I640" s="303"/>
      <c r="J640" s="292"/>
      <c r="K640" s="292"/>
      <c r="L640" s="292"/>
      <c r="M640" s="292"/>
      <c r="N640" s="292"/>
      <c r="O640" s="292"/>
      <c r="P640" s="292"/>
      <c r="Q640" s="491"/>
      <c r="R640" s="292"/>
      <c r="S640" s="292"/>
      <c r="T640" s="292"/>
      <c r="U640" s="495"/>
      <c r="V640" s="491"/>
      <c r="W640" s="503"/>
      <c r="X640" s="499"/>
      <c r="Y640" s="292"/>
      <c r="Z640" s="292"/>
      <c r="AA640" s="1306"/>
      <c r="AB640" s="499"/>
      <c r="AC640" s="292"/>
      <c r="AD640" s="292"/>
      <c r="AE640" s="292"/>
      <c r="AF640" s="292"/>
      <c r="AG640" s="292"/>
      <c r="AH640" s="292"/>
      <c r="AI640" s="292"/>
      <c r="AJ640" s="292"/>
      <c r="AK640" s="1325"/>
      <c r="AL640" s="292"/>
    </row>
    <row r="641" spans="1:38" s="291" customFormat="1" ht="14.25" x14ac:dyDescent="0.2">
      <c r="A641" s="301"/>
      <c r="B641" s="301"/>
      <c r="C641" s="301"/>
      <c r="D641" s="301"/>
      <c r="E641" s="301"/>
      <c r="F641" s="303"/>
      <c r="G641" s="303"/>
      <c r="H641" s="303"/>
      <c r="I641" s="303"/>
      <c r="J641" s="292"/>
      <c r="K641" s="292"/>
      <c r="L641" s="292"/>
      <c r="M641" s="292"/>
      <c r="N641" s="292"/>
      <c r="O641" s="292"/>
      <c r="P641" s="292"/>
      <c r="Q641" s="491"/>
      <c r="R641" s="292"/>
      <c r="S641" s="292"/>
      <c r="T641" s="292"/>
      <c r="U641" s="495"/>
      <c r="V641" s="491"/>
      <c r="W641" s="503"/>
      <c r="X641" s="499"/>
      <c r="Y641" s="292"/>
      <c r="Z641" s="292"/>
      <c r="AA641" s="1306"/>
      <c r="AB641" s="499"/>
      <c r="AC641" s="292"/>
      <c r="AD641" s="292"/>
      <c r="AE641" s="292"/>
      <c r="AF641" s="292"/>
      <c r="AG641" s="292"/>
      <c r="AH641" s="292"/>
      <c r="AI641" s="292"/>
      <c r="AJ641" s="292"/>
      <c r="AK641" s="1325"/>
      <c r="AL641" s="292"/>
    </row>
    <row r="642" spans="1:38" s="291" customFormat="1" ht="14.25" x14ac:dyDescent="0.2">
      <c r="A642" s="301"/>
      <c r="B642" s="301"/>
      <c r="C642" s="301"/>
      <c r="D642" s="301"/>
      <c r="E642" s="301"/>
      <c r="F642" s="303"/>
      <c r="G642" s="303"/>
      <c r="H642" s="303"/>
      <c r="I642" s="303"/>
      <c r="J642" s="292"/>
      <c r="K642" s="292"/>
      <c r="L642" s="292"/>
      <c r="M642" s="292"/>
      <c r="N642" s="292"/>
      <c r="O642" s="292"/>
      <c r="P642" s="292"/>
      <c r="Q642" s="491"/>
      <c r="R642" s="292"/>
      <c r="S642" s="292"/>
      <c r="T642" s="292"/>
      <c r="U642" s="495"/>
      <c r="V642" s="491"/>
      <c r="W642" s="503"/>
      <c r="X642" s="499"/>
      <c r="Y642" s="292"/>
      <c r="Z642" s="292"/>
      <c r="AA642" s="1306"/>
      <c r="AB642" s="499"/>
      <c r="AC642" s="292"/>
      <c r="AD642" s="292"/>
      <c r="AE642" s="292"/>
      <c r="AF642" s="292"/>
      <c r="AG642" s="292"/>
      <c r="AH642" s="292"/>
      <c r="AI642" s="292"/>
      <c r="AJ642" s="292"/>
      <c r="AK642" s="1325"/>
      <c r="AL642" s="292"/>
    </row>
    <row r="643" spans="1:38" s="291" customFormat="1" ht="14.25" x14ac:dyDescent="0.2">
      <c r="A643" s="301"/>
      <c r="B643" s="301"/>
      <c r="C643" s="301"/>
      <c r="D643" s="301"/>
      <c r="E643" s="301"/>
      <c r="F643" s="303"/>
      <c r="G643" s="303"/>
      <c r="H643" s="303"/>
      <c r="I643" s="303"/>
      <c r="J643" s="292"/>
      <c r="K643" s="292"/>
      <c r="L643" s="292"/>
      <c r="M643" s="292"/>
      <c r="N643" s="292"/>
      <c r="O643" s="292"/>
      <c r="P643" s="292"/>
      <c r="Q643" s="491"/>
      <c r="R643" s="292"/>
      <c r="S643" s="292"/>
      <c r="T643" s="292"/>
      <c r="U643" s="495"/>
      <c r="V643" s="491"/>
      <c r="W643" s="503"/>
      <c r="X643" s="499"/>
      <c r="Y643" s="292"/>
      <c r="Z643" s="292"/>
      <c r="AA643" s="1306"/>
      <c r="AB643" s="499"/>
      <c r="AC643" s="292"/>
      <c r="AD643" s="292"/>
      <c r="AE643" s="292"/>
      <c r="AF643" s="292"/>
      <c r="AG643" s="292"/>
      <c r="AH643" s="292"/>
      <c r="AI643" s="292"/>
      <c r="AJ643" s="292"/>
      <c r="AK643" s="1325"/>
      <c r="AL643" s="292"/>
    </row>
    <row r="644" spans="1:38" s="291" customFormat="1" ht="14.25" x14ac:dyDescent="0.2">
      <c r="A644" s="301"/>
      <c r="B644" s="301"/>
      <c r="C644" s="301"/>
      <c r="D644" s="301"/>
      <c r="E644" s="301"/>
      <c r="F644" s="303"/>
      <c r="G644" s="303"/>
      <c r="H644" s="303"/>
      <c r="I644" s="303"/>
      <c r="J644" s="292"/>
      <c r="K644" s="292"/>
      <c r="L644" s="292"/>
      <c r="M644" s="292"/>
      <c r="N644" s="292"/>
      <c r="O644" s="292"/>
      <c r="P644" s="292"/>
      <c r="Q644" s="491"/>
      <c r="R644" s="292"/>
      <c r="S644" s="292"/>
      <c r="T644" s="292"/>
      <c r="U644" s="495"/>
      <c r="V644" s="491"/>
      <c r="W644" s="503"/>
      <c r="X644" s="499"/>
      <c r="Y644" s="292"/>
      <c r="Z644" s="292"/>
      <c r="AA644" s="1306"/>
      <c r="AB644" s="499"/>
      <c r="AC644" s="292"/>
      <c r="AD644" s="292"/>
      <c r="AE644" s="292"/>
      <c r="AF644" s="292"/>
      <c r="AG644" s="292"/>
      <c r="AH644" s="292"/>
      <c r="AI644" s="292"/>
      <c r="AJ644" s="292"/>
      <c r="AK644" s="1325"/>
      <c r="AL644" s="292"/>
    </row>
    <row r="645" spans="1:38" s="291" customFormat="1" ht="14.25" x14ac:dyDescent="0.2">
      <c r="A645" s="301"/>
      <c r="B645" s="301"/>
      <c r="C645" s="301"/>
      <c r="D645" s="301"/>
      <c r="E645" s="301"/>
      <c r="F645" s="303"/>
      <c r="G645" s="303"/>
      <c r="H645" s="303"/>
      <c r="I645" s="303"/>
      <c r="J645" s="292"/>
      <c r="K645" s="292"/>
      <c r="L645" s="292"/>
      <c r="M645" s="292"/>
      <c r="N645" s="292"/>
      <c r="O645" s="292"/>
      <c r="P645" s="292"/>
      <c r="Q645" s="491"/>
      <c r="R645" s="292"/>
      <c r="S645" s="292"/>
      <c r="T645" s="292"/>
      <c r="U645" s="495"/>
      <c r="V645" s="491"/>
      <c r="W645" s="503"/>
      <c r="X645" s="499"/>
      <c r="Y645" s="292"/>
      <c r="Z645" s="292"/>
      <c r="AA645" s="1306"/>
      <c r="AB645" s="499"/>
      <c r="AC645" s="292"/>
      <c r="AD645" s="292"/>
      <c r="AE645" s="292"/>
      <c r="AF645" s="292"/>
      <c r="AG645" s="292"/>
      <c r="AH645" s="292"/>
      <c r="AI645" s="292"/>
      <c r="AJ645" s="292"/>
      <c r="AK645" s="1325"/>
      <c r="AL645" s="292"/>
    </row>
    <row r="646" spans="1:38" s="291" customFormat="1" ht="14.25" x14ac:dyDescent="0.2">
      <c r="A646" s="301"/>
      <c r="B646" s="301"/>
      <c r="C646" s="301"/>
      <c r="D646" s="301"/>
      <c r="E646" s="301"/>
      <c r="F646" s="303"/>
      <c r="G646" s="303"/>
      <c r="H646" s="303"/>
      <c r="I646" s="303"/>
      <c r="J646" s="292"/>
      <c r="K646" s="292"/>
      <c r="L646" s="292"/>
      <c r="M646" s="292"/>
      <c r="N646" s="292"/>
      <c r="O646" s="292"/>
      <c r="P646" s="292"/>
      <c r="Q646" s="491"/>
      <c r="R646" s="292"/>
      <c r="S646" s="292"/>
      <c r="T646" s="292"/>
      <c r="U646" s="495"/>
      <c r="V646" s="491"/>
      <c r="W646" s="503"/>
      <c r="X646" s="499"/>
      <c r="Y646" s="292"/>
      <c r="Z646" s="292"/>
      <c r="AA646" s="1306"/>
      <c r="AB646" s="499"/>
      <c r="AC646" s="292"/>
      <c r="AD646" s="292"/>
      <c r="AE646" s="292"/>
      <c r="AF646" s="292"/>
      <c r="AG646" s="292"/>
      <c r="AH646" s="292"/>
      <c r="AI646" s="292"/>
      <c r="AJ646" s="292"/>
      <c r="AK646" s="1325"/>
      <c r="AL646" s="292"/>
    </row>
    <row r="647" spans="1:38" s="291" customFormat="1" ht="14.25" x14ac:dyDescent="0.2">
      <c r="A647" s="301"/>
      <c r="B647" s="301"/>
      <c r="C647" s="301"/>
      <c r="D647" s="301"/>
      <c r="E647" s="301"/>
      <c r="F647" s="303"/>
      <c r="G647" s="303"/>
      <c r="H647" s="303"/>
      <c r="I647" s="303"/>
      <c r="J647" s="292"/>
      <c r="K647" s="292"/>
      <c r="L647" s="292"/>
      <c r="M647" s="292"/>
      <c r="N647" s="292"/>
      <c r="O647" s="292"/>
      <c r="P647" s="292"/>
      <c r="Q647" s="491"/>
      <c r="R647" s="292"/>
      <c r="S647" s="292"/>
      <c r="T647" s="292"/>
      <c r="U647" s="495"/>
      <c r="V647" s="491"/>
      <c r="W647" s="503"/>
      <c r="X647" s="499"/>
      <c r="Y647" s="292"/>
      <c r="Z647" s="292"/>
      <c r="AA647" s="1306"/>
      <c r="AB647" s="499"/>
      <c r="AC647" s="292"/>
      <c r="AD647" s="292"/>
      <c r="AE647" s="292"/>
      <c r="AF647" s="292"/>
      <c r="AG647" s="292"/>
      <c r="AH647" s="292"/>
      <c r="AI647" s="292"/>
      <c r="AJ647" s="292"/>
      <c r="AK647" s="1325"/>
      <c r="AL647" s="292"/>
    </row>
    <row r="648" spans="1:38" s="291" customFormat="1" ht="14.25" x14ac:dyDescent="0.2">
      <c r="A648" s="301"/>
      <c r="B648" s="301"/>
      <c r="C648" s="301"/>
      <c r="D648" s="301"/>
      <c r="E648" s="301"/>
      <c r="F648" s="303"/>
      <c r="G648" s="303"/>
      <c r="H648" s="303"/>
      <c r="I648" s="303"/>
      <c r="J648" s="292"/>
      <c r="K648" s="292"/>
      <c r="L648" s="292"/>
      <c r="M648" s="292"/>
      <c r="N648" s="292"/>
      <c r="O648" s="292"/>
      <c r="P648" s="292"/>
      <c r="Q648" s="491"/>
      <c r="R648" s="292"/>
      <c r="S648" s="292"/>
      <c r="T648" s="292"/>
      <c r="U648" s="495"/>
      <c r="V648" s="491"/>
      <c r="W648" s="503"/>
      <c r="X648" s="499"/>
      <c r="Y648" s="292"/>
      <c r="Z648" s="292"/>
      <c r="AA648" s="1306"/>
      <c r="AB648" s="499"/>
      <c r="AC648" s="292"/>
      <c r="AD648" s="292"/>
      <c r="AE648" s="292"/>
      <c r="AF648" s="292"/>
      <c r="AG648" s="292"/>
      <c r="AH648" s="292"/>
      <c r="AI648" s="292"/>
      <c r="AJ648" s="292"/>
      <c r="AK648" s="1325"/>
      <c r="AL648" s="292"/>
    </row>
    <row r="649" spans="1:38" s="291" customFormat="1" ht="14.25" x14ac:dyDescent="0.2">
      <c r="A649" s="301"/>
      <c r="B649" s="301"/>
      <c r="C649" s="301"/>
      <c r="D649" s="301"/>
      <c r="E649" s="301"/>
      <c r="F649" s="303"/>
      <c r="G649" s="303"/>
      <c r="H649" s="303"/>
      <c r="I649" s="303"/>
      <c r="J649" s="292"/>
      <c r="K649" s="292"/>
      <c r="L649" s="292"/>
      <c r="M649" s="292"/>
      <c r="N649" s="292"/>
      <c r="O649" s="292"/>
      <c r="P649" s="292"/>
      <c r="Q649" s="491"/>
      <c r="R649" s="292"/>
      <c r="S649" s="292"/>
      <c r="T649" s="292"/>
      <c r="U649" s="495"/>
      <c r="V649" s="491"/>
      <c r="W649" s="503"/>
      <c r="X649" s="499"/>
      <c r="Y649" s="292"/>
      <c r="Z649" s="292"/>
      <c r="AA649" s="1306"/>
      <c r="AB649" s="499"/>
      <c r="AC649" s="292"/>
      <c r="AD649" s="292"/>
      <c r="AE649" s="292"/>
      <c r="AF649" s="292"/>
      <c r="AG649" s="292"/>
      <c r="AH649" s="292"/>
      <c r="AI649" s="292"/>
      <c r="AJ649" s="292"/>
      <c r="AK649" s="1325"/>
      <c r="AL649" s="292"/>
    </row>
    <row r="650" spans="1:38" s="291" customFormat="1" ht="14.25" x14ac:dyDescent="0.2">
      <c r="A650" s="301"/>
      <c r="B650" s="301"/>
      <c r="C650" s="301"/>
      <c r="D650" s="301"/>
      <c r="E650" s="301"/>
      <c r="F650" s="303"/>
      <c r="G650" s="303"/>
      <c r="H650" s="303"/>
      <c r="I650" s="303"/>
      <c r="J650" s="292"/>
      <c r="K650" s="292"/>
      <c r="L650" s="292"/>
      <c r="M650" s="292"/>
      <c r="N650" s="292"/>
      <c r="O650" s="292"/>
      <c r="P650" s="292"/>
      <c r="Q650" s="491"/>
      <c r="R650" s="292"/>
      <c r="S650" s="292"/>
      <c r="T650" s="292"/>
      <c r="U650" s="495"/>
      <c r="V650" s="491"/>
      <c r="W650" s="503"/>
      <c r="X650" s="499"/>
      <c r="Y650" s="292"/>
      <c r="Z650" s="292"/>
      <c r="AA650" s="1306"/>
      <c r="AB650" s="499"/>
      <c r="AC650" s="292"/>
      <c r="AD650" s="292"/>
      <c r="AE650" s="292"/>
      <c r="AF650" s="292"/>
      <c r="AG650" s="292"/>
      <c r="AH650" s="292"/>
      <c r="AI650" s="292"/>
      <c r="AJ650" s="292"/>
      <c r="AK650" s="1325"/>
      <c r="AL650" s="292"/>
    </row>
    <row r="651" spans="1:38" s="291" customFormat="1" ht="14.25" x14ac:dyDescent="0.2">
      <c r="A651" s="301"/>
      <c r="B651" s="301"/>
      <c r="C651" s="301"/>
      <c r="D651" s="301"/>
      <c r="E651" s="301"/>
      <c r="F651" s="303"/>
      <c r="G651" s="303"/>
      <c r="H651" s="303"/>
      <c r="I651" s="303"/>
      <c r="J651" s="292"/>
      <c r="K651" s="292"/>
      <c r="L651" s="292"/>
      <c r="M651" s="292"/>
      <c r="N651" s="292"/>
      <c r="O651" s="292"/>
      <c r="P651" s="292"/>
      <c r="Q651" s="491"/>
      <c r="R651" s="292"/>
      <c r="S651" s="292"/>
      <c r="T651" s="292"/>
      <c r="U651" s="495"/>
      <c r="V651" s="491"/>
      <c r="W651" s="503"/>
      <c r="X651" s="499"/>
      <c r="Y651" s="292"/>
      <c r="Z651" s="292"/>
      <c r="AA651" s="1306"/>
      <c r="AB651" s="499"/>
      <c r="AC651" s="292"/>
      <c r="AD651" s="292"/>
      <c r="AE651" s="292"/>
      <c r="AF651" s="292"/>
      <c r="AG651" s="292"/>
      <c r="AH651" s="292"/>
      <c r="AI651" s="292"/>
      <c r="AJ651" s="292"/>
      <c r="AK651" s="1325"/>
      <c r="AL651" s="292"/>
    </row>
    <row r="652" spans="1:38" s="291" customFormat="1" ht="14.25" x14ac:dyDescent="0.2">
      <c r="A652" s="301"/>
      <c r="B652" s="301"/>
      <c r="C652" s="301"/>
      <c r="D652" s="301"/>
      <c r="E652" s="301"/>
      <c r="F652" s="303"/>
      <c r="G652" s="303"/>
      <c r="H652" s="303"/>
      <c r="I652" s="303"/>
      <c r="J652" s="292"/>
      <c r="K652" s="292"/>
      <c r="L652" s="292"/>
      <c r="M652" s="292"/>
      <c r="N652" s="292"/>
      <c r="O652" s="292"/>
      <c r="P652" s="292"/>
      <c r="Q652" s="491"/>
      <c r="R652" s="292"/>
      <c r="S652" s="292"/>
      <c r="T652" s="292"/>
      <c r="U652" s="495"/>
      <c r="V652" s="491"/>
      <c r="W652" s="503"/>
      <c r="X652" s="499"/>
      <c r="Y652" s="292"/>
      <c r="Z652" s="292"/>
      <c r="AA652" s="1306"/>
      <c r="AB652" s="499"/>
      <c r="AC652" s="292"/>
      <c r="AD652" s="292"/>
      <c r="AE652" s="292"/>
      <c r="AF652" s="292"/>
      <c r="AG652" s="292"/>
      <c r="AH652" s="292"/>
      <c r="AI652" s="292"/>
      <c r="AJ652" s="292"/>
      <c r="AK652" s="1325"/>
      <c r="AL652" s="292"/>
    </row>
    <row r="653" spans="1:38" s="291" customFormat="1" ht="14.25" x14ac:dyDescent="0.2">
      <c r="A653" s="301"/>
      <c r="B653" s="301"/>
      <c r="C653" s="301"/>
      <c r="D653" s="301"/>
      <c r="E653" s="301"/>
      <c r="F653" s="303"/>
      <c r="G653" s="303"/>
      <c r="H653" s="303"/>
      <c r="I653" s="303"/>
      <c r="J653" s="292"/>
      <c r="K653" s="292"/>
      <c r="L653" s="292"/>
      <c r="M653" s="292"/>
      <c r="N653" s="292"/>
      <c r="O653" s="292"/>
      <c r="P653" s="292"/>
      <c r="Q653" s="491"/>
      <c r="R653" s="292"/>
      <c r="S653" s="292"/>
      <c r="T653" s="292"/>
      <c r="U653" s="495"/>
      <c r="V653" s="491"/>
      <c r="W653" s="503"/>
      <c r="X653" s="499"/>
      <c r="Y653" s="292"/>
      <c r="Z653" s="292"/>
      <c r="AA653" s="1306"/>
      <c r="AB653" s="499"/>
      <c r="AC653" s="292"/>
      <c r="AD653" s="292"/>
      <c r="AE653" s="292"/>
      <c r="AF653" s="292"/>
      <c r="AG653" s="292"/>
      <c r="AH653" s="292"/>
      <c r="AI653" s="292"/>
      <c r="AJ653" s="292"/>
      <c r="AK653" s="1325"/>
      <c r="AL653" s="292"/>
    </row>
    <row r="654" spans="1:38" s="291" customFormat="1" ht="14.25" x14ac:dyDescent="0.2">
      <c r="A654" s="301"/>
      <c r="B654" s="301"/>
      <c r="C654" s="301"/>
      <c r="D654" s="301"/>
      <c r="E654" s="301"/>
      <c r="F654" s="303"/>
      <c r="G654" s="303"/>
      <c r="H654" s="303"/>
      <c r="I654" s="303"/>
      <c r="J654" s="292"/>
      <c r="K654" s="292"/>
      <c r="L654" s="292"/>
      <c r="M654" s="292"/>
      <c r="N654" s="292"/>
      <c r="O654" s="292"/>
      <c r="P654" s="292"/>
      <c r="Q654" s="491"/>
      <c r="R654" s="292"/>
      <c r="S654" s="292"/>
      <c r="T654" s="292"/>
      <c r="U654" s="495"/>
      <c r="V654" s="491"/>
      <c r="W654" s="503"/>
      <c r="X654" s="499"/>
      <c r="Y654" s="292"/>
      <c r="Z654" s="292"/>
      <c r="AA654" s="1306"/>
      <c r="AB654" s="499"/>
      <c r="AC654" s="292"/>
      <c r="AD654" s="292"/>
      <c r="AE654" s="292"/>
      <c r="AF654" s="292"/>
      <c r="AG654" s="292"/>
      <c r="AH654" s="292"/>
      <c r="AI654" s="292"/>
      <c r="AJ654" s="292"/>
      <c r="AK654" s="1325"/>
      <c r="AL654" s="292"/>
    </row>
    <row r="655" spans="1:38" s="291" customFormat="1" ht="14.25" x14ac:dyDescent="0.2">
      <c r="A655" s="301"/>
      <c r="B655" s="301"/>
      <c r="C655" s="301"/>
      <c r="D655" s="301"/>
      <c r="E655" s="301"/>
      <c r="F655" s="303"/>
      <c r="G655" s="303"/>
      <c r="H655" s="303"/>
      <c r="I655" s="303"/>
      <c r="J655" s="292"/>
      <c r="K655" s="292"/>
      <c r="L655" s="292"/>
      <c r="M655" s="292"/>
      <c r="N655" s="292"/>
      <c r="O655" s="292"/>
      <c r="P655" s="292"/>
      <c r="Q655" s="491"/>
      <c r="R655" s="292"/>
      <c r="S655" s="292"/>
      <c r="T655" s="292"/>
      <c r="U655" s="495"/>
      <c r="V655" s="491"/>
      <c r="W655" s="503"/>
      <c r="X655" s="499"/>
      <c r="Y655" s="292"/>
      <c r="Z655" s="292"/>
      <c r="AA655" s="1306"/>
      <c r="AB655" s="499"/>
      <c r="AC655" s="292"/>
      <c r="AD655" s="292"/>
      <c r="AE655" s="292"/>
      <c r="AF655" s="292"/>
      <c r="AG655" s="292"/>
      <c r="AH655" s="292"/>
      <c r="AI655" s="292"/>
      <c r="AJ655" s="292"/>
      <c r="AK655" s="1325"/>
      <c r="AL655" s="292"/>
    </row>
    <row r="656" spans="1:38" s="291" customFormat="1" ht="14.25" x14ac:dyDescent="0.2">
      <c r="A656" s="301"/>
      <c r="B656" s="301"/>
      <c r="C656" s="301"/>
      <c r="D656" s="301"/>
      <c r="E656" s="301"/>
      <c r="F656" s="303"/>
      <c r="G656" s="303"/>
      <c r="H656" s="303"/>
      <c r="I656" s="303"/>
      <c r="J656" s="292"/>
      <c r="K656" s="292"/>
      <c r="L656" s="292"/>
      <c r="M656" s="292"/>
      <c r="N656" s="292"/>
      <c r="O656" s="292"/>
      <c r="P656" s="292"/>
      <c r="Q656" s="491"/>
      <c r="R656" s="292"/>
      <c r="S656" s="292"/>
      <c r="T656" s="292"/>
      <c r="U656" s="495"/>
      <c r="V656" s="491"/>
      <c r="W656" s="503"/>
      <c r="X656" s="499"/>
      <c r="Y656" s="292"/>
      <c r="Z656" s="292"/>
      <c r="AA656" s="1306"/>
      <c r="AB656" s="499"/>
      <c r="AC656" s="292"/>
      <c r="AD656" s="292"/>
      <c r="AE656" s="292"/>
      <c r="AF656" s="292"/>
      <c r="AG656" s="292"/>
      <c r="AH656" s="292"/>
      <c r="AI656" s="292"/>
      <c r="AJ656" s="292"/>
      <c r="AK656" s="1325"/>
      <c r="AL656" s="292"/>
    </row>
    <row r="657" spans="1:38" s="291" customFormat="1" ht="14.25" x14ac:dyDescent="0.2">
      <c r="A657" s="301"/>
      <c r="B657" s="301"/>
      <c r="C657" s="301"/>
      <c r="D657" s="301"/>
      <c r="E657" s="301"/>
      <c r="F657" s="303"/>
      <c r="G657" s="303"/>
      <c r="H657" s="303"/>
      <c r="I657" s="303"/>
      <c r="J657" s="292"/>
      <c r="K657" s="292"/>
      <c r="L657" s="292"/>
      <c r="M657" s="292"/>
      <c r="N657" s="292"/>
      <c r="O657" s="292"/>
      <c r="P657" s="292"/>
      <c r="Q657" s="491"/>
      <c r="R657" s="292"/>
      <c r="S657" s="292"/>
      <c r="T657" s="292"/>
      <c r="U657" s="495"/>
      <c r="V657" s="491"/>
      <c r="W657" s="503"/>
      <c r="X657" s="499"/>
      <c r="Y657" s="292"/>
      <c r="Z657" s="292"/>
      <c r="AA657" s="1306"/>
      <c r="AB657" s="499"/>
      <c r="AC657" s="292"/>
      <c r="AD657" s="292"/>
      <c r="AE657" s="292"/>
      <c r="AF657" s="292"/>
      <c r="AG657" s="292"/>
      <c r="AH657" s="292"/>
      <c r="AI657" s="292"/>
      <c r="AJ657" s="292"/>
      <c r="AK657" s="1325"/>
      <c r="AL657" s="292"/>
    </row>
    <row r="658" spans="1:38" s="291" customFormat="1" ht="14.25" x14ac:dyDescent="0.2">
      <c r="A658" s="301"/>
      <c r="B658" s="301"/>
      <c r="C658" s="301"/>
      <c r="D658" s="301"/>
      <c r="E658" s="301"/>
      <c r="F658" s="303"/>
      <c r="G658" s="303"/>
      <c r="H658" s="303"/>
      <c r="I658" s="303"/>
      <c r="J658" s="292"/>
      <c r="K658" s="292"/>
      <c r="L658" s="292"/>
      <c r="M658" s="292"/>
      <c r="N658" s="292"/>
      <c r="O658" s="292"/>
      <c r="P658" s="292"/>
      <c r="Q658" s="491"/>
      <c r="R658" s="292"/>
      <c r="S658" s="292"/>
      <c r="T658" s="292"/>
      <c r="U658" s="495"/>
      <c r="V658" s="491"/>
      <c r="W658" s="503"/>
      <c r="X658" s="499"/>
      <c r="Y658" s="292"/>
      <c r="Z658" s="292"/>
      <c r="AA658" s="1306"/>
      <c r="AB658" s="499"/>
      <c r="AC658" s="292"/>
      <c r="AD658" s="292"/>
      <c r="AE658" s="292"/>
      <c r="AF658" s="292"/>
      <c r="AG658" s="292"/>
      <c r="AH658" s="292"/>
      <c r="AI658" s="292"/>
      <c r="AJ658" s="292"/>
      <c r="AK658" s="1325"/>
      <c r="AL658" s="292"/>
    </row>
    <row r="659" spans="1:38" s="291" customFormat="1" ht="14.25" x14ac:dyDescent="0.2">
      <c r="A659" s="301"/>
      <c r="B659" s="301"/>
      <c r="C659" s="301"/>
      <c r="D659" s="301"/>
      <c r="E659" s="301"/>
      <c r="F659" s="303"/>
      <c r="G659" s="303"/>
      <c r="H659" s="303"/>
      <c r="I659" s="303"/>
      <c r="J659" s="292"/>
      <c r="K659" s="292"/>
      <c r="L659" s="292"/>
      <c r="M659" s="292"/>
      <c r="N659" s="292"/>
      <c r="O659" s="292"/>
      <c r="P659" s="292"/>
      <c r="Q659" s="491"/>
      <c r="R659" s="292"/>
      <c r="S659" s="292"/>
      <c r="T659" s="292"/>
      <c r="U659" s="495"/>
      <c r="V659" s="491"/>
      <c r="W659" s="503"/>
      <c r="X659" s="499"/>
      <c r="Y659" s="292"/>
      <c r="Z659" s="292"/>
      <c r="AA659" s="1306"/>
      <c r="AB659" s="499"/>
      <c r="AC659" s="292"/>
      <c r="AD659" s="292"/>
      <c r="AE659" s="292"/>
      <c r="AF659" s="292"/>
      <c r="AG659" s="292"/>
      <c r="AH659" s="292"/>
      <c r="AI659" s="292"/>
      <c r="AJ659" s="292"/>
      <c r="AK659" s="1325"/>
      <c r="AL659" s="292"/>
    </row>
    <row r="660" spans="1:38" s="291" customFormat="1" ht="14.25" x14ac:dyDescent="0.2">
      <c r="A660" s="301"/>
      <c r="B660" s="301"/>
      <c r="C660" s="301"/>
      <c r="D660" s="301"/>
      <c r="E660" s="301"/>
      <c r="F660" s="303"/>
      <c r="G660" s="303"/>
      <c r="H660" s="303"/>
      <c r="I660" s="303"/>
      <c r="J660" s="292"/>
      <c r="K660" s="292"/>
      <c r="L660" s="292"/>
      <c r="M660" s="292"/>
      <c r="N660" s="292"/>
      <c r="O660" s="292"/>
      <c r="P660" s="292"/>
      <c r="Q660" s="491"/>
      <c r="R660" s="292"/>
      <c r="S660" s="292"/>
      <c r="T660" s="292"/>
      <c r="U660" s="495"/>
      <c r="V660" s="491"/>
      <c r="W660" s="503"/>
      <c r="X660" s="499"/>
      <c r="Y660" s="292"/>
      <c r="Z660" s="292"/>
      <c r="AA660" s="1306"/>
      <c r="AB660" s="499"/>
      <c r="AC660" s="292"/>
      <c r="AD660" s="292"/>
      <c r="AE660" s="292"/>
      <c r="AF660" s="292"/>
      <c r="AG660" s="292"/>
      <c r="AH660" s="292"/>
      <c r="AI660" s="292"/>
      <c r="AJ660" s="292"/>
      <c r="AK660" s="1325"/>
      <c r="AL660" s="292"/>
    </row>
    <row r="661" spans="1:38" s="291" customFormat="1" ht="14.25" x14ac:dyDescent="0.2">
      <c r="A661" s="301"/>
      <c r="B661" s="301"/>
      <c r="C661" s="301"/>
      <c r="D661" s="301"/>
      <c r="E661" s="301"/>
      <c r="F661" s="303"/>
      <c r="G661" s="303"/>
      <c r="H661" s="303"/>
      <c r="I661" s="303"/>
      <c r="J661" s="292"/>
      <c r="K661" s="292"/>
      <c r="L661" s="292"/>
      <c r="M661" s="292"/>
      <c r="N661" s="292"/>
      <c r="O661" s="292"/>
      <c r="P661" s="292"/>
      <c r="Q661" s="491"/>
      <c r="R661" s="292"/>
      <c r="S661" s="292"/>
      <c r="T661" s="292"/>
      <c r="U661" s="495"/>
      <c r="V661" s="491"/>
      <c r="W661" s="503"/>
      <c r="X661" s="499"/>
      <c r="Y661" s="292"/>
      <c r="Z661" s="292"/>
      <c r="AA661" s="1306"/>
      <c r="AB661" s="499"/>
      <c r="AC661" s="292"/>
      <c r="AD661" s="292"/>
      <c r="AE661" s="292"/>
      <c r="AF661" s="292"/>
      <c r="AG661" s="292"/>
      <c r="AH661" s="292"/>
      <c r="AI661" s="292"/>
      <c r="AJ661" s="292"/>
      <c r="AK661" s="1325"/>
      <c r="AL661" s="292"/>
    </row>
    <row r="662" spans="1:38" s="291" customFormat="1" ht="14.25" x14ac:dyDescent="0.2">
      <c r="A662" s="301"/>
      <c r="B662" s="301"/>
      <c r="C662" s="301"/>
      <c r="D662" s="301"/>
      <c r="E662" s="301"/>
      <c r="F662" s="303"/>
      <c r="G662" s="303"/>
      <c r="H662" s="303"/>
      <c r="I662" s="303"/>
      <c r="J662" s="292"/>
      <c r="K662" s="292"/>
      <c r="L662" s="292"/>
      <c r="M662" s="292"/>
      <c r="N662" s="292"/>
      <c r="O662" s="292"/>
      <c r="P662" s="292"/>
      <c r="Q662" s="491"/>
      <c r="R662" s="292"/>
      <c r="S662" s="292"/>
      <c r="T662" s="292"/>
      <c r="U662" s="495"/>
      <c r="V662" s="491"/>
      <c r="W662" s="503"/>
      <c r="X662" s="499"/>
      <c r="Y662" s="292"/>
      <c r="Z662" s="292"/>
      <c r="AA662" s="1306"/>
      <c r="AB662" s="499"/>
      <c r="AC662" s="292"/>
      <c r="AD662" s="292"/>
      <c r="AE662" s="292"/>
      <c r="AF662" s="292"/>
      <c r="AG662" s="292"/>
      <c r="AH662" s="292"/>
      <c r="AI662" s="292"/>
      <c r="AJ662" s="292"/>
      <c r="AK662" s="1325"/>
      <c r="AL662" s="292"/>
    </row>
    <row r="663" spans="1:38" s="291" customFormat="1" ht="14.25" x14ac:dyDescent="0.2">
      <c r="A663" s="301"/>
      <c r="B663" s="301"/>
      <c r="C663" s="301"/>
      <c r="D663" s="301"/>
      <c r="E663" s="301"/>
      <c r="F663" s="303"/>
      <c r="G663" s="303"/>
      <c r="H663" s="303"/>
      <c r="I663" s="303"/>
      <c r="J663" s="292"/>
      <c r="K663" s="292"/>
      <c r="L663" s="292"/>
      <c r="M663" s="292"/>
      <c r="N663" s="292"/>
      <c r="O663" s="292"/>
      <c r="P663" s="292"/>
      <c r="Q663" s="491"/>
      <c r="R663" s="292"/>
      <c r="S663" s="292"/>
      <c r="T663" s="292"/>
      <c r="U663" s="495"/>
      <c r="V663" s="491"/>
      <c r="W663" s="503"/>
      <c r="X663" s="499"/>
      <c r="Y663" s="292"/>
      <c r="Z663" s="292"/>
      <c r="AA663" s="1306"/>
      <c r="AB663" s="499"/>
      <c r="AC663" s="292"/>
      <c r="AD663" s="292"/>
      <c r="AE663" s="292"/>
      <c r="AF663" s="292"/>
      <c r="AG663" s="292"/>
      <c r="AH663" s="292"/>
      <c r="AI663" s="292"/>
      <c r="AJ663" s="292"/>
      <c r="AK663" s="1325"/>
      <c r="AL663" s="292"/>
    </row>
    <row r="664" spans="1:38" s="291" customFormat="1" ht="14.25" x14ac:dyDescent="0.2">
      <c r="A664" s="301"/>
      <c r="B664" s="301"/>
      <c r="C664" s="301"/>
      <c r="D664" s="301"/>
      <c r="E664" s="301"/>
      <c r="F664" s="303"/>
      <c r="G664" s="303"/>
      <c r="H664" s="303"/>
      <c r="I664" s="303"/>
      <c r="J664" s="292"/>
      <c r="K664" s="292"/>
      <c r="L664" s="292"/>
      <c r="M664" s="292"/>
      <c r="N664" s="292"/>
      <c r="O664" s="292"/>
      <c r="P664" s="292"/>
      <c r="Q664" s="491"/>
      <c r="R664" s="292"/>
      <c r="S664" s="292"/>
      <c r="T664" s="292"/>
      <c r="U664" s="495"/>
      <c r="V664" s="491"/>
      <c r="W664" s="503"/>
      <c r="X664" s="499"/>
      <c r="Y664" s="292"/>
      <c r="Z664" s="292"/>
      <c r="AA664" s="1306"/>
      <c r="AB664" s="499"/>
      <c r="AC664" s="292"/>
      <c r="AD664" s="292"/>
      <c r="AE664" s="292"/>
      <c r="AF664" s="292"/>
      <c r="AG664" s="292"/>
      <c r="AH664" s="292"/>
      <c r="AI664" s="292"/>
      <c r="AJ664" s="292"/>
      <c r="AK664" s="1325"/>
      <c r="AL664" s="292"/>
    </row>
    <row r="665" spans="1:38" s="291" customFormat="1" ht="14.25" x14ac:dyDescent="0.2">
      <c r="A665" s="301"/>
      <c r="B665" s="301"/>
      <c r="C665" s="301"/>
      <c r="D665" s="301"/>
      <c r="E665" s="301"/>
      <c r="F665" s="303"/>
      <c r="G665" s="303"/>
      <c r="H665" s="303"/>
      <c r="I665" s="303"/>
      <c r="J665" s="292"/>
      <c r="K665" s="292"/>
      <c r="L665" s="292"/>
      <c r="M665" s="292"/>
      <c r="N665" s="292"/>
      <c r="O665" s="292"/>
      <c r="P665" s="292"/>
      <c r="Q665" s="491"/>
      <c r="R665" s="292"/>
      <c r="S665" s="292"/>
      <c r="T665" s="292"/>
      <c r="U665" s="495"/>
      <c r="V665" s="491"/>
      <c r="W665" s="503"/>
      <c r="X665" s="499"/>
      <c r="Y665" s="292"/>
      <c r="Z665" s="292"/>
      <c r="AA665" s="1306"/>
      <c r="AB665" s="499"/>
      <c r="AC665" s="292"/>
      <c r="AD665" s="292"/>
      <c r="AE665" s="292"/>
      <c r="AF665" s="292"/>
      <c r="AG665" s="292"/>
      <c r="AH665" s="292"/>
      <c r="AI665" s="292"/>
      <c r="AJ665" s="292"/>
      <c r="AK665" s="1325"/>
      <c r="AL665" s="292"/>
    </row>
    <row r="666" spans="1:38" s="291" customFormat="1" ht="14.25" x14ac:dyDescent="0.2">
      <c r="A666" s="301"/>
      <c r="B666" s="301"/>
      <c r="C666" s="301"/>
      <c r="D666" s="301"/>
      <c r="E666" s="301"/>
      <c r="F666" s="303"/>
      <c r="G666" s="303"/>
      <c r="H666" s="303"/>
      <c r="I666" s="303"/>
      <c r="J666" s="292"/>
      <c r="K666" s="292"/>
      <c r="L666" s="292"/>
      <c r="M666" s="292"/>
      <c r="N666" s="292"/>
      <c r="O666" s="292"/>
      <c r="P666" s="292"/>
      <c r="Q666" s="491"/>
      <c r="R666" s="292"/>
      <c r="S666" s="292"/>
      <c r="T666" s="292"/>
      <c r="U666" s="495"/>
      <c r="V666" s="491"/>
      <c r="W666" s="503"/>
      <c r="X666" s="499"/>
      <c r="Y666" s="292"/>
      <c r="Z666" s="292"/>
      <c r="AA666" s="1306"/>
      <c r="AB666" s="499"/>
      <c r="AC666" s="292"/>
      <c r="AD666" s="292"/>
      <c r="AE666" s="292"/>
      <c r="AF666" s="292"/>
      <c r="AG666" s="292"/>
      <c r="AH666" s="292"/>
      <c r="AI666" s="292"/>
      <c r="AJ666" s="292"/>
      <c r="AK666" s="1325"/>
      <c r="AL666" s="292"/>
    </row>
    <row r="667" spans="1:38" s="291" customFormat="1" ht="14.25" x14ac:dyDescent="0.2">
      <c r="A667" s="301"/>
      <c r="B667" s="301"/>
      <c r="C667" s="301"/>
      <c r="D667" s="301"/>
      <c r="E667" s="301"/>
      <c r="F667" s="303"/>
      <c r="G667" s="303"/>
      <c r="H667" s="303"/>
      <c r="I667" s="303"/>
      <c r="J667" s="292"/>
      <c r="K667" s="292"/>
      <c r="L667" s="292"/>
      <c r="M667" s="292"/>
      <c r="N667" s="292"/>
      <c r="O667" s="292"/>
      <c r="P667" s="292"/>
      <c r="Q667" s="491"/>
      <c r="R667" s="292"/>
      <c r="S667" s="292"/>
      <c r="T667" s="292"/>
      <c r="U667" s="495"/>
      <c r="V667" s="491"/>
      <c r="W667" s="503"/>
      <c r="X667" s="499"/>
      <c r="Y667" s="292"/>
      <c r="Z667" s="292"/>
      <c r="AA667" s="1306"/>
      <c r="AB667" s="499"/>
      <c r="AC667" s="292"/>
      <c r="AD667" s="292"/>
      <c r="AE667" s="292"/>
      <c r="AF667" s="292"/>
      <c r="AG667" s="292"/>
      <c r="AH667" s="292"/>
      <c r="AI667" s="292"/>
      <c r="AJ667" s="292"/>
      <c r="AK667" s="1325"/>
      <c r="AL667" s="292"/>
    </row>
    <row r="668" spans="1:38" s="291" customFormat="1" ht="14.25" x14ac:dyDescent="0.2">
      <c r="A668" s="301"/>
      <c r="B668" s="301"/>
      <c r="C668" s="301"/>
      <c r="D668" s="301"/>
      <c r="E668" s="301"/>
      <c r="F668" s="303"/>
      <c r="G668" s="303"/>
      <c r="H668" s="303"/>
      <c r="I668" s="303"/>
      <c r="J668" s="292"/>
      <c r="K668" s="292"/>
      <c r="L668" s="292"/>
      <c r="M668" s="292"/>
      <c r="N668" s="292"/>
      <c r="O668" s="292"/>
      <c r="P668" s="292"/>
      <c r="Q668" s="491"/>
      <c r="R668" s="292"/>
      <c r="S668" s="292"/>
      <c r="T668" s="292"/>
      <c r="U668" s="495"/>
      <c r="V668" s="491"/>
      <c r="W668" s="503"/>
      <c r="X668" s="499"/>
      <c r="Y668" s="292"/>
      <c r="Z668" s="292"/>
      <c r="AA668" s="1306"/>
      <c r="AB668" s="499"/>
      <c r="AC668" s="292"/>
      <c r="AD668" s="292"/>
      <c r="AE668" s="292"/>
      <c r="AF668" s="292"/>
      <c r="AG668" s="292"/>
      <c r="AH668" s="292"/>
      <c r="AI668" s="292"/>
      <c r="AJ668" s="292"/>
      <c r="AK668" s="1325"/>
      <c r="AL668" s="292"/>
    </row>
    <row r="669" spans="1:38" s="291" customFormat="1" ht="14.25" x14ac:dyDescent="0.2">
      <c r="A669" s="301"/>
      <c r="B669" s="301"/>
      <c r="C669" s="301"/>
      <c r="D669" s="301"/>
      <c r="E669" s="301"/>
      <c r="F669" s="303"/>
      <c r="G669" s="303"/>
      <c r="H669" s="303"/>
      <c r="I669" s="303"/>
      <c r="J669" s="292"/>
      <c r="K669" s="292"/>
      <c r="L669" s="292"/>
      <c r="M669" s="292"/>
      <c r="N669" s="292"/>
      <c r="O669" s="292"/>
      <c r="P669" s="292"/>
      <c r="Q669" s="491"/>
      <c r="R669" s="292"/>
      <c r="S669" s="292"/>
      <c r="T669" s="292"/>
      <c r="U669" s="495"/>
      <c r="V669" s="491"/>
      <c r="W669" s="503"/>
      <c r="X669" s="499"/>
      <c r="Y669" s="292"/>
      <c r="Z669" s="292"/>
      <c r="AA669" s="1306"/>
      <c r="AB669" s="499"/>
      <c r="AC669" s="292"/>
      <c r="AD669" s="292"/>
      <c r="AE669" s="292"/>
      <c r="AF669" s="292"/>
      <c r="AG669" s="292"/>
      <c r="AH669" s="292"/>
      <c r="AI669" s="292"/>
      <c r="AJ669" s="292"/>
      <c r="AK669" s="1325"/>
      <c r="AL669" s="292"/>
    </row>
    <row r="670" spans="1:38" s="291" customFormat="1" ht="14.25" x14ac:dyDescent="0.2">
      <c r="A670" s="301"/>
      <c r="B670" s="301"/>
      <c r="C670" s="301"/>
      <c r="D670" s="301"/>
      <c r="E670" s="301"/>
      <c r="F670" s="303"/>
      <c r="G670" s="303"/>
      <c r="H670" s="303"/>
      <c r="I670" s="303"/>
      <c r="J670" s="292"/>
      <c r="K670" s="292"/>
      <c r="L670" s="292"/>
      <c r="M670" s="292"/>
      <c r="N670" s="292"/>
      <c r="O670" s="292"/>
      <c r="P670" s="292"/>
      <c r="Q670" s="491"/>
      <c r="R670" s="292"/>
      <c r="S670" s="292"/>
      <c r="T670" s="292"/>
      <c r="U670" s="495"/>
      <c r="V670" s="491"/>
      <c r="W670" s="503"/>
      <c r="X670" s="499"/>
      <c r="Y670" s="292"/>
      <c r="Z670" s="292"/>
      <c r="AA670" s="1306"/>
      <c r="AB670" s="499"/>
      <c r="AC670" s="292"/>
      <c r="AD670" s="292"/>
      <c r="AE670" s="292"/>
      <c r="AF670" s="292"/>
      <c r="AG670" s="292"/>
      <c r="AH670" s="292"/>
      <c r="AI670" s="292"/>
      <c r="AJ670" s="292"/>
      <c r="AK670" s="1325"/>
      <c r="AL670" s="292"/>
    </row>
    <row r="671" spans="1:38" s="291" customFormat="1" ht="14.25" x14ac:dyDescent="0.2">
      <c r="A671" s="301"/>
      <c r="B671" s="301"/>
      <c r="C671" s="301"/>
      <c r="D671" s="301"/>
      <c r="E671" s="301"/>
      <c r="F671" s="303"/>
      <c r="G671" s="303"/>
      <c r="H671" s="303"/>
      <c r="I671" s="303"/>
      <c r="J671" s="292"/>
      <c r="K671" s="292"/>
      <c r="L671" s="292"/>
      <c r="M671" s="292"/>
      <c r="N671" s="292"/>
      <c r="O671" s="292"/>
      <c r="P671" s="292"/>
      <c r="Q671" s="491"/>
      <c r="R671" s="292"/>
      <c r="S671" s="292"/>
      <c r="T671" s="292"/>
      <c r="U671" s="495"/>
      <c r="V671" s="491"/>
      <c r="W671" s="503"/>
      <c r="X671" s="499"/>
      <c r="Y671" s="292"/>
      <c r="Z671" s="292"/>
      <c r="AA671" s="1306"/>
      <c r="AB671" s="499"/>
      <c r="AC671" s="292"/>
      <c r="AD671" s="292"/>
      <c r="AE671" s="292"/>
      <c r="AF671" s="292"/>
      <c r="AG671" s="292"/>
      <c r="AH671" s="292"/>
      <c r="AI671" s="292"/>
      <c r="AJ671" s="292"/>
      <c r="AK671" s="1325"/>
      <c r="AL671" s="292"/>
    </row>
    <row r="672" spans="1:38" s="291" customFormat="1" ht="14.25" x14ac:dyDescent="0.2">
      <c r="A672" s="301"/>
      <c r="B672" s="301"/>
      <c r="C672" s="301"/>
      <c r="D672" s="301"/>
      <c r="E672" s="301"/>
      <c r="F672" s="303"/>
      <c r="G672" s="303"/>
      <c r="H672" s="303"/>
      <c r="I672" s="303"/>
      <c r="J672" s="292"/>
      <c r="K672" s="292"/>
      <c r="L672" s="292"/>
      <c r="M672" s="292"/>
      <c r="N672" s="292"/>
      <c r="O672" s="292"/>
      <c r="P672" s="292"/>
      <c r="Q672" s="491"/>
      <c r="R672" s="292"/>
      <c r="S672" s="292"/>
      <c r="T672" s="292"/>
      <c r="U672" s="495"/>
      <c r="V672" s="491"/>
      <c r="W672" s="503"/>
      <c r="X672" s="499"/>
      <c r="Y672" s="292"/>
      <c r="Z672" s="292"/>
      <c r="AA672" s="1306"/>
      <c r="AB672" s="499"/>
      <c r="AC672" s="292"/>
      <c r="AD672" s="292"/>
      <c r="AE672" s="292"/>
      <c r="AF672" s="292"/>
      <c r="AG672" s="292"/>
      <c r="AH672" s="292"/>
      <c r="AI672" s="292"/>
      <c r="AJ672" s="292"/>
      <c r="AK672" s="1325"/>
      <c r="AL672" s="292"/>
    </row>
    <row r="673" spans="1:38" s="291" customFormat="1" ht="14.25" x14ac:dyDescent="0.2">
      <c r="A673" s="301"/>
      <c r="B673" s="301"/>
      <c r="C673" s="301"/>
      <c r="D673" s="301"/>
      <c r="E673" s="301"/>
      <c r="F673" s="303"/>
      <c r="G673" s="303"/>
      <c r="H673" s="303"/>
      <c r="I673" s="303"/>
      <c r="J673" s="292"/>
      <c r="K673" s="292"/>
      <c r="L673" s="292"/>
      <c r="M673" s="292"/>
      <c r="N673" s="292"/>
      <c r="O673" s="292"/>
      <c r="P673" s="292"/>
      <c r="Q673" s="491"/>
      <c r="R673" s="292"/>
      <c r="S673" s="292"/>
      <c r="T673" s="292"/>
      <c r="U673" s="495"/>
      <c r="V673" s="491"/>
      <c r="W673" s="503"/>
      <c r="X673" s="499"/>
      <c r="Y673" s="292"/>
      <c r="Z673" s="292"/>
      <c r="AA673" s="1306"/>
      <c r="AB673" s="499"/>
      <c r="AC673" s="292"/>
      <c r="AD673" s="292"/>
      <c r="AE673" s="292"/>
      <c r="AF673" s="292"/>
      <c r="AG673" s="292"/>
      <c r="AH673" s="292"/>
      <c r="AI673" s="292"/>
      <c r="AJ673" s="292"/>
      <c r="AK673" s="1325"/>
      <c r="AL673" s="292"/>
    </row>
    <row r="674" spans="1:38" s="291" customFormat="1" ht="14.25" x14ac:dyDescent="0.2">
      <c r="A674" s="301"/>
      <c r="B674" s="301"/>
      <c r="C674" s="301"/>
      <c r="D674" s="301"/>
      <c r="E674" s="301"/>
      <c r="F674" s="303"/>
      <c r="G674" s="303"/>
      <c r="H674" s="303"/>
      <c r="I674" s="303"/>
      <c r="J674" s="292"/>
      <c r="K674" s="292"/>
      <c r="L674" s="292"/>
      <c r="M674" s="292"/>
      <c r="N674" s="292"/>
      <c r="O674" s="292"/>
      <c r="P674" s="292"/>
      <c r="Q674" s="491"/>
      <c r="R674" s="292"/>
      <c r="S674" s="292"/>
      <c r="T674" s="292"/>
      <c r="U674" s="495"/>
      <c r="V674" s="491"/>
      <c r="W674" s="503"/>
      <c r="X674" s="499"/>
      <c r="Y674" s="292"/>
      <c r="Z674" s="292"/>
      <c r="AA674" s="1306"/>
      <c r="AB674" s="499"/>
      <c r="AC674" s="292"/>
      <c r="AD674" s="292"/>
      <c r="AE674" s="292"/>
      <c r="AF674" s="292"/>
      <c r="AG674" s="292"/>
      <c r="AH674" s="292"/>
      <c r="AI674" s="292"/>
      <c r="AJ674" s="292"/>
      <c r="AK674" s="1325"/>
      <c r="AL674" s="292"/>
    </row>
    <row r="675" spans="1:38" s="291" customFormat="1" ht="14.25" x14ac:dyDescent="0.2">
      <c r="A675" s="301"/>
      <c r="B675" s="301"/>
      <c r="C675" s="301"/>
      <c r="D675" s="301"/>
      <c r="E675" s="301"/>
      <c r="F675" s="303"/>
      <c r="G675" s="303"/>
      <c r="H675" s="303"/>
      <c r="I675" s="303"/>
      <c r="J675" s="292"/>
      <c r="K675" s="292"/>
      <c r="L675" s="292"/>
      <c r="M675" s="292"/>
      <c r="N675" s="292"/>
      <c r="O675" s="292"/>
      <c r="P675" s="292"/>
      <c r="Q675" s="491"/>
      <c r="R675" s="292"/>
      <c r="S675" s="292"/>
      <c r="T675" s="292"/>
      <c r="U675" s="495"/>
      <c r="V675" s="491"/>
      <c r="W675" s="503"/>
      <c r="X675" s="499"/>
      <c r="Y675" s="292"/>
      <c r="Z675" s="292"/>
      <c r="AA675" s="1306"/>
      <c r="AB675" s="499"/>
      <c r="AC675" s="292"/>
      <c r="AD675" s="292"/>
      <c r="AE675" s="292"/>
      <c r="AF675" s="292"/>
      <c r="AG675" s="292"/>
      <c r="AH675" s="292"/>
      <c r="AI675" s="292"/>
      <c r="AJ675" s="292"/>
      <c r="AK675" s="1325"/>
      <c r="AL675" s="292"/>
    </row>
    <row r="676" spans="1:38" s="291" customFormat="1" ht="14.25" x14ac:dyDescent="0.2">
      <c r="A676" s="301"/>
      <c r="B676" s="301"/>
      <c r="C676" s="301"/>
      <c r="D676" s="301"/>
      <c r="E676" s="301"/>
      <c r="F676" s="303"/>
      <c r="G676" s="303"/>
      <c r="H676" s="303"/>
      <c r="I676" s="303"/>
      <c r="J676" s="292"/>
      <c r="K676" s="292"/>
      <c r="L676" s="292"/>
      <c r="M676" s="292"/>
      <c r="N676" s="292"/>
      <c r="O676" s="292"/>
      <c r="P676" s="292"/>
      <c r="Q676" s="491"/>
      <c r="R676" s="292"/>
      <c r="S676" s="292"/>
      <c r="T676" s="292"/>
      <c r="U676" s="495"/>
      <c r="V676" s="491"/>
      <c r="W676" s="503"/>
      <c r="X676" s="499"/>
      <c r="Y676" s="292"/>
      <c r="Z676" s="292"/>
      <c r="AA676" s="1306"/>
      <c r="AB676" s="499"/>
      <c r="AC676" s="292"/>
      <c r="AD676" s="292"/>
      <c r="AE676" s="292"/>
      <c r="AF676" s="292"/>
      <c r="AG676" s="292"/>
      <c r="AH676" s="292"/>
      <c r="AI676" s="292"/>
      <c r="AJ676" s="292"/>
      <c r="AK676" s="1325"/>
      <c r="AL676" s="292"/>
    </row>
    <row r="677" spans="1:38" s="291" customFormat="1" ht="14.25" x14ac:dyDescent="0.2">
      <c r="A677" s="301"/>
      <c r="B677" s="301"/>
      <c r="C677" s="301"/>
      <c r="D677" s="301"/>
      <c r="E677" s="301"/>
      <c r="F677" s="303"/>
      <c r="G677" s="303"/>
      <c r="H677" s="303"/>
      <c r="I677" s="303"/>
      <c r="J677" s="292"/>
      <c r="K677" s="292"/>
      <c r="L677" s="292"/>
      <c r="M677" s="292"/>
      <c r="N677" s="292"/>
      <c r="O677" s="292"/>
      <c r="P677" s="292"/>
      <c r="Q677" s="491"/>
      <c r="R677" s="292"/>
      <c r="S677" s="292"/>
      <c r="T677" s="292"/>
      <c r="U677" s="495"/>
      <c r="V677" s="491"/>
      <c r="W677" s="503"/>
      <c r="X677" s="499"/>
      <c r="Y677" s="292"/>
      <c r="Z677" s="292"/>
      <c r="AA677" s="1306"/>
      <c r="AB677" s="499"/>
      <c r="AC677" s="292"/>
      <c r="AD677" s="292"/>
      <c r="AE677" s="292"/>
      <c r="AF677" s="292"/>
      <c r="AG677" s="292"/>
      <c r="AH677" s="292"/>
      <c r="AI677" s="292"/>
      <c r="AJ677" s="292"/>
      <c r="AK677" s="1325"/>
      <c r="AL677" s="292"/>
    </row>
    <row r="678" spans="1:38" s="291" customFormat="1" ht="14.25" x14ac:dyDescent="0.2">
      <c r="A678" s="301"/>
      <c r="B678" s="301"/>
      <c r="C678" s="301"/>
      <c r="D678" s="301"/>
      <c r="E678" s="301"/>
      <c r="F678" s="303"/>
      <c r="G678" s="303"/>
      <c r="H678" s="303"/>
      <c r="I678" s="303"/>
      <c r="J678" s="292"/>
      <c r="K678" s="292"/>
      <c r="L678" s="292"/>
      <c r="M678" s="292"/>
      <c r="N678" s="292"/>
      <c r="O678" s="292"/>
      <c r="P678" s="292"/>
      <c r="Q678" s="491"/>
      <c r="R678" s="292"/>
      <c r="S678" s="292"/>
      <c r="T678" s="292"/>
      <c r="U678" s="495"/>
      <c r="V678" s="491"/>
      <c r="W678" s="503"/>
      <c r="X678" s="499"/>
      <c r="Y678" s="292"/>
      <c r="Z678" s="292"/>
      <c r="AA678" s="1306"/>
      <c r="AB678" s="499"/>
      <c r="AC678" s="292"/>
      <c r="AD678" s="292"/>
      <c r="AE678" s="292"/>
      <c r="AF678" s="292"/>
      <c r="AG678" s="292"/>
      <c r="AH678" s="292"/>
      <c r="AI678" s="292"/>
      <c r="AJ678" s="292"/>
      <c r="AK678" s="1325"/>
      <c r="AL678" s="292"/>
    </row>
    <row r="679" spans="1:38" s="291" customFormat="1" ht="14.25" x14ac:dyDescent="0.2">
      <c r="A679" s="301"/>
      <c r="B679" s="301"/>
      <c r="C679" s="301"/>
      <c r="D679" s="301"/>
      <c r="E679" s="301"/>
      <c r="F679" s="303"/>
      <c r="G679" s="303"/>
      <c r="H679" s="303"/>
      <c r="I679" s="303"/>
      <c r="J679" s="292"/>
      <c r="K679" s="292"/>
      <c r="L679" s="292"/>
      <c r="M679" s="292"/>
      <c r="N679" s="292"/>
      <c r="O679" s="292"/>
      <c r="P679" s="292"/>
      <c r="Q679" s="491"/>
      <c r="R679" s="292"/>
      <c r="S679" s="292"/>
      <c r="T679" s="292"/>
      <c r="U679" s="495"/>
      <c r="V679" s="491"/>
      <c r="W679" s="503"/>
      <c r="X679" s="499"/>
      <c r="Y679" s="292"/>
      <c r="Z679" s="292"/>
      <c r="AA679" s="1306"/>
      <c r="AB679" s="499"/>
      <c r="AC679" s="292"/>
      <c r="AD679" s="292"/>
      <c r="AE679" s="292"/>
      <c r="AF679" s="292"/>
      <c r="AG679" s="292"/>
      <c r="AH679" s="292"/>
      <c r="AI679" s="292"/>
      <c r="AJ679" s="292"/>
      <c r="AK679" s="1325"/>
      <c r="AL679" s="292"/>
    </row>
    <row r="680" spans="1:38" s="291" customFormat="1" ht="14.25" x14ac:dyDescent="0.2">
      <c r="A680" s="301"/>
      <c r="B680" s="301"/>
      <c r="C680" s="301"/>
      <c r="D680" s="301"/>
      <c r="E680" s="301"/>
      <c r="F680" s="303"/>
      <c r="G680" s="303"/>
      <c r="H680" s="303"/>
      <c r="I680" s="303"/>
      <c r="J680" s="292"/>
      <c r="K680" s="292"/>
      <c r="L680" s="292"/>
      <c r="M680" s="292"/>
      <c r="N680" s="292"/>
      <c r="O680" s="292"/>
      <c r="P680" s="292"/>
      <c r="Q680" s="491"/>
      <c r="R680" s="292"/>
      <c r="S680" s="292"/>
      <c r="T680" s="292"/>
      <c r="U680" s="495"/>
      <c r="V680" s="491"/>
      <c r="W680" s="503"/>
      <c r="X680" s="499"/>
      <c r="Y680" s="292"/>
      <c r="Z680" s="292"/>
      <c r="AA680" s="1306"/>
      <c r="AB680" s="499"/>
      <c r="AC680" s="292"/>
      <c r="AD680" s="292"/>
      <c r="AE680" s="292"/>
      <c r="AF680" s="292"/>
      <c r="AG680" s="292"/>
      <c r="AH680" s="292"/>
      <c r="AI680" s="292"/>
      <c r="AJ680" s="292"/>
      <c r="AK680" s="1325"/>
      <c r="AL680" s="292"/>
    </row>
    <row r="681" spans="1:38" s="291" customFormat="1" ht="14.25" x14ac:dyDescent="0.2">
      <c r="A681" s="301"/>
      <c r="B681" s="301"/>
      <c r="C681" s="301"/>
      <c r="D681" s="301"/>
      <c r="E681" s="301"/>
      <c r="F681" s="303"/>
      <c r="G681" s="303"/>
      <c r="H681" s="303"/>
      <c r="I681" s="303"/>
      <c r="J681" s="292"/>
      <c r="K681" s="292"/>
      <c r="L681" s="292"/>
      <c r="M681" s="292"/>
      <c r="N681" s="292"/>
      <c r="O681" s="292"/>
      <c r="P681" s="292"/>
      <c r="Q681" s="491"/>
      <c r="R681" s="292"/>
      <c r="S681" s="292"/>
      <c r="T681" s="292"/>
      <c r="U681" s="495"/>
      <c r="V681" s="491"/>
      <c r="W681" s="503"/>
      <c r="X681" s="499"/>
      <c r="Y681" s="292"/>
      <c r="Z681" s="292"/>
      <c r="AA681" s="1306"/>
      <c r="AB681" s="499"/>
      <c r="AC681" s="292"/>
      <c r="AD681" s="292"/>
      <c r="AE681" s="292"/>
      <c r="AF681" s="292"/>
      <c r="AG681" s="292"/>
      <c r="AH681" s="292"/>
      <c r="AI681" s="292"/>
      <c r="AJ681" s="292"/>
      <c r="AK681" s="1325"/>
      <c r="AL681" s="292"/>
    </row>
    <row r="682" spans="1:38" s="291" customFormat="1" ht="14.25" x14ac:dyDescent="0.2">
      <c r="A682" s="301"/>
      <c r="B682" s="301"/>
      <c r="C682" s="301"/>
      <c r="D682" s="301"/>
      <c r="E682" s="301"/>
      <c r="F682" s="303"/>
      <c r="G682" s="303"/>
      <c r="H682" s="303"/>
      <c r="I682" s="303"/>
      <c r="J682" s="292"/>
      <c r="K682" s="292"/>
      <c r="L682" s="292"/>
      <c r="M682" s="292"/>
      <c r="N682" s="292"/>
      <c r="O682" s="292"/>
      <c r="P682" s="292"/>
      <c r="Q682" s="491"/>
      <c r="R682" s="292"/>
      <c r="S682" s="292"/>
      <c r="T682" s="292"/>
      <c r="U682" s="495"/>
      <c r="V682" s="491"/>
      <c r="W682" s="503"/>
      <c r="X682" s="499"/>
      <c r="Y682" s="292"/>
      <c r="Z682" s="292"/>
      <c r="AA682" s="1306"/>
      <c r="AB682" s="499"/>
      <c r="AC682" s="292"/>
      <c r="AD682" s="292"/>
      <c r="AE682" s="292"/>
      <c r="AF682" s="292"/>
      <c r="AG682" s="292"/>
      <c r="AH682" s="292"/>
      <c r="AI682" s="292"/>
      <c r="AJ682" s="292"/>
      <c r="AK682" s="1325"/>
      <c r="AL682" s="292"/>
    </row>
    <row r="683" spans="1:38" s="291" customFormat="1" ht="14.25" x14ac:dyDescent="0.2">
      <c r="A683" s="301"/>
      <c r="B683" s="301"/>
      <c r="C683" s="301"/>
      <c r="D683" s="301"/>
      <c r="E683" s="301"/>
      <c r="F683" s="303"/>
      <c r="G683" s="303"/>
      <c r="H683" s="303"/>
      <c r="I683" s="303"/>
      <c r="J683" s="292"/>
      <c r="K683" s="292"/>
      <c r="L683" s="292"/>
      <c r="M683" s="292"/>
      <c r="N683" s="292"/>
      <c r="O683" s="292"/>
      <c r="P683" s="292"/>
      <c r="Q683" s="491"/>
      <c r="R683" s="292"/>
      <c r="S683" s="292"/>
      <c r="T683" s="292"/>
      <c r="U683" s="495"/>
      <c r="V683" s="491"/>
      <c r="W683" s="503"/>
      <c r="X683" s="499"/>
      <c r="Y683" s="292"/>
      <c r="Z683" s="292"/>
      <c r="AA683" s="1306"/>
      <c r="AB683" s="499"/>
      <c r="AC683" s="292"/>
      <c r="AD683" s="292"/>
      <c r="AE683" s="292"/>
      <c r="AF683" s="292"/>
      <c r="AG683" s="292"/>
      <c r="AH683" s="292"/>
      <c r="AI683" s="292"/>
      <c r="AJ683" s="292"/>
      <c r="AK683" s="1325"/>
      <c r="AL683" s="292"/>
    </row>
    <row r="684" spans="1:38" s="291" customFormat="1" ht="14.25" x14ac:dyDescent="0.2">
      <c r="A684" s="301"/>
      <c r="B684" s="301"/>
      <c r="C684" s="301"/>
      <c r="D684" s="301"/>
      <c r="E684" s="301"/>
      <c r="F684" s="303"/>
      <c r="G684" s="303"/>
      <c r="H684" s="303"/>
      <c r="I684" s="303"/>
      <c r="J684" s="292"/>
      <c r="K684" s="292"/>
      <c r="L684" s="292"/>
      <c r="M684" s="292"/>
      <c r="N684" s="292"/>
      <c r="O684" s="292"/>
      <c r="P684" s="292"/>
      <c r="Q684" s="491"/>
      <c r="R684" s="292"/>
      <c r="S684" s="292"/>
      <c r="T684" s="292"/>
      <c r="U684" s="495"/>
      <c r="V684" s="491"/>
      <c r="W684" s="503"/>
      <c r="X684" s="499"/>
      <c r="Y684" s="292"/>
      <c r="Z684" s="292"/>
      <c r="AA684" s="1306"/>
      <c r="AB684" s="499"/>
      <c r="AC684" s="292"/>
      <c r="AD684" s="292"/>
      <c r="AE684" s="292"/>
      <c r="AF684" s="292"/>
      <c r="AG684" s="292"/>
      <c r="AH684" s="292"/>
      <c r="AI684" s="292"/>
      <c r="AJ684" s="292"/>
      <c r="AK684" s="1325"/>
      <c r="AL684" s="292"/>
    </row>
    <row r="685" spans="1:38" s="291" customFormat="1" ht="14.25" x14ac:dyDescent="0.2">
      <c r="A685" s="301"/>
      <c r="B685" s="301"/>
      <c r="C685" s="301"/>
      <c r="D685" s="301"/>
      <c r="E685" s="301"/>
      <c r="F685" s="303"/>
      <c r="G685" s="303"/>
      <c r="H685" s="303"/>
      <c r="I685" s="303"/>
      <c r="J685" s="292"/>
      <c r="K685" s="292"/>
      <c r="L685" s="292"/>
      <c r="M685" s="292"/>
      <c r="N685" s="292"/>
      <c r="O685" s="292"/>
      <c r="P685" s="292"/>
      <c r="Q685" s="491"/>
      <c r="R685" s="292"/>
      <c r="S685" s="292"/>
      <c r="T685" s="292"/>
      <c r="U685" s="495"/>
      <c r="V685" s="491"/>
      <c r="W685" s="503"/>
      <c r="X685" s="499"/>
      <c r="Y685" s="292"/>
      <c r="Z685" s="292"/>
      <c r="AA685" s="1306"/>
      <c r="AB685" s="499"/>
      <c r="AC685" s="292"/>
      <c r="AD685" s="292"/>
      <c r="AE685" s="292"/>
      <c r="AF685" s="292"/>
      <c r="AG685" s="292"/>
      <c r="AH685" s="292"/>
      <c r="AI685" s="292"/>
      <c r="AJ685" s="292"/>
      <c r="AK685" s="1325"/>
      <c r="AL685" s="292"/>
    </row>
    <row r="686" spans="1:38" s="291" customFormat="1" ht="14.25" x14ac:dyDescent="0.2">
      <c r="A686" s="301"/>
      <c r="B686" s="301"/>
      <c r="C686" s="301"/>
      <c r="D686" s="301"/>
      <c r="E686" s="301"/>
      <c r="F686" s="303"/>
      <c r="G686" s="303"/>
      <c r="H686" s="303"/>
      <c r="I686" s="303"/>
      <c r="J686" s="292"/>
      <c r="K686" s="292"/>
      <c r="L686" s="292"/>
      <c r="M686" s="292"/>
      <c r="N686" s="292"/>
      <c r="O686" s="292"/>
      <c r="P686" s="292"/>
      <c r="Q686" s="491"/>
      <c r="R686" s="292"/>
      <c r="S686" s="292"/>
      <c r="T686" s="292"/>
      <c r="U686" s="495"/>
      <c r="V686" s="491"/>
      <c r="W686" s="503"/>
      <c r="X686" s="499"/>
      <c r="Y686" s="292"/>
      <c r="Z686" s="292"/>
      <c r="AA686" s="1306"/>
      <c r="AB686" s="499"/>
      <c r="AC686" s="292"/>
      <c r="AD686" s="292"/>
      <c r="AE686" s="292"/>
      <c r="AF686" s="292"/>
      <c r="AG686" s="292"/>
      <c r="AH686" s="292"/>
      <c r="AI686" s="292"/>
      <c r="AJ686" s="292"/>
      <c r="AK686" s="1325"/>
      <c r="AL686" s="292"/>
    </row>
    <row r="687" spans="1:38" s="291" customFormat="1" ht="14.25" x14ac:dyDescent="0.2">
      <c r="A687" s="301"/>
      <c r="B687" s="301"/>
      <c r="C687" s="301"/>
      <c r="D687" s="301"/>
      <c r="E687" s="301"/>
      <c r="F687" s="303"/>
      <c r="G687" s="303"/>
      <c r="H687" s="303"/>
      <c r="I687" s="303"/>
      <c r="J687" s="292"/>
      <c r="K687" s="292"/>
      <c r="L687" s="292"/>
      <c r="M687" s="292"/>
      <c r="N687" s="292"/>
      <c r="O687" s="292"/>
      <c r="P687" s="292"/>
      <c r="Q687" s="491"/>
      <c r="R687" s="292"/>
      <c r="S687" s="292"/>
      <c r="T687" s="292"/>
      <c r="U687" s="495"/>
      <c r="V687" s="491"/>
      <c r="W687" s="503"/>
      <c r="X687" s="499"/>
      <c r="Y687" s="292"/>
      <c r="Z687" s="292"/>
      <c r="AA687" s="1306"/>
      <c r="AB687" s="499"/>
      <c r="AC687" s="292"/>
      <c r="AD687" s="292"/>
      <c r="AE687" s="292"/>
      <c r="AF687" s="292"/>
      <c r="AG687" s="292"/>
      <c r="AH687" s="292"/>
      <c r="AI687" s="292"/>
      <c r="AJ687" s="292"/>
      <c r="AK687" s="1325"/>
      <c r="AL687" s="292"/>
    </row>
    <row r="688" spans="1:38" s="291" customFormat="1" ht="14.25" x14ac:dyDescent="0.2">
      <c r="A688" s="301"/>
      <c r="B688" s="301"/>
      <c r="C688" s="301"/>
      <c r="D688" s="301"/>
      <c r="E688" s="301"/>
      <c r="F688" s="303"/>
      <c r="G688" s="303"/>
      <c r="H688" s="303"/>
      <c r="I688" s="303"/>
      <c r="J688" s="292"/>
      <c r="K688" s="292"/>
      <c r="L688" s="292"/>
      <c r="M688" s="292"/>
      <c r="N688" s="292"/>
      <c r="O688" s="292"/>
      <c r="P688" s="292"/>
      <c r="Q688" s="491"/>
      <c r="R688" s="292"/>
      <c r="S688" s="292"/>
      <c r="T688" s="292"/>
      <c r="U688" s="495"/>
      <c r="V688" s="491"/>
      <c r="W688" s="503"/>
      <c r="X688" s="499"/>
      <c r="Y688" s="292"/>
      <c r="Z688" s="292"/>
      <c r="AA688" s="1306"/>
      <c r="AB688" s="499"/>
      <c r="AC688" s="292"/>
      <c r="AD688" s="292"/>
      <c r="AE688" s="292"/>
      <c r="AF688" s="292"/>
      <c r="AG688" s="292"/>
      <c r="AH688" s="292"/>
      <c r="AI688" s="292"/>
      <c r="AJ688" s="292"/>
      <c r="AK688" s="1325"/>
      <c r="AL688" s="292"/>
    </row>
    <row r="689" spans="1:38" s="291" customFormat="1" ht="14.25" x14ac:dyDescent="0.2">
      <c r="A689" s="301"/>
      <c r="B689" s="301"/>
      <c r="C689" s="301"/>
      <c r="D689" s="301"/>
      <c r="E689" s="301"/>
      <c r="F689" s="303"/>
      <c r="G689" s="303"/>
      <c r="H689" s="303"/>
      <c r="I689" s="303"/>
      <c r="J689" s="292"/>
      <c r="K689" s="292"/>
      <c r="L689" s="292"/>
      <c r="M689" s="292"/>
      <c r="N689" s="292"/>
      <c r="O689" s="292"/>
      <c r="P689" s="292"/>
      <c r="Q689" s="491"/>
      <c r="R689" s="292"/>
      <c r="S689" s="292"/>
      <c r="T689" s="292"/>
      <c r="U689" s="495"/>
      <c r="V689" s="491"/>
      <c r="W689" s="503"/>
      <c r="X689" s="499"/>
      <c r="Y689" s="292"/>
      <c r="Z689" s="292"/>
      <c r="AA689" s="1306"/>
      <c r="AB689" s="499"/>
      <c r="AC689" s="292"/>
      <c r="AD689" s="292"/>
      <c r="AE689" s="292"/>
      <c r="AF689" s="292"/>
      <c r="AG689" s="292"/>
      <c r="AH689" s="292"/>
      <c r="AI689" s="292"/>
      <c r="AJ689" s="292"/>
      <c r="AK689" s="1325"/>
      <c r="AL689" s="292"/>
    </row>
    <row r="690" spans="1:38" s="291" customFormat="1" ht="14.25" x14ac:dyDescent="0.2">
      <c r="A690" s="301"/>
      <c r="B690" s="301"/>
      <c r="C690" s="301"/>
      <c r="D690" s="301"/>
      <c r="E690" s="301"/>
      <c r="F690" s="303"/>
      <c r="G690" s="303"/>
      <c r="H690" s="303"/>
      <c r="I690" s="303"/>
      <c r="J690" s="292"/>
      <c r="K690" s="292"/>
      <c r="L690" s="292"/>
      <c r="M690" s="292"/>
      <c r="N690" s="292"/>
      <c r="O690" s="292"/>
      <c r="P690" s="292"/>
      <c r="Q690" s="491"/>
      <c r="R690" s="292"/>
      <c r="S690" s="292"/>
      <c r="T690" s="292"/>
      <c r="U690" s="495"/>
      <c r="V690" s="491"/>
      <c r="W690" s="503"/>
      <c r="X690" s="499"/>
      <c r="Y690" s="292"/>
      <c r="Z690" s="292"/>
      <c r="AA690" s="1306"/>
      <c r="AB690" s="499"/>
      <c r="AC690" s="292"/>
      <c r="AD690" s="292"/>
      <c r="AE690" s="292"/>
      <c r="AF690" s="292"/>
      <c r="AG690" s="292"/>
      <c r="AH690" s="292"/>
      <c r="AI690" s="292"/>
      <c r="AJ690" s="292"/>
      <c r="AK690" s="1325"/>
      <c r="AL690" s="292"/>
    </row>
    <row r="691" spans="1:38" s="291" customFormat="1" ht="14.25" x14ac:dyDescent="0.2">
      <c r="A691" s="301"/>
      <c r="B691" s="301"/>
      <c r="C691" s="301"/>
      <c r="D691" s="301"/>
      <c r="E691" s="301"/>
      <c r="F691" s="303"/>
      <c r="G691" s="303"/>
      <c r="H691" s="303"/>
      <c r="I691" s="303"/>
      <c r="J691" s="292"/>
      <c r="K691" s="292"/>
      <c r="L691" s="292"/>
      <c r="M691" s="292"/>
      <c r="N691" s="292"/>
      <c r="O691" s="292"/>
      <c r="P691" s="292"/>
      <c r="Q691" s="491"/>
      <c r="R691" s="292"/>
      <c r="S691" s="292"/>
      <c r="T691" s="292"/>
      <c r="U691" s="495"/>
      <c r="V691" s="491"/>
      <c r="W691" s="503"/>
      <c r="X691" s="499"/>
      <c r="Y691" s="292"/>
      <c r="Z691" s="292"/>
      <c r="AA691" s="1306"/>
      <c r="AB691" s="499"/>
      <c r="AC691" s="292"/>
      <c r="AD691" s="292"/>
      <c r="AE691" s="292"/>
      <c r="AF691" s="292"/>
      <c r="AG691" s="292"/>
      <c r="AH691" s="292"/>
      <c r="AI691" s="292"/>
      <c r="AJ691" s="292"/>
      <c r="AK691" s="1325"/>
      <c r="AL691" s="292"/>
    </row>
    <row r="692" spans="1:38" s="291" customFormat="1" ht="14.25" x14ac:dyDescent="0.2">
      <c r="A692" s="301"/>
      <c r="B692" s="301"/>
      <c r="C692" s="301"/>
      <c r="D692" s="301"/>
      <c r="E692" s="301"/>
      <c r="F692" s="303"/>
      <c r="G692" s="303"/>
      <c r="H692" s="303"/>
      <c r="I692" s="303"/>
      <c r="J692" s="292"/>
      <c r="K692" s="292"/>
      <c r="L692" s="292"/>
      <c r="M692" s="292"/>
      <c r="N692" s="292"/>
      <c r="O692" s="292"/>
      <c r="P692" s="292"/>
      <c r="Q692" s="491"/>
      <c r="R692" s="292"/>
      <c r="S692" s="292"/>
      <c r="T692" s="292"/>
      <c r="U692" s="495"/>
      <c r="V692" s="491"/>
      <c r="W692" s="503"/>
      <c r="X692" s="499"/>
      <c r="Y692" s="292"/>
      <c r="Z692" s="292"/>
      <c r="AA692" s="1306"/>
      <c r="AB692" s="499"/>
      <c r="AC692" s="292"/>
      <c r="AD692" s="292"/>
      <c r="AE692" s="292"/>
      <c r="AF692" s="292"/>
      <c r="AG692" s="292"/>
      <c r="AH692" s="292"/>
      <c r="AI692" s="292"/>
      <c r="AJ692" s="292"/>
      <c r="AK692" s="1325"/>
      <c r="AL692" s="292"/>
    </row>
    <row r="693" spans="1:38" s="291" customFormat="1" ht="14.25" x14ac:dyDescent="0.2">
      <c r="A693" s="301"/>
      <c r="B693" s="301"/>
      <c r="C693" s="301"/>
      <c r="D693" s="301"/>
      <c r="E693" s="301"/>
      <c r="F693" s="303"/>
      <c r="G693" s="303"/>
      <c r="H693" s="303"/>
      <c r="I693" s="303"/>
      <c r="J693" s="292"/>
      <c r="K693" s="292"/>
      <c r="L693" s="292"/>
      <c r="M693" s="292"/>
      <c r="N693" s="292"/>
      <c r="O693" s="292"/>
      <c r="P693" s="292"/>
      <c r="Q693" s="491"/>
      <c r="R693" s="292"/>
      <c r="S693" s="292"/>
      <c r="T693" s="292"/>
      <c r="U693" s="495"/>
      <c r="V693" s="491"/>
      <c r="W693" s="503"/>
      <c r="X693" s="499"/>
      <c r="Y693" s="292"/>
      <c r="Z693" s="292"/>
      <c r="AA693" s="1306"/>
      <c r="AB693" s="499"/>
      <c r="AC693" s="292"/>
      <c r="AD693" s="292"/>
      <c r="AE693" s="292"/>
      <c r="AF693" s="292"/>
      <c r="AG693" s="292"/>
      <c r="AH693" s="292"/>
      <c r="AI693" s="292"/>
      <c r="AJ693" s="292"/>
      <c r="AK693" s="1325"/>
      <c r="AL693" s="292"/>
    </row>
    <row r="694" spans="1:38" s="291" customFormat="1" ht="14.25" x14ac:dyDescent="0.2">
      <c r="A694" s="301"/>
      <c r="B694" s="301"/>
      <c r="C694" s="301"/>
      <c r="D694" s="301"/>
      <c r="E694" s="301"/>
      <c r="F694" s="303"/>
      <c r="G694" s="303"/>
      <c r="H694" s="303"/>
      <c r="I694" s="303"/>
      <c r="J694" s="292"/>
      <c r="K694" s="292"/>
      <c r="L694" s="292"/>
      <c r="M694" s="292"/>
      <c r="N694" s="292"/>
      <c r="O694" s="292"/>
      <c r="P694" s="292"/>
      <c r="Q694" s="491"/>
      <c r="R694" s="292"/>
      <c r="S694" s="292"/>
      <c r="T694" s="292"/>
      <c r="U694" s="495"/>
      <c r="V694" s="491"/>
      <c r="W694" s="503"/>
      <c r="X694" s="499"/>
      <c r="Y694" s="292"/>
      <c r="Z694" s="292"/>
      <c r="AA694" s="1306"/>
      <c r="AB694" s="499"/>
      <c r="AC694" s="292"/>
      <c r="AD694" s="292"/>
      <c r="AE694" s="292"/>
      <c r="AF694" s="292"/>
      <c r="AG694" s="292"/>
      <c r="AH694" s="292"/>
      <c r="AI694" s="292"/>
      <c r="AJ694" s="292"/>
      <c r="AK694" s="1325"/>
      <c r="AL694" s="292"/>
    </row>
    <row r="695" spans="1:38" s="291" customFormat="1" ht="14.25" x14ac:dyDescent="0.2">
      <c r="A695" s="301"/>
      <c r="B695" s="301"/>
      <c r="C695" s="301"/>
      <c r="D695" s="301"/>
      <c r="E695" s="301"/>
      <c r="F695" s="303"/>
      <c r="G695" s="303"/>
      <c r="H695" s="303"/>
      <c r="I695" s="303"/>
      <c r="J695" s="292"/>
      <c r="K695" s="292"/>
      <c r="L695" s="292"/>
      <c r="M695" s="292"/>
      <c r="N695" s="292"/>
      <c r="O695" s="292"/>
      <c r="P695" s="292"/>
      <c r="Q695" s="491"/>
      <c r="R695" s="292"/>
      <c r="S695" s="292"/>
      <c r="T695" s="292"/>
      <c r="U695" s="495"/>
      <c r="V695" s="491"/>
      <c r="W695" s="503"/>
      <c r="X695" s="499"/>
      <c r="Y695" s="292"/>
      <c r="Z695" s="292"/>
      <c r="AA695" s="1306"/>
      <c r="AB695" s="499"/>
      <c r="AC695" s="292"/>
      <c r="AD695" s="292"/>
      <c r="AE695" s="292"/>
      <c r="AF695" s="292"/>
      <c r="AG695" s="292"/>
      <c r="AH695" s="292"/>
      <c r="AI695" s="292"/>
      <c r="AJ695" s="292"/>
      <c r="AK695" s="1325"/>
      <c r="AL695" s="292"/>
    </row>
    <row r="696" spans="1:38" s="291" customFormat="1" ht="14.25" x14ac:dyDescent="0.2">
      <c r="A696" s="301"/>
      <c r="B696" s="301"/>
      <c r="C696" s="301"/>
      <c r="D696" s="301"/>
      <c r="E696" s="301"/>
      <c r="F696" s="303"/>
      <c r="G696" s="303"/>
      <c r="H696" s="303"/>
      <c r="I696" s="303"/>
      <c r="J696" s="292"/>
      <c r="K696" s="292"/>
      <c r="L696" s="292"/>
      <c r="M696" s="292"/>
      <c r="N696" s="292"/>
      <c r="O696" s="292"/>
      <c r="P696" s="292"/>
      <c r="Q696" s="491"/>
      <c r="R696" s="292"/>
      <c r="S696" s="292"/>
      <c r="T696" s="292"/>
      <c r="U696" s="495"/>
      <c r="V696" s="491"/>
      <c r="W696" s="503"/>
      <c r="X696" s="499"/>
      <c r="Y696" s="292"/>
      <c r="Z696" s="292"/>
      <c r="AA696" s="1306"/>
      <c r="AB696" s="499"/>
      <c r="AC696" s="292"/>
      <c r="AD696" s="292"/>
      <c r="AE696" s="292"/>
      <c r="AF696" s="292"/>
      <c r="AG696" s="292"/>
      <c r="AH696" s="292"/>
      <c r="AI696" s="292"/>
      <c r="AJ696" s="292"/>
      <c r="AK696" s="1325"/>
      <c r="AL696" s="292"/>
    </row>
    <row r="697" spans="1:38" s="291" customFormat="1" ht="14.25" x14ac:dyDescent="0.2">
      <c r="A697" s="301"/>
      <c r="B697" s="301"/>
      <c r="C697" s="301"/>
      <c r="D697" s="301"/>
      <c r="E697" s="301"/>
      <c r="F697" s="303"/>
      <c r="G697" s="303"/>
      <c r="H697" s="303"/>
      <c r="I697" s="303"/>
      <c r="J697" s="292"/>
      <c r="K697" s="292"/>
      <c r="L697" s="292"/>
      <c r="M697" s="292"/>
      <c r="N697" s="292"/>
      <c r="O697" s="292"/>
      <c r="P697" s="292"/>
      <c r="Q697" s="491"/>
      <c r="R697" s="292"/>
      <c r="S697" s="292"/>
      <c r="T697" s="292"/>
      <c r="U697" s="495"/>
      <c r="V697" s="491"/>
      <c r="W697" s="503"/>
      <c r="X697" s="499"/>
      <c r="Y697" s="292"/>
      <c r="Z697" s="292"/>
      <c r="AA697" s="1306"/>
      <c r="AB697" s="499"/>
      <c r="AC697" s="292"/>
      <c r="AD697" s="292"/>
      <c r="AE697" s="292"/>
      <c r="AF697" s="292"/>
      <c r="AG697" s="292"/>
      <c r="AH697" s="292"/>
      <c r="AI697" s="292"/>
      <c r="AJ697" s="292"/>
      <c r="AK697" s="1325"/>
      <c r="AL697" s="292"/>
    </row>
    <row r="698" spans="1:38" s="291" customFormat="1" ht="14.25" x14ac:dyDescent="0.2">
      <c r="A698" s="301"/>
      <c r="B698" s="301"/>
      <c r="C698" s="301"/>
      <c r="D698" s="301"/>
      <c r="E698" s="301"/>
      <c r="F698" s="303"/>
      <c r="G698" s="303"/>
      <c r="H698" s="303"/>
      <c r="I698" s="303"/>
      <c r="J698" s="292"/>
      <c r="K698" s="292"/>
      <c r="L698" s="292"/>
      <c r="M698" s="292"/>
      <c r="N698" s="292"/>
      <c r="O698" s="292"/>
      <c r="P698" s="292"/>
      <c r="Q698" s="491"/>
      <c r="R698" s="292"/>
      <c r="S698" s="292"/>
      <c r="T698" s="292"/>
      <c r="U698" s="495"/>
      <c r="V698" s="491"/>
      <c r="W698" s="503"/>
      <c r="X698" s="499"/>
      <c r="Y698" s="292"/>
      <c r="Z698" s="292"/>
      <c r="AA698" s="1306"/>
      <c r="AB698" s="499"/>
      <c r="AC698" s="292"/>
      <c r="AD698" s="292"/>
      <c r="AE698" s="292"/>
      <c r="AF698" s="292"/>
      <c r="AG698" s="292"/>
      <c r="AH698" s="292"/>
      <c r="AI698" s="292"/>
      <c r="AJ698" s="292"/>
      <c r="AK698" s="1325"/>
      <c r="AL698" s="292"/>
    </row>
    <row r="699" spans="1:38" s="291" customFormat="1" ht="14.25" x14ac:dyDescent="0.2">
      <c r="A699" s="301"/>
      <c r="B699" s="301"/>
      <c r="C699" s="301"/>
      <c r="D699" s="301"/>
      <c r="E699" s="301"/>
      <c r="F699" s="303"/>
      <c r="G699" s="303"/>
      <c r="H699" s="303"/>
      <c r="I699" s="303"/>
      <c r="J699" s="292"/>
      <c r="K699" s="292"/>
      <c r="L699" s="292"/>
      <c r="M699" s="292"/>
      <c r="N699" s="292"/>
      <c r="O699" s="292"/>
      <c r="P699" s="292"/>
      <c r="Q699" s="491"/>
      <c r="R699" s="292"/>
      <c r="S699" s="292"/>
      <c r="T699" s="292"/>
      <c r="U699" s="495"/>
      <c r="V699" s="491"/>
      <c r="W699" s="503"/>
      <c r="X699" s="499"/>
      <c r="Y699" s="292"/>
      <c r="Z699" s="292"/>
      <c r="AA699" s="1306"/>
      <c r="AB699" s="499"/>
      <c r="AC699" s="292"/>
      <c r="AD699" s="292"/>
      <c r="AE699" s="292"/>
      <c r="AF699" s="292"/>
      <c r="AG699" s="292"/>
      <c r="AH699" s="292"/>
      <c r="AI699" s="292"/>
      <c r="AJ699" s="292"/>
      <c r="AK699" s="1325"/>
      <c r="AL699" s="292"/>
    </row>
    <row r="700" spans="1:38" s="291" customFormat="1" ht="14.25" x14ac:dyDescent="0.2">
      <c r="A700" s="301"/>
      <c r="B700" s="301"/>
      <c r="C700" s="301"/>
      <c r="D700" s="301"/>
      <c r="E700" s="301"/>
      <c r="F700" s="303"/>
      <c r="G700" s="303"/>
      <c r="H700" s="303"/>
      <c r="I700" s="303"/>
      <c r="J700" s="292"/>
      <c r="K700" s="292"/>
      <c r="L700" s="292"/>
      <c r="M700" s="292"/>
      <c r="N700" s="292"/>
      <c r="O700" s="292"/>
      <c r="P700" s="292"/>
      <c r="Q700" s="491"/>
      <c r="R700" s="292"/>
      <c r="S700" s="292"/>
      <c r="T700" s="292"/>
      <c r="U700" s="495"/>
      <c r="V700" s="491"/>
      <c r="W700" s="503"/>
      <c r="X700" s="499"/>
      <c r="Y700" s="292"/>
      <c r="Z700" s="292"/>
      <c r="AA700" s="1306"/>
      <c r="AB700" s="499"/>
      <c r="AC700" s="292"/>
      <c r="AD700" s="292"/>
      <c r="AE700" s="292"/>
      <c r="AF700" s="292"/>
      <c r="AG700" s="292"/>
      <c r="AH700" s="292"/>
      <c r="AI700" s="292"/>
      <c r="AJ700" s="292"/>
      <c r="AK700" s="1325"/>
      <c r="AL700" s="292"/>
    </row>
    <row r="701" spans="1:38" s="291" customFormat="1" ht="14.25" x14ac:dyDescent="0.2">
      <c r="A701" s="301"/>
      <c r="B701" s="301"/>
      <c r="C701" s="301"/>
      <c r="D701" s="301"/>
      <c r="E701" s="301"/>
      <c r="F701" s="303"/>
      <c r="G701" s="303"/>
      <c r="H701" s="303"/>
      <c r="I701" s="303"/>
      <c r="J701" s="292"/>
      <c r="K701" s="292"/>
      <c r="L701" s="292"/>
      <c r="M701" s="292"/>
      <c r="N701" s="292"/>
      <c r="O701" s="292"/>
      <c r="P701" s="292"/>
      <c r="Q701" s="491"/>
      <c r="R701" s="292"/>
      <c r="S701" s="292"/>
      <c r="T701" s="292"/>
      <c r="U701" s="495"/>
      <c r="V701" s="491"/>
      <c r="W701" s="503"/>
      <c r="X701" s="499"/>
      <c r="Y701" s="292"/>
      <c r="Z701" s="292"/>
      <c r="AA701" s="1306"/>
      <c r="AB701" s="499"/>
      <c r="AC701" s="292"/>
      <c r="AD701" s="292"/>
      <c r="AE701" s="292"/>
      <c r="AF701" s="292"/>
      <c r="AG701" s="292"/>
      <c r="AH701" s="292"/>
      <c r="AI701" s="292"/>
      <c r="AJ701" s="292"/>
      <c r="AK701" s="1325"/>
      <c r="AL701" s="292"/>
    </row>
    <row r="702" spans="1:38" s="291" customFormat="1" ht="14.25" x14ac:dyDescent="0.2">
      <c r="A702" s="301"/>
      <c r="B702" s="301"/>
      <c r="C702" s="301"/>
      <c r="D702" s="301"/>
      <c r="E702" s="301"/>
      <c r="F702" s="303"/>
      <c r="G702" s="303"/>
      <c r="H702" s="303"/>
      <c r="I702" s="303"/>
      <c r="J702" s="292"/>
      <c r="K702" s="292"/>
      <c r="L702" s="292"/>
      <c r="M702" s="292"/>
      <c r="N702" s="292"/>
      <c r="O702" s="292"/>
      <c r="P702" s="292"/>
      <c r="Q702" s="491"/>
      <c r="R702" s="292"/>
      <c r="S702" s="292"/>
      <c r="T702" s="292"/>
      <c r="U702" s="495"/>
      <c r="V702" s="491"/>
      <c r="W702" s="503"/>
      <c r="X702" s="499"/>
      <c r="Y702" s="292"/>
      <c r="Z702" s="292"/>
      <c r="AA702" s="1306"/>
      <c r="AB702" s="499"/>
      <c r="AC702" s="292"/>
      <c r="AD702" s="292"/>
      <c r="AE702" s="292"/>
      <c r="AF702" s="292"/>
      <c r="AG702" s="292"/>
      <c r="AH702" s="292"/>
      <c r="AI702" s="292"/>
      <c r="AJ702" s="292"/>
      <c r="AK702" s="1325"/>
      <c r="AL702" s="292"/>
    </row>
    <row r="703" spans="1:38" s="291" customFormat="1" ht="14.25" x14ac:dyDescent="0.2">
      <c r="A703" s="301"/>
      <c r="B703" s="301"/>
      <c r="C703" s="301"/>
      <c r="D703" s="301"/>
      <c r="E703" s="301"/>
      <c r="F703" s="303"/>
      <c r="G703" s="303"/>
      <c r="H703" s="303"/>
      <c r="I703" s="303"/>
      <c r="J703" s="292"/>
      <c r="K703" s="292"/>
      <c r="L703" s="292"/>
      <c r="M703" s="292"/>
      <c r="N703" s="292"/>
      <c r="O703" s="292"/>
      <c r="P703" s="292"/>
      <c r="Q703" s="491"/>
      <c r="R703" s="292"/>
      <c r="S703" s="292"/>
      <c r="T703" s="292"/>
      <c r="U703" s="495"/>
      <c r="V703" s="491"/>
      <c r="W703" s="503"/>
      <c r="X703" s="499"/>
      <c r="Y703" s="292"/>
      <c r="Z703" s="292"/>
      <c r="AA703" s="1306"/>
      <c r="AB703" s="499"/>
      <c r="AC703" s="292"/>
      <c r="AD703" s="292"/>
      <c r="AE703" s="292"/>
      <c r="AF703" s="292"/>
      <c r="AG703" s="292"/>
      <c r="AH703" s="292"/>
      <c r="AI703" s="292"/>
      <c r="AJ703" s="292"/>
      <c r="AK703" s="1325"/>
      <c r="AL703" s="292"/>
    </row>
    <row r="704" spans="1:38" s="291" customFormat="1" ht="14.25" x14ac:dyDescent="0.2">
      <c r="A704" s="301"/>
      <c r="B704" s="301"/>
      <c r="C704" s="301"/>
      <c r="D704" s="301"/>
      <c r="E704" s="301"/>
      <c r="F704" s="303"/>
      <c r="G704" s="303"/>
      <c r="H704" s="303"/>
      <c r="I704" s="303"/>
      <c r="J704" s="292"/>
      <c r="K704" s="292"/>
      <c r="L704" s="292"/>
      <c r="M704" s="292"/>
      <c r="N704" s="292"/>
      <c r="O704" s="292"/>
      <c r="P704" s="292"/>
      <c r="Q704" s="491"/>
      <c r="R704" s="292"/>
      <c r="S704" s="292"/>
      <c r="T704" s="292"/>
      <c r="U704" s="495"/>
      <c r="V704" s="491"/>
      <c r="W704" s="503"/>
      <c r="X704" s="499"/>
      <c r="Y704" s="292"/>
      <c r="Z704" s="292"/>
      <c r="AA704" s="1306"/>
      <c r="AB704" s="499"/>
      <c r="AC704" s="292"/>
      <c r="AD704" s="292"/>
      <c r="AE704" s="292"/>
      <c r="AF704" s="292"/>
      <c r="AG704" s="292"/>
      <c r="AH704" s="292"/>
      <c r="AI704" s="292"/>
      <c r="AJ704" s="292"/>
      <c r="AK704" s="1325"/>
      <c r="AL704" s="292"/>
    </row>
    <row r="705" spans="1:38" s="291" customFormat="1" ht="14.25" x14ac:dyDescent="0.2">
      <c r="A705" s="301"/>
      <c r="B705" s="301"/>
      <c r="C705" s="301"/>
      <c r="D705" s="301"/>
      <c r="E705" s="301"/>
      <c r="F705" s="303"/>
      <c r="G705" s="303"/>
      <c r="H705" s="303"/>
      <c r="I705" s="303"/>
      <c r="J705" s="292"/>
      <c r="K705" s="292"/>
      <c r="L705" s="292"/>
      <c r="M705" s="292"/>
      <c r="N705" s="292"/>
      <c r="O705" s="292"/>
      <c r="P705" s="292"/>
      <c r="Q705" s="491"/>
      <c r="R705" s="292"/>
      <c r="S705" s="292"/>
      <c r="T705" s="292"/>
      <c r="U705" s="495"/>
      <c r="V705" s="491"/>
      <c r="W705" s="503"/>
      <c r="X705" s="499"/>
      <c r="Y705" s="292"/>
      <c r="Z705" s="292"/>
      <c r="AA705" s="1306"/>
      <c r="AB705" s="499"/>
      <c r="AC705" s="292"/>
      <c r="AD705" s="292"/>
      <c r="AE705" s="292"/>
      <c r="AF705" s="292"/>
      <c r="AG705" s="292"/>
      <c r="AH705" s="292"/>
      <c r="AI705" s="292"/>
      <c r="AJ705" s="292"/>
      <c r="AK705" s="1325"/>
      <c r="AL705" s="292"/>
    </row>
    <row r="706" spans="1:38" s="291" customFormat="1" ht="14.25" x14ac:dyDescent="0.2">
      <c r="A706" s="301"/>
      <c r="B706" s="301"/>
      <c r="C706" s="301"/>
      <c r="D706" s="301"/>
      <c r="E706" s="301"/>
      <c r="F706" s="303"/>
      <c r="G706" s="303"/>
      <c r="H706" s="303"/>
      <c r="I706" s="303"/>
      <c r="J706" s="292"/>
      <c r="K706" s="292"/>
      <c r="L706" s="292"/>
      <c r="M706" s="292"/>
      <c r="N706" s="292"/>
      <c r="O706" s="292"/>
      <c r="P706" s="292"/>
      <c r="Q706" s="491"/>
      <c r="R706" s="292"/>
      <c r="S706" s="292"/>
      <c r="T706" s="292"/>
      <c r="U706" s="495"/>
      <c r="V706" s="491"/>
      <c r="W706" s="503"/>
      <c r="X706" s="499"/>
      <c r="Y706" s="292"/>
      <c r="Z706" s="292"/>
      <c r="AA706" s="1306"/>
      <c r="AB706" s="499"/>
      <c r="AC706" s="292"/>
      <c r="AD706" s="292"/>
      <c r="AE706" s="292"/>
      <c r="AF706" s="292"/>
      <c r="AG706" s="292"/>
      <c r="AH706" s="292"/>
      <c r="AI706" s="292"/>
      <c r="AJ706" s="292"/>
      <c r="AK706" s="1325"/>
      <c r="AL706" s="292"/>
    </row>
    <row r="707" spans="1:38" s="291" customFormat="1" ht="14.25" x14ac:dyDescent="0.2">
      <c r="A707" s="301"/>
      <c r="B707" s="301"/>
      <c r="C707" s="301"/>
      <c r="D707" s="301"/>
      <c r="E707" s="301"/>
      <c r="F707" s="303"/>
      <c r="G707" s="303"/>
      <c r="H707" s="303"/>
      <c r="I707" s="303"/>
      <c r="J707" s="292"/>
      <c r="K707" s="292"/>
      <c r="L707" s="292"/>
      <c r="M707" s="292"/>
      <c r="N707" s="292"/>
      <c r="O707" s="292"/>
      <c r="P707" s="292"/>
      <c r="Q707" s="491"/>
      <c r="R707" s="292"/>
      <c r="S707" s="292"/>
      <c r="T707" s="292"/>
      <c r="U707" s="495"/>
      <c r="V707" s="491"/>
      <c r="W707" s="503"/>
      <c r="X707" s="499"/>
      <c r="Y707" s="292"/>
      <c r="Z707" s="292"/>
      <c r="AA707" s="1306"/>
      <c r="AB707" s="499"/>
      <c r="AC707" s="292"/>
      <c r="AD707" s="292"/>
      <c r="AE707" s="292"/>
      <c r="AF707" s="292"/>
      <c r="AG707" s="292"/>
      <c r="AH707" s="292"/>
      <c r="AI707" s="292"/>
      <c r="AJ707" s="292"/>
      <c r="AK707" s="1325"/>
      <c r="AL707" s="292"/>
    </row>
    <row r="708" spans="1:38" s="291" customFormat="1" ht="14.25" x14ac:dyDescent="0.2">
      <c r="A708" s="301"/>
      <c r="B708" s="301"/>
      <c r="C708" s="301"/>
      <c r="D708" s="301"/>
      <c r="E708" s="301"/>
      <c r="F708" s="303"/>
      <c r="G708" s="303"/>
      <c r="H708" s="303"/>
      <c r="I708" s="303"/>
      <c r="J708" s="292"/>
      <c r="K708" s="292"/>
      <c r="L708" s="292"/>
      <c r="M708" s="292"/>
      <c r="N708" s="292"/>
      <c r="O708" s="292"/>
      <c r="P708" s="292"/>
      <c r="Q708" s="491"/>
      <c r="R708" s="292"/>
      <c r="S708" s="292"/>
      <c r="T708" s="292"/>
      <c r="U708" s="495"/>
      <c r="V708" s="491"/>
      <c r="W708" s="503"/>
      <c r="X708" s="499"/>
      <c r="Y708" s="292"/>
      <c r="Z708" s="292"/>
      <c r="AA708" s="1306"/>
      <c r="AB708" s="499"/>
      <c r="AC708" s="292"/>
      <c r="AD708" s="292"/>
      <c r="AE708" s="292"/>
      <c r="AF708" s="292"/>
      <c r="AG708" s="292"/>
      <c r="AH708" s="292"/>
      <c r="AI708" s="292"/>
      <c r="AJ708" s="292"/>
      <c r="AK708" s="1325"/>
      <c r="AL708" s="292"/>
    </row>
    <row r="709" spans="1:38" s="291" customFormat="1" ht="14.25" x14ac:dyDescent="0.2">
      <c r="A709" s="301"/>
      <c r="B709" s="301"/>
      <c r="C709" s="301"/>
      <c r="D709" s="301"/>
      <c r="E709" s="301"/>
      <c r="F709" s="303"/>
      <c r="G709" s="303"/>
      <c r="H709" s="303"/>
      <c r="I709" s="303"/>
      <c r="J709" s="292"/>
      <c r="K709" s="292"/>
      <c r="L709" s="292"/>
      <c r="M709" s="292"/>
      <c r="N709" s="292"/>
      <c r="O709" s="292"/>
      <c r="P709" s="292"/>
      <c r="Q709" s="491"/>
      <c r="R709" s="292"/>
      <c r="S709" s="292"/>
      <c r="T709" s="292"/>
      <c r="U709" s="495"/>
      <c r="V709" s="491"/>
      <c r="W709" s="503"/>
      <c r="X709" s="499"/>
      <c r="Y709" s="292"/>
      <c r="Z709" s="292"/>
      <c r="AA709" s="1306"/>
      <c r="AB709" s="499"/>
      <c r="AC709" s="292"/>
      <c r="AD709" s="292"/>
      <c r="AE709" s="292"/>
      <c r="AF709" s="292"/>
      <c r="AG709" s="292"/>
      <c r="AH709" s="292"/>
      <c r="AI709" s="292"/>
      <c r="AJ709" s="292"/>
      <c r="AK709" s="1325"/>
      <c r="AL709" s="292"/>
    </row>
    <row r="710" spans="1:38" s="291" customFormat="1" ht="14.25" x14ac:dyDescent="0.2">
      <c r="A710" s="301"/>
      <c r="B710" s="301"/>
      <c r="C710" s="301"/>
      <c r="D710" s="301"/>
      <c r="E710" s="301"/>
      <c r="F710" s="303"/>
      <c r="G710" s="303"/>
      <c r="H710" s="303"/>
      <c r="I710" s="303"/>
      <c r="J710" s="292"/>
      <c r="K710" s="292"/>
      <c r="L710" s="292"/>
      <c r="M710" s="292"/>
      <c r="N710" s="292"/>
      <c r="O710" s="292"/>
      <c r="P710" s="292"/>
      <c r="Q710" s="491"/>
      <c r="R710" s="292"/>
      <c r="S710" s="292"/>
      <c r="T710" s="292"/>
      <c r="U710" s="495"/>
      <c r="V710" s="491"/>
      <c r="W710" s="503"/>
      <c r="X710" s="499"/>
      <c r="Y710" s="292"/>
      <c r="Z710" s="292"/>
      <c r="AA710" s="1306"/>
      <c r="AB710" s="499"/>
      <c r="AC710" s="292"/>
      <c r="AD710" s="292"/>
      <c r="AE710" s="292"/>
      <c r="AF710" s="292"/>
      <c r="AG710" s="292"/>
      <c r="AH710" s="292"/>
      <c r="AI710" s="292"/>
      <c r="AJ710" s="292"/>
      <c r="AK710" s="1325"/>
      <c r="AL710" s="292"/>
    </row>
    <row r="711" spans="1:38" s="291" customFormat="1" ht="14.25" x14ac:dyDescent="0.2">
      <c r="A711" s="301"/>
      <c r="B711" s="301"/>
      <c r="C711" s="301"/>
      <c r="D711" s="301"/>
      <c r="E711" s="301"/>
      <c r="F711" s="303"/>
      <c r="G711" s="303"/>
      <c r="H711" s="303"/>
      <c r="I711" s="303"/>
      <c r="J711" s="292"/>
      <c r="K711" s="292"/>
      <c r="L711" s="292"/>
      <c r="M711" s="292"/>
      <c r="N711" s="292"/>
      <c r="O711" s="292"/>
      <c r="P711" s="292"/>
      <c r="Q711" s="491"/>
      <c r="R711" s="292"/>
      <c r="S711" s="292"/>
      <c r="T711" s="292"/>
      <c r="U711" s="495"/>
      <c r="V711" s="491"/>
      <c r="W711" s="503"/>
      <c r="X711" s="499"/>
      <c r="Y711" s="292"/>
      <c r="Z711" s="292"/>
      <c r="AA711" s="1306"/>
      <c r="AB711" s="499"/>
      <c r="AC711" s="292"/>
      <c r="AD711" s="292"/>
      <c r="AE711" s="292"/>
      <c r="AF711" s="292"/>
      <c r="AG711" s="292"/>
      <c r="AH711" s="292"/>
      <c r="AI711" s="292"/>
      <c r="AJ711" s="292"/>
      <c r="AK711" s="1325"/>
      <c r="AL711" s="292"/>
    </row>
    <row r="712" spans="1:38" s="291" customFormat="1" ht="14.25" x14ac:dyDescent="0.2">
      <c r="A712" s="301"/>
      <c r="B712" s="301"/>
      <c r="C712" s="301"/>
      <c r="D712" s="301"/>
      <c r="E712" s="301"/>
      <c r="F712" s="303"/>
      <c r="G712" s="303"/>
      <c r="H712" s="303"/>
      <c r="I712" s="303"/>
      <c r="J712" s="292"/>
      <c r="K712" s="292"/>
      <c r="L712" s="292"/>
      <c r="M712" s="292"/>
      <c r="N712" s="292"/>
      <c r="O712" s="292"/>
      <c r="P712" s="292"/>
      <c r="Q712" s="491"/>
      <c r="R712" s="292"/>
      <c r="S712" s="292"/>
      <c r="T712" s="292"/>
      <c r="U712" s="495"/>
      <c r="V712" s="491"/>
      <c r="W712" s="503"/>
      <c r="X712" s="499"/>
      <c r="Y712" s="292"/>
      <c r="Z712" s="292"/>
      <c r="AA712" s="1306"/>
      <c r="AB712" s="499"/>
      <c r="AC712" s="292"/>
      <c r="AD712" s="292"/>
      <c r="AE712" s="292"/>
      <c r="AF712" s="292"/>
      <c r="AG712" s="292"/>
      <c r="AH712" s="292"/>
      <c r="AI712" s="292"/>
      <c r="AJ712" s="292"/>
      <c r="AK712" s="1325"/>
      <c r="AL712" s="292"/>
    </row>
    <row r="713" spans="1:38" s="291" customFormat="1" ht="14.25" x14ac:dyDescent="0.2">
      <c r="A713" s="301"/>
      <c r="B713" s="301"/>
      <c r="C713" s="301"/>
      <c r="D713" s="301"/>
      <c r="E713" s="301"/>
      <c r="F713" s="303"/>
      <c r="G713" s="303"/>
      <c r="H713" s="303"/>
      <c r="I713" s="303"/>
      <c r="J713" s="292"/>
      <c r="K713" s="292"/>
      <c r="L713" s="292"/>
      <c r="M713" s="292"/>
      <c r="N713" s="292"/>
      <c r="O713" s="292"/>
      <c r="P713" s="292"/>
      <c r="Q713" s="491"/>
      <c r="R713" s="292"/>
      <c r="S713" s="292"/>
      <c r="T713" s="292"/>
      <c r="U713" s="495"/>
      <c r="V713" s="491"/>
      <c r="W713" s="503"/>
      <c r="X713" s="499"/>
      <c r="Y713" s="292"/>
      <c r="Z713" s="292"/>
      <c r="AA713" s="1306"/>
      <c r="AB713" s="499"/>
      <c r="AC713" s="292"/>
      <c r="AD713" s="292"/>
      <c r="AE713" s="292"/>
      <c r="AF713" s="292"/>
      <c r="AG713" s="292"/>
      <c r="AH713" s="292"/>
      <c r="AI713" s="292"/>
      <c r="AJ713" s="292"/>
      <c r="AK713" s="1325"/>
      <c r="AL713" s="292"/>
    </row>
    <row r="714" spans="1:38" s="291" customFormat="1" ht="14.25" x14ac:dyDescent="0.2">
      <c r="A714" s="301"/>
      <c r="B714" s="301"/>
      <c r="C714" s="301"/>
      <c r="D714" s="301"/>
      <c r="E714" s="301"/>
      <c r="F714" s="303"/>
      <c r="G714" s="303"/>
      <c r="H714" s="303"/>
      <c r="I714" s="303"/>
      <c r="J714" s="292"/>
      <c r="K714" s="292"/>
      <c r="L714" s="292"/>
      <c r="M714" s="292"/>
      <c r="N714" s="292"/>
      <c r="O714" s="292"/>
      <c r="P714" s="292"/>
      <c r="Q714" s="491"/>
      <c r="R714" s="292"/>
      <c r="S714" s="292"/>
      <c r="T714" s="292"/>
      <c r="U714" s="495"/>
      <c r="V714" s="491"/>
      <c r="W714" s="503"/>
      <c r="X714" s="499"/>
      <c r="Y714" s="292"/>
      <c r="Z714" s="292"/>
      <c r="AA714" s="1306"/>
      <c r="AB714" s="499"/>
      <c r="AC714" s="292"/>
      <c r="AD714" s="292"/>
      <c r="AE714" s="292"/>
      <c r="AF714" s="292"/>
      <c r="AG714" s="292"/>
      <c r="AH714" s="292"/>
      <c r="AI714" s="292"/>
      <c r="AJ714" s="292"/>
      <c r="AK714" s="1325"/>
      <c r="AL714" s="292"/>
    </row>
    <row r="715" spans="1:38" s="291" customFormat="1" ht="14.25" x14ac:dyDescent="0.2">
      <c r="A715" s="301"/>
      <c r="B715" s="301"/>
      <c r="C715" s="301"/>
      <c r="D715" s="301"/>
      <c r="E715" s="301"/>
      <c r="F715" s="303"/>
      <c r="G715" s="303"/>
      <c r="H715" s="303"/>
      <c r="I715" s="303"/>
      <c r="J715" s="292"/>
      <c r="K715" s="292"/>
      <c r="L715" s="292"/>
      <c r="M715" s="292"/>
      <c r="N715" s="292"/>
      <c r="O715" s="292"/>
      <c r="P715" s="292"/>
      <c r="Q715" s="491"/>
      <c r="R715" s="292"/>
      <c r="S715" s="292"/>
      <c r="T715" s="292"/>
      <c r="U715" s="495"/>
      <c r="V715" s="491"/>
      <c r="W715" s="503"/>
      <c r="X715" s="499"/>
      <c r="Y715" s="292"/>
      <c r="Z715" s="292"/>
      <c r="AA715" s="1306"/>
      <c r="AB715" s="499"/>
      <c r="AC715" s="292"/>
      <c r="AD715" s="292"/>
      <c r="AE715" s="292"/>
      <c r="AF715" s="292"/>
      <c r="AG715" s="292"/>
      <c r="AH715" s="292"/>
      <c r="AI715" s="292"/>
      <c r="AJ715" s="292"/>
      <c r="AK715" s="1325"/>
      <c r="AL715" s="292"/>
    </row>
    <row r="716" spans="1:38" s="291" customFormat="1" ht="14.25" x14ac:dyDescent="0.2">
      <c r="A716" s="301"/>
      <c r="B716" s="301"/>
      <c r="C716" s="301"/>
      <c r="D716" s="301"/>
      <c r="E716" s="301"/>
      <c r="F716" s="303"/>
      <c r="G716" s="303"/>
      <c r="H716" s="303"/>
      <c r="I716" s="303"/>
      <c r="J716" s="292"/>
      <c r="K716" s="292"/>
      <c r="L716" s="292"/>
      <c r="M716" s="292"/>
      <c r="N716" s="292"/>
      <c r="O716" s="292"/>
      <c r="P716" s="292"/>
      <c r="Q716" s="491"/>
      <c r="R716" s="292"/>
      <c r="S716" s="292"/>
      <c r="T716" s="292"/>
      <c r="U716" s="495"/>
      <c r="V716" s="491"/>
      <c r="W716" s="503"/>
      <c r="X716" s="499"/>
      <c r="Y716" s="292"/>
      <c r="Z716" s="292"/>
      <c r="AA716" s="1306"/>
      <c r="AB716" s="499"/>
      <c r="AC716" s="292"/>
      <c r="AD716" s="292"/>
      <c r="AE716" s="292"/>
      <c r="AF716" s="292"/>
      <c r="AG716" s="292"/>
      <c r="AH716" s="292"/>
      <c r="AI716" s="292"/>
      <c r="AJ716" s="292"/>
      <c r="AK716" s="1325"/>
      <c r="AL716" s="292"/>
    </row>
    <row r="717" spans="1:38" s="291" customFormat="1" ht="14.25" x14ac:dyDescent="0.2">
      <c r="A717" s="301"/>
      <c r="B717" s="301"/>
      <c r="C717" s="301"/>
      <c r="D717" s="301"/>
      <c r="E717" s="301"/>
      <c r="F717" s="303"/>
      <c r="G717" s="303"/>
      <c r="H717" s="303"/>
      <c r="I717" s="303"/>
      <c r="J717" s="292"/>
      <c r="K717" s="292"/>
      <c r="L717" s="292"/>
      <c r="M717" s="292"/>
      <c r="N717" s="292"/>
      <c r="O717" s="292"/>
      <c r="P717" s="292"/>
      <c r="Q717" s="491"/>
      <c r="R717" s="292"/>
      <c r="S717" s="292"/>
      <c r="T717" s="292"/>
      <c r="U717" s="495"/>
      <c r="V717" s="491"/>
      <c r="W717" s="503"/>
      <c r="X717" s="499"/>
      <c r="Y717" s="292"/>
      <c r="Z717" s="292"/>
      <c r="AA717" s="1306"/>
      <c r="AB717" s="499"/>
      <c r="AC717" s="292"/>
      <c r="AD717" s="292"/>
      <c r="AE717" s="292"/>
      <c r="AF717" s="292"/>
      <c r="AG717" s="292"/>
      <c r="AH717" s="292"/>
      <c r="AI717" s="292"/>
      <c r="AJ717" s="292"/>
      <c r="AK717" s="1325"/>
      <c r="AL717" s="292"/>
    </row>
    <row r="718" spans="1:38" s="291" customFormat="1" ht="14.25" x14ac:dyDescent="0.2">
      <c r="A718" s="301"/>
      <c r="B718" s="301"/>
      <c r="C718" s="301"/>
      <c r="D718" s="301"/>
      <c r="E718" s="301"/>
      <c r="F718" s="303"/>
      <c r="G718" s="303"/>
      <c r="H718" s="303"/>
      <c r="I718" s="303"/>
      <c r="J718" s="292"/>
      <c r="K718" s="292"/>
      <c r="L718" s="292"/>
      <c r="M718" s="292"/>
      <c r="N718" s="292"/>
      <c r="O718" s="292"/>
      <c r="P718" s="292"/>
      <c r="Q718" s="491"/>
      <c r="R718" s="292"/>
      <c r="S718" s="292"/>
      <c r="T718" s="292"/>
      <c r="U718" s="495"/>
      <c r="V718" s="491"/>
      <c r="W718" s="503"/>
      <c r="X718" s="499"/>
      <c r="Y718" s="292"/>
      <c r="Z718" s="292"/>
      <c r="AA718" s="1306"/>
      <c r="AB718" s="499"/>
      <c r="AC718" s="292"/>
      <c r="AD718" s="292"/>
      <c r="AE718" s="292"/>
      <c r="AF718" s="292"/>
      <c r="AG718" s="292"/>
      <c r="AH718" s="292"/>
      <c r="AI718" s="292"/>
      <c r="AJ718" s="292"/>
      <c r="AK718" s="1325"/>
      <c r="AL718" s="292"/>
    </row>
    <row r="719" spans="1:38" s="291" customFormat="1" ht="14.25" x14ac:dyDescent="0.2">
      <c r="A719" s="301"/>
      <c r="B719" s="301"/>
      <c r="C719" s="301"/>
      <c r="D719" s="301"/>
      <c r="E719" s="301"/>
      <c r="F719" s="303"/>
      <c r="G719" s="303"/>
      <c r="H719" s="303"/>
      <c r="I719" s="303"/>
      <c r="J719" s="292"/>
      <c r="K719" s="292"/>
      <c r="L719" s="292"/>
      <c r="M719" s="292"/>
      <c r="N719" s="292"/>
      <c r="O719" s="292"/>
      <c r="P719" s="292"/>
      <c r="Q719" s="491"/>
      <c r="R719" s="292"/>
      <c r="S719" s="292"/>
      <c r="T719" s="292"/>
      <c r="U719" s="495"/>
      <c r="V719" s="491"/>
      <c r="W719" s="503"/>
      <c r="X719" s="499"/>
      <c r="Y719" s="292"/>
      <c r="Z719" s="292"/>
      <c r="AA719" s="1306"/>
      <c r="AB719" s="499"/>
      <c r="AC719" s="292"/>
      <c r="AD719" s="292"/>
      <c r="AE719" s="292"/>
      <c r="AF719" s="292"/>
      <c r="AG719" s="292"/>
      <c r="AH719" s="292"/>
      <c r="AI719" s="292"/>
      <c r="AJ719" s="292"/>
      <c r="AK719" s="1325"/>
      <c r="AL719" s="292"/>
    </row>
    <row r="720" spans="1:38" s="291" customFormat="1" ht="14.25" x14ac:dyDescent="0.2">
      <c r="A720" s="301"/>
      <c r="B720" s="301"/>
      <c r="C720" s="301"/>
      <c r="D720" s="301"/>
      <c r="E720" s="301"/>
      <c r="F720" s="303"/>
      <c r="G720" s="303"/>
      <c r="H720" s="303"/>
      <c r="I720" s="303"/>
      <c r="J720" s="292"/>
      <c r="K720" s="292"/>
      <c r="L720" s="292"/>
      <c r="M720" s="292"/>
      <c r="N720" s="292"/>
      <c r="O720" s="292"/>
      <c r="P720" s="292"/>
      <c r="Q720" s="491"/>
      <c r="R720" s="292"/>
      <c r="S720" s="292"/>
      <c r="T720" s="292"/>
      <c r="U720" s="495"/>
      <c r="V720" s="491"/>
      <c r="W720" s="503"/>
      <c r="X720" s="499"/>
      <c r="Y720" s="292"/>
      <c r="Z720" s="292"/>
      <c r="AA720" s="1306"/>
      <c r="AB720" s="499"/>
      <c r="AC720" s="292"/>
      <c r="AD720" s="292"/>
      <c r="AE720" s="292"/>
      <c r="AF720" s="292"/>
      <c r="AG720" s="292"/>
      <c r="AH720" s="292"/>
      <c r="AI720" s="292"/>
      <c r="AJ720" s="292"/>
      <c r="AK720" s="1325"/>
      <c r="AL720" s="292"/>
    </row>
    <row r="721" spans="1:38" s="291" customFormat="1" ht="14.25" x14ac:dyDescent="0.2">
      <c r="A721" s="301"/>
      <c r="B721" s="301"/>
      <c r="C721" s="301"/>
      <c r="D721" s="301"/>
      <c r="E721" s="301"/>
      <c r="F721" s="303"/>
      <c r="G721" s="303"/>
      <c r="H721" s="303"/>
      <c r="I721" s="303"/>
      <c r="J721" s="292"/>
      <c r="K721" s="292"/>
      <c r="L721" s="292"/>
      <c r="M721" s="292"/>
      <c r="N721" s="292"/>
      <c r="O721" s="292"/>
      <c r="P721" s="292"/>
      <c r="Q721" s="491"/>
      <c r="R721" s="292"/>
      <c r="S721" s="292"/>
      <c r="T721" s="292"/>
      <c r="U721" s="495"/>
      <c r="V721" s="491"/>
      <c r="W721" s="503"/>
      <c r="X721" s="499"/>
      <c r="Y721" s="292"/>
      <c r="Z721" s="292"/>
      <c r="AA721" s="1306"/>
      <c r="AB721" s="499"/>
      <c r="AC721" s="292"/>
      <c r="AD721" s="292"/>
      <c r="AE721" s="292"/>
      <c r="AF721" s="292"/>
      <c r="AG721" s="292"/>
      <c r="AH721" s="292"/>
      <c r="AI721" s="292"/>
      <c r="AJ721" s="292"/>
      <c r="AK721" s="1325"/>
      <c r="AL721" s="292"/>
    </row>
    <row r="722" spans="1:38" s="291" customFormat="1" ht="14.25" x14ac:dyDescent="0.2">
      <c r="A722" s="301"/>
      <c r="B722" s="301"/>
      <c r="C722" s="301"/>
      <c r="D722" s="301"/>
      <c r="E722" s="301"/>
      <c r="F722" s="303"/>
      <c r="G722" s="303"/>
      <c r="H722" s="303"/>
      <c r="I722" s="303"/>
      <c r="J722" s="292"/>
      <c r="K722" s="292"/>
      <c r="L722" s="292"/>
      <c r="M722" s="292"/>
      <c r="N722" s="292"/>
      <c r="O722" s="292"/>
      <c r="P722" s="292"/>
      <c r="Q722" s="491"/>
      <c r="R722" s="292"/>
      <c r="S722" s="292"/>
      <c r="T722" s="292"/>
      <c r="U722" s="495"/>
      <c r="V722" s="491"/>
      <c r="W722" s="503"/>
      <c r="X722" s="499"/>
      <c r="Y722" s="292"/>
      <c r="Z722" s="292"/>
      <c r="AA722" s="1306"/>
      <c r="AB722" s="499"/>
      <c r="AC722" s="292"/>
      <c r="AD722" s="292"/>
      <c r="AE722" s="292"/>
      <c r="AF722" s="292"/>
      <c r="AG722" s="292"/>
      <c r="AH722" s="292"/>
      <c r="AI722" s="292"/>
      <c r="AJ722" s="292"/>
      <c r="AK722" s="1325"/>
      <c r="AL722" s="292"/>
    </row>
    <row r="723" spans="1:38" s="291" customFormat="1" ht="14.25" x14ac:dyDescent="0.2">
      <c r="A723" s="301"/>
      <c r="B723" s="301"/>
      <c r="C723" s="301"/>
      <c r="D723" s="301"/>
      <c r="E723" s="301"/>
      <c r="F723" s="303"/>
      <c r="G723" s="303"/>
      <c r="H723" s="303"/>
      <c r="I723" s="303"/>
      <c r="J723" s="292"/>
      <c r="K723" s="292"/>
      <c r="L723" s="292"/>
      <c r="M723" s="292"/>
      <c r="N723" s="292"/>
      <c r="O723" s="292"/>
      <c r="P723" s="292"/>
      <c r="Q723" s="491"/>
      <c r="R723" s="292"/>
      <c r="S723" s="292"/>
      <c r="T723" s="292"/>
      <c r="U723" s="495"/>
      <c r="V723" s="491"/>
      <c r="W723" s="503"/>
      <c r="X723" s="499"/>
      <c r="Y723" s="292"/>
      <c r="Z723" s="292"/>
      <c r="AA723" s="1306"/>
      <c r="AB723" s="499"/>
      <c r="AC723" s="292"/>
      <c r="AD723" s="292"/>
      <c r="AE723" s="292"/>
      <c r="AF723" s="292"/>
      <c r="AG723" s="292"/>
      <c r="AH723" s="292"/>
      <c r="AI723" s="292"/>
      <c r="AJ723" s="292"/>
      <c r="AK723" s="1325"/>
      <c r="AL723" s="292"/>
    </row>
    <row r="724" spans="1:38" s="291" customFormat="1" ht="14.25" x14ac:dyDescent="0.2">
      <c r="A724" s="301"/>
      <c r="B724" s="301"/>
      <c r="C724" s="301"/>
      <c r="D724" s="301"/>
      <c r="E724" s="301"/>
      <c r="F724" s="303"/>
      <c r="G724" s="303"/>
      <c r="H724" s="303"/>
      <c r="I724" s="303"/>
      <c r="J724" s="292"/>
      <c r="K724" s="292"/>
      <c r="L724" s="292"/>
      <c r="M724" s="292"/>
      <c r="N724" s="292"/>
      <c r="O724" s="292"/>
      <c r="P724" s="292"/>
      <c r="Q724" s="491"/>
      <c r="R724" s="292"/>
      <c r="S724" s="292"/>
      <c r="T724" s="292"/>
      <c r="U724" s="495"/>
      <c r="V724" s="491"/>
      <c r="W724" s="503"/>
      <c r="X724" s="499"/>
      <c r="Y724" s="292"/>
      <c r="Z724" s="292"/>
      <c r="AA724" s="1306"/>
      <c r="AB724" s="499"/>
      <c r="AC724" s="292"/>
      <c r="AD724" s="292"/>
      <c r="AE724" s="292"/>
      <c r="AF724" s="292"/>
      <c r="AG724" s="292"/>
      <c r="AH724" s="292"/>
      <c r="AI724" s="292"/>
      <c r="AJ724" s="292"/>
      <c r="AK724" s="1325"/>
      <c r="AL724" s="292"/>
    </row>
    <row r="725" spans="1:38" s="291" customFormat="1" ht="14.25" x14ac:dyDescent="0.2">
      <c r="A725" s="301"/>
      <c r="B725" s="301"/>
      <c r="C725" s="301"/>
      <c r="D725" s="301"/>
      <c r="E725" s="301"/>
      <c r="F725" s="303"/>
      <c r="G725" s="303"/>
      <c r="H725" s="303"/>
      <c r="I725" s="303"/>
      <c r="J725" s="292"/>
      <c r="K725" s="292"/>
      <c r="L725" s="292"/>
      <c r="M725" s="292"/>
      <c r="N725" s="292"/>
      <c r="O725" s="292"/>
      <c r="P725" s="292"/>
      <c r="Q725" s="491"/>
      <c r="R725" s="292"/>
      <c r="S725" s="292"/>
      <c r="T725" s="292"/>
      <c r="U725" s="495"/>
      <c r="V725" s="491"/>
      <c r="W725" s="503"/>
      <c r="X725" s="499"/>
      <c r="Y725" s="292"/>
      <c r="Z725" s="292"/>
      <c r="AA725" s="1306"/>
      <c r="AB725" s="499"/>
      <c r="AC725" s="292"/>
      <c r="AD725" s="292"/>
      <c r="AE725" s="292"/>
      <c r="AF725" s="292"/>
      <c r="AG725" s="292"/>
      <c r="AH725" s="292"/>
      <c r="AI725" s="292"/>
      <c r="AJ725" s="292"/>
      <c r="AK725" s="1325"/>
      <c r="AL725" s="292"/>
    </row>
    <row r="726" spans="1:38" s="291" customFormat="1" ht="14.25" x14ac:dyDescent="0.2">
      <c r="A726" s="301"/>
      <c r="B726" s="301"/>
      <c r="C726" s="301"/>
      <c r="D726" s="301"/>
      <c r="E726" s="301"/>
      <c r="F726" s="303"/>
      <c r="G726" s="303"/>
      <c r="H726" s="303"/>
      <c r="I726" s="303"/>
      <c r="J726" s="292"/>
      <c r="K726" s="292"/>
      <c r="L726" s="292"/>
      <c r="M726" s="292"/>
      <c r="N726" s="292"/>
      <c r="O726" s="292"/>
      <c r="P726" s="292"/>
      <c r="Q726" s="491"/>
      <c r="R726" s="292"/>
      <c r="S726" s="292"/>
      <c r="T726" s="292"/>
      <c r="U726" s="495"/>
      <c r="V726" s="491"/>
      <c r="W726" s="503"/>
      <c r="X726" s="499"/>
      <c r="Y726" s="292"/>
      <c r="Z726" s="292"/>
      <c r="AA726" s="1306"/>
      <c r="AB726" s="499"/>
      <c r="AC726" s="292"/>
      <c r="AD726" s="292"/>
      <c r="AE726" s="292"/>
      <c r="AF726" s="292"/>
      <c r="AG726" s="292"/>
      <c r="AH726" s="292"/>
      <c r="AI726" s="292"/>
      <c r="AJ726" s="292"/>
      <c r="AK726" s="1325"/>
      <c r="AL726" s="292"/>
    </row>
    <row r="727" spans="1:38" s="291" customFormat="1" ht="14.25" x14ac:dyDescent="0.2">
      <c r="A727" s="301"/>
      <c r="B727" s="301"/>
      <c r="C727" s="301"/>
      <c r="D727" s="301"/>
      <c r="E727" s="301"/>
      <c r="F727" s="303"/>
      <c r="G727" s="303"/>
      <c r="H727" s="303"/>
      <c r="I727" s="303"/>
      <c r="J727" s="292"/>
      <c r="K727" s="292"/>
      <c r="L727" s="292"/>
      <c r="M727" s="292"/>
      <c r="N727" s="292"/>
      <c r="O727" s="292"/>
      <c r="P727" s="292"/>
      <c r="Q727" s="491"/>
      <c r="R727" s="292"/>
      <c r="S727" s="292"/>
      <c r="T727" s="292"/>
      <c r="U727" s="495"/>
      <c r="V727" s="491"/>
      <c r="W727" s="503"/>
      <c r="X727" s="499"/>
      <c r="Y727" s="292"/>
      <c r="Z727" s="292"/>
      <c r="AA727" s="1306"/>
      <c r="AB727" s="499"/>
      <c r="AC727" s="292"/>
      <c r="AD727" s="292"/>
      <c r="AE727" s="292"/>
      <c r="AF727" s="292"/>
      <c r="AG727" s="292"/>
      <c r="AH727" s="292"/>
      <c r="AI727" s="292"/>
      <c r="AJ727" s="292"/>
      <c r="AK727" s="1325"/>
      <c r="AL727" s="292"/>
    </row>
    <row r="728" spans="1:38" s="291" customFormat="1" ht="14.25" x14ac:dyDescent="0.2">
      <c r="A728" s="301"/>
      <c r="B728" s="301"/>
      <c r="C728" s="301"/>
      <c r="D728" s="301"/>
      <c r="E728" s="301"/>
      <c r="F728" s="303"/>
      <c r="G728" s="303"/>
      <c r="H728" s="303"/>
      <c r="I728" s="303"/>
      <c r="J728" s="292"/>
      <c r="K728" s="292"/>
      <c r="L728" s="292"/>
      <c r="M728" s="292"/>
      <c r="N728" s="292"/>
      <c r="O728" s="292"/>
      <c r="P728" s="292"/>
      <c r="Q728" s="491"/>
      <c r="R728" s="292"/>
      <c r="S728" s="292"/>
      <c r="T728" s="292"/>
      <c r="U728" s="495"/>
      <c r="V728" s="491"/>
      <c r="W728" s="503"/>
      <c r="X728" s="499"/>
      <c r="Y728" s="292"/>
      <c r="Z728" s="292"/>
      <c r="AA728" s="1306"/>
      <c r="AB728" s="499"/>
      <c r="AC728" s="292"/>
      <c r="AD728" s="292"/>
      <c r="AE728" s="292"/>
      <c r="AF728" s="292"/>
      <c r="AG728" s="292"/>
      <c r="AH728" s="292"/>
      <c r="AI728" s="292"/>
      <c r="AJ728" s="292"/>
      <c r="AK728" s="1325"/>
      <c r="AL728" s="292"/>
    </row>
    <row r="729" spans="1:38" s="291" customFormat="1" ht="14.25" x14ac:dyDescent="0.2">
      <c r="A729" s="301"/>
      <c r="B729" s="301"/>
      <c r="C729" s="301"/>
      <c r="D729" s="301"/>
      <c r="E729" s="301"/>
      <c r="F729" s="303"/>
      <c r="G729" s="303"/>
      <c r="H729" s="303"/>
      <c r="I729" s="303"/>
      <c r="J729" s="292"/>
      <c r="K729" s="292"/>
      <c r="L729" s="292"/>
      <c r="M729" s="292"/>
      <c r="N729" s="292"/>
      <c r="O729" s="292"/>
      <c r="P729" s="292"/>
      <c r="Q729" s="491"/>
      <c r="R729" s="292"/>
      <c r="S729" s="292"/>
      <c r="T729" s="292"/>
      <c r="U729" s="495"/>
      <c r="V729" s="491"/>
      <c r="W729" s="503"/>
      <c r="X729" s="499"/>
      <c r="Y729" s="292"/>
      <c r="Z729" s="292"/>
      <c r="AA729" s="1306"/>
      <c r="AB729" s="499"/>
      <c r="AC729" s="292"/>
      <c r="AD729" s="292"/>
      <c r="AE729" s="292"/>
      <c r="AF729" s="292"/>
      <c r="AG729" s="292"/>
      <c r="AH729" s="292"/>
      <c r="AI729" s="292"/>
      <c r="AJ729" s="292"/>
      <c r="AK729" s="1325"/>
      <c r="AL729" s="292"/>
    </row>
    <row r="730" spans="1:38" s="291" customFormat="1" ht="14.25" x14ac:dyDescent="0.2">
      <c r="A730" s="301"/>
      <c r="B730" s="301"/>
      <c r="C730" s="301"/>
      <c r="D730" s="301"/>
      <c r="E730" s="301"/>
      <c r="F730" s="303"/>
      <c r="G730" s="303"/>
      <c r="H730" s="303"/>
      <c r="I730" s="303"/>
      <c r="J730" s="292"/>
      <c r="K730" s="292"/>
      <c r="L730" s="292"/>
      <c r="M730" s="292"/>
      <c r="N730" s="292"/>
      <c r="O730" s="292"/>
      <c r="P730" s="292"/>
      <c r="Q730" s="491"/>
      <c r="R730" s="292"/>
      <c r="S730" s="292"/>
      <c r="T730" s="292"/>
      <c r="U730" s="495"/>
      <c r="V730" s="491"/>
      <c r="W730" s="503"/>
      <c r="X730" s="499"/>
      <c r="Y730" s="292"/>
      <c r="Z730" s="292"/>
      <c r="AA730" s="1306"/>
      <c r="AB730" s="499"/>
      <c r="AC730" s="292"/>
      <c r="AD730" s="292"/>
      <c r="AE730" s="292"/>
      <c r="AF730" s="292"/>
      <c r="AG730" s="292"/>
      <c r="AH730" s="292"/>
      <c r="AI730" s="292"/>
      <c r="AJ730" s="292"/>
      <c r="AK730" s="1325"/>
      <c r="AL730" s="292"/>
    </row>
    <row r="731" spans="1:38" s="291" customFormat="1" ht="14.25" x14ac:dyDescent="0.2">
      <c r="A731" s="301"/>
      <c r="B731" s="301"/>
      <c r="C731" s="301"/>
      <c r="D731" s="301"/>
      <c r="E731" s="301"/>
      <c r="F731" s="303"/>
      <c r="G731" s="303"/>
      <c r="H731" s="303"/>
      <c r="I731" s="303"/>
      <c r="J731" s="292"/>
      <c r="K731" s="292"/>
      <c r="L731" s="292"/>
      <c r="M731" s="292"/>
      <c r="N731" s="292"/>
      <c r="O731" s="292"/>
      <c r="P731" s="292"/>
      <c r="Q731" s="491"/>
      <c r="R731" s="292"/>
      <c r="S731" s="292"/>
      <c r="T731" s="292"/>
      <c r="U731" s="495"/>
      <c r="V731" s="491"/>
      <c r="W731" s="503"/>
      <c r="X731" s="499"/>
      <c r="Y731" s="292"/>
      <c r="Z731" s="292"/>
      <c r="AA731" s="1306"/>
      <c r="AB731" s="499"/>
      <c r="AC731" s="292"/>
      <c r="AD731" s="292"/>
      <c r="AE731" s="292"/>
      <c r="AF731" s="292"/>
      <c r="AG731" s="292"/>
      <c r="AH731" s="292"/>
      <c r="AI731" s="292"/>
      <c r="AJ731" s="292"/>
      <c r="AK731" s="1325"/>
      <c r="AL731" s="292"/>
    </row>
    <row r="732" spans="1:38" s="291" customFormat="1" ht="14.25" x14ac:dyDescent="0.2">
      <c r="A732" s="301"/>
      <c r="B732" s="301"/>
      <c r="C732" s="301"/>
      <c r="D732" s="301"/>
      <c r="E732" s="301"/>
      <c r="F732" s="303"/>
      <c r="G732" s="303"/>
      <c r="H732" s="303"/>
      <c r="I732" s="303"/>
      <c r="J732" s="292"/>
      <c r="K732" s="292"/>
      <c r="L732" s="292"/>
      <c r="M732" s="292"/>
      <c r="N732" s="292"/>
      <c r="O732" s="292"/>
      <c r="P732" s="292"/>
      <c r="Q732" s="491"/>
      <c r="R732" s="292"/>
      <c r="S732" s="292"/>
      <c r="T732" s="292"/>
      <c r="U732" s="495"/>
      <c r="V732" s="491"/>
      <c r="W732" s="503"/>
      <c r="X732" s="499"/>
      <c r="Y732" s="292"/>
      <c r="Z732" s="292"/>
      <c r="AA732" s="1306"/>
      <c r="AB732" s="499"/>
      <c r="AC732" s="292"/>
      <c r="AD732" s="292"/>
      <c r="AE732" s="292"/>
      <c r="AF732" s="292"/>
      <c r="AG732" s="292"/>
      <c r="AH732" s="292"/>
      <c r="AI732" s="292"/>
      <c r="AJ732" s="292"/>
      <c r="AK732" s="1325"/>
      <c r="AL732" s="292"/>
    </row>
    <row r="733" spans="1:38" s="291" customFormat="1" ht="14.25" x14ac:dyDescent="0.2">
      <c r="A733" s="301"/>
      <c r="B733" s="301"/>
      <c r="C733" s="301"/>
      <c r="D733" s="301"/>
      <c r="E733" s="301"/>
      <c r="F733" s="303"/>
      <c r="G733" s="303"/>
      <c r="H733" s="303"/>
      <c r="I733" s="303"/>
      <c r="J733" s="292"/>
      <c r="K733" s="292"/>
      <c r="L733" s="292"/>
      <c r="M733" s="292"/>
      <c r="N733" s="292"/>
      <c r="O733" s="292"/>
      <c r="P733" s="292"/>
      <c r="Q733" s="491"/>
      <c r="R733" s="292"/>
      <c r="S733" s="292"/>
      <c r="T733" s="292"/>
      <c r="U733" s="495"/>
      <c r="V733" s="491"/>
      <c r="W733" s="503"/>
      <c r="X733" s="499"/>
      <c r="Y733" s="292"/>
      <c r="Z733" s="292"/>
      <c r="AA733" s="1306"/>
      <c r="AB733" s="499"/>
      <c r="AC733" s="292"/>
      <c r="AD733" s="292"/>
      <c r="AE733" s="292"/>
      <c r="AF733" s="292"/>
      <c r="AG733" s="292"/>
      <c r="AH733" s="292"/>
      <c r="AI733" s="292"/>
      <c r="AJ733" s="292"/>
      <c r="AK733" s="1325"/>
      <c r="AL733" s="292"/>
    </row>
    <row r="734" spans="1:38" s="291" customFormat="1" ht="14.25" x14ac:dyDescent="0.2">
      <c r="A734" s="301"/>
      <c r="B734" s="301"/>
      <c r="C734" s="301"/>
      <c r="D734" s="301"/>
      <c r="E734" s="301"/>
      <c r="F734" s="303"/>
      <c r="G734" s="303"/>
      <c r="H734" s="303"/>
      <c r="I734" s="303"/>
      <c r="J734" s="292"/>
      <c r="K734" s="292"/>
      <c r="L734" s="292"/>
      <c r="M734" s="292"/>
      <c r="N734" s="292"/>
      <c r="O734" s="292"/>
      <c r="P734" s="292"/>
      <c r="Q734" s="491"/>
      <c r="R734" s="292"/>
      <c r="S734" s="292"/>
      <c r="T734" s="292"/>
      <c r="U734" s="495"/>
      <c r="V734" s="491"/>
      <c r="W734" s="503"/>
      <c r="X734" s="499"/>
      <c r="Y734" s="292"/>
      <c r="Z734" s="292"/>
      <c r="AA734" s="1306"/>
      <c r="AB734" s="499"/>
      <c r="AC734" s="292"/>
      <c r="AD734" s="292"/>
      <c r="AE734" s="292"/>
      <c r="AF734" s="292"/>
      <c r="AG734" s="292"/>
      <c r="AH734" s="292"/>
      <c r="AI734" s="292"/>
      <c r="AJ734" s="292"/>
      <c r="AK734" s="1325"/>
      <c r="AL734" s="292"/>
    </row>
    <row r="735" spans="1:38" s="291" customFormat="1" ht="14.25" x14ac:dyDescent="0.2">
      <c r="A735" s="301"/>
      <c r="B735" s="301"/>
      <c r="C735" s="301"/>
      <c r="D735" s="301"/>
      <c r="E735" s="301"/>
      <c r="F735" s="303"/>
      <c r="G735" s="303"/>
      <c r="H735" s="303"/>
      <c r="I735" s="303"/>
      <c r="J735" s="292"/>
      <c r="K735" s="292"/>
      <c r="L735" s="292"/>
      <c r="M735" s="292"/>
      <c r="N735" s="292"/>
      <c r="O735" s="292"/>
      <c r="P735" s="292"/>
      <c r="Q735" s="491"/>
      <c r="R735" s="292"/>
      <c r="S735" s="292"/>
      <c r="T735" s="292"/>
      <c r="U735" s="495"/>
      <c r="V735" s="491"/>
      <c r="W735" s="503"/>
      <c r="X735" s="499"/>
      <c r="Y735" s="292"/>
      <c r="Z735" s="292"/>
      <c r="AA735" s="1306"/>
      <c r="AB735" s="499"/>
      <c r="AC735" s="292"/>
      <c r="AD735" s="292"/>
      <c r="AE735" s="292"/>
      <c r="AF735" s="292"/>
      <c r="AG735" s="292"/>
      <c r="AH735" s="292"/>
      <c r="AI735" s="292"/>
      <c r="AJ735" s="292"/>
      <c r="AK735" s="1325"/>
      <c r="AL735" s="292"/>
    </row>
    <row r="736" spans="1:38" s="291" customFormat="1" ht="14.25" x14ac:dyDescent="0.2">
      <c r="A736" s="301"/>
      <c r="B736" s="301"/>
      <c r="C736" s="301"/>
      <c r="D736" s="301"/>
      <c r="E736" s="301"/>
      <c r="F736" s="303"/>
      <c r="G736" s="303"/>
      <c r="H736" s="303"/>
      <c r="I736" s="303"/>
      <c r="J736" s="292"/>
      <c r="K736" s="292"/>
      <c r="L736" s="292"/>
      <c r="M736" s="292"/>
      <c r="N736" s="292"/>
      <c r="O736" s="292"/>
      <c r="P736" s="292"/>
      <c r="Q736" s="491"/>
      <c r="R736" s="292"/>
      <c r="S736" s="292"/>
      <c r="T736" s="292"/>
      <c r="U736" s="495"/>
      <c r="V736" s="491"/>
      <c r="W736" s="503"/>
      <c r="X736" s="499"/>
      <c r="Y736" s="292"/>
      <c r="Z736" s="292"/>
      <c r="AA736" s="1306"/>
      <c r="AB736" s="499"/>
      <c r="AC736" s="292"/>
      <c r="AD736" s="292"/>
      <c r="AE736" s="292"/>
      <c r="AF736" s="292"/>
      <c r="AG736" s="292"/>
      <c r="AH736" s="292"/>
      <c r="AI736" s="292"/>
      <c r="AJ736" s="292"/>
      <c r="AK736" s="1325"/>
      <c r="AL736" s="292"/>
    </row>
    <row r="737" spans="1:38" s="291" customFormat="1" ht="14.25" x14ac:dyDescent="0.2">
      <c r="A737" s="301"/>
      <c r="B737" s="301"/>
      <c r="C737" s="301"/>
      <c r="D737" s="301"/>
      <c r="E737" s="301"/>
      <c r="F737" s="303"/>
      <c r="G737" s="303"/>
      <c r="H737" s="303"/>
      <c r="I737" s="303"/>
      <c r="J737" s="292"/>
      <c r="K737" s="292"/>
      <c r="L737" s="292"/>
      <c r="M737" s="292"/>
      <c r="N737" s="292"/>
      <c r="O737" s="292"/>
      <c r="P737" s="292"/>
      <c r="Q737" s="491"/>
      <c r="R737" s="292"/>
      <c r="S737" s="292"/>
      <c r="T737" s="292"/>
      <c r="U737" s="495"/>
      <c r="V737" s="491"/>
      <c r="W737" s="503"/>
      <c r="X737" s="499"/>
      <c r="Y737" s="292"/>
      <c r="Z737" s="292"/>
      <c r="AA737" s="1306"/>
      <c r="AB737" s="499"/>
      <c r="AC737" s="292"/>
      <c r="AD737" s="292"/>
      <c r="AE737" s="292"/>
      <c r="AF737" s="292"/>
      <c r="AG737" s="292"/>
      <c r="AH737" s="292"/>
      <c r="AI737" s="292"/>
      <c r="AJ737" s="292"/>
      <c r="AK737" s="1325"/>
      <c r="AL737" s="292"/>
    </row>
    <row r="738" spans="1:38" s="291" customFormat="1" ht="14.25" x14ac:dyDescent="0.2">
      <c r="A738" s="301"/>
      <c r="B738" s="301"/>
      <c r="C738" s="301"/>
      <c r="D738" s="301"/>
      <c r="E738" s="301"/>
      <c r="F738" s="303"/>
      <c r="G738" s="303"/>
      <c r="H738" s="303"/>
      <c r="I738" s="303"/>
      <c r="J738" s="292"/>
      <c r="K738" s="292"/>
      <c r="L738" s="292"/>
      <c r="M738" s="292"/>
      <c r="N738" s="292"/>
      <c r="O738" s="292"/>
      <c r="P738" s="292"/>
      <c r="Q738" s="491"/>
      <c r="R738" s="292"/>
      <c r="S738" s="292"/>
      <c r="T738" s="292"/>
      <c r="U738" s="495"/>
      <c r="V738" s="491"/>
      <c r="W738" s="503"/>
      <c r="X738" s="499"/>
      <c r="Y738" s="292"/>
      <c r="Z738" s="292"/>
      <c r="AA738" s="1306"/>
      <c r="AB738" s="499"/>
      <c r="AC738" s="292"/>
      <c r="AD738" s="292"/>
      <c r="AE738" s="292"/>
      <c r="AF738" s="292"/>
      <c r="AG738" s="292"/>
      <c r="AH738" s="292"/>
      <c r="AI738" s="292"/>
      <c r="AJ738" s="292"/>
      <c r="AK738" s="1325"/>
      <c r="AL738" s="292"/>
    </row>
    <row r="739" spans="1:38" s="291" customFormat="1" ht="14.25" x14ac:dyDescent="0.2">
      <c r="A739" s="301"/>
      <c r="B739" s="301"/>
      <c r="C739" s="301"/>
      <c r="D739" s="301"/>
      <c r="E739" s="301"/>
      <c r="F739" s="303"/>
      <c r="G739" s="303"/>
      <c r="H739" s="303"/>
      <c r="I739" s="303"/>
      <c r="J739" s="292"/>
      <c r="K739" s="292"/>
      <c r="L739" s="292"/>
      <c r="M739" s="292"/>
      <c r="N739" s="292"/>
      <c r="O739" s="292"/>
      <c r="P739" s="292"/>
      <c r="Q739" s="491"/>
      <c r="R739" s="292"/>
      <c r="S739" s="292"/>
      <c r="T739" s="292"/>
      <c r="U739" s="495"/>
      <c r="V739" s="491"/>
      <c r="W739" s="503"/>
      <c r="X739" s="499"/>
      <c r="Y739" s="292"/>
      <c r="Z739" s="292"/>
      <c r="AA739" s="1306"/>
      <c r="AB739" s="499"/>
      <c r="AC739" s="292"/>
      <c r="AD739" s="292"/>
      <c r="AE739" s="292"/>
      <c r="AF739" s="292"/>
      <c r="AG739" s="292"/>
      <c r="AH739" s="292"/>
      <c r="AI739" s="292"/>
      <c r="AJ739" s="292"/>
      <c r="AK739" s="1325"/>
      <c r="AL739" s="292"/>
    </row>
    <row r="740" spans="1:38" s="291" customFormat="1" ht="14.25" x14ac:dyDescent="0.2">
      <c r="A740" s="301"/>
      <c r="B740" s="301"/>
      <c r="C740" s="301"/>
      <c r="D740" s="301"/>
      <c r="E740" s="301"/>
      <c r="F740" s="303"/>
      <c r="G740" s="303"/>
      <c r="H740" s="303"/>
      <c r="I740" s="303"/>
      <c r="J740" s="292"/>
      <c r="K740" s="292"/>
      <c r="L740" s="292"/>
      <c r="M740" s="292"/>
      <c r="N740" s="292"/>
      <c r="O740" s="292"/>
      <c r="P740" s="292"/>
      <c r="Q740" s="491"/>
      <c r="R740" s="292"/>
      <c r="S740" s="292"/>
      <c r="T740" s="292"/>
      <c r="U740" s="495"/>
      <c r="V740" s="491"/>
      <c r="W740" s="503"/>
      <c r="X740" s="499"/>
      <c r="Y740" s="292"/>
      <c r="Z740" s="292"/>
      <c r="AA740" s="1306"/>
      <c r="AB740" s="499"/>
      <c r="AC740" s="292"/>
      <c r="AD740" s="292"/>
      <c r="AE740" s="292"/>
      <c r="AF740" s="292"/>
      <c r="AG740" s="292"/>
      <c r="AH740" s="292"/>
      <c r="AI740" s="292"/>
      <c r="AJ740" s="292"/>
      <c r="AK740" s="1325"/>
      <c r="AL740" s="292"/>
    </row>
    <row r="741" spans="1:38" s="291" customFormat="1" ht="14.25" x14ac:dyDescent="0.2">
      <c r="A741" s="301"/>
      <c r="B741" s="301"/>
      <c r="C741" s="301"/>
      <c r="D741" s="301"/>
      <c r="E741" s="301"/>
      <c r="F741" s="303"/>
      <c r="G741" s="303"/>
      <c r="H741" s="303"/>
      <c r="I741" s="303"/>
      <c r="J741" s="292"/>
      <c r="K741" s="292"/>
      <c r="L741" s="292"/>
      <c r="M741" s="292"/>
      <c r="N741" s="292"/>
      <c r="O741" s="292"/>
      <c r="P741" s="292"/>
      <c r="Q741" s="491"/>
      <c r="R741" s="292"/>
      <c r="S741" s="292"/>
      <c r="T741" s="292"/>
      <c r="U741" s="495"/>
      <c r="V741" s="491"/>
      <c r="W741" s="503"/>
      <c r="X741" s="499"/>
      <c r="Y741" s="292"/>
      <c r="Z741" s="292"/>
      <c r="AA741" s="1306"/>
      <c r="AB741" s="499"/>
      <c r="AC741" s="292"/>
      <c r="AD741" s="292"/>
      <c r="AE741" s="292"/>
      <c r="AF741" s="292"/>
      <c r="AG741" s="292"/>
      <c r="AH741" s="292"/>
      <c r="AI741" s="292"/>
      <c r="AJ741" s="292"/>
      <c r="AK741" s="1325"/>
      <c r="AL741" s="292"/>
    </row>
    <row r="742" spans="1:38" s="291" customFormat="1" ht="14.25" x14ac:dyDescent="0.2">
      <c r="A742" s="301"/>
      <c r="B742" s="301"/>
      <c r="C742" s="301"/>
      <c r="D742" s="301"/>
      <c r="E742" s="301"/>
      <c r="F742" s="303"/>
      <c r="G742" s="303"/>
      <c r="H742" s="303"/>
      <c r="I742" s="303"/>
      <c r="J742" s="292"/>
      <c r="K742" s="292"/>
      <c r="L742" s="292"/>
      <c r="M742" s="292"/>
      <c r="N742" s="292"/>
      <c r="O742" s="292"/>
      <c r="P742" s="292"/>
      <c r="Q742" s="491"/>
      <c r="R742" s="292"/>
      <c r="S742" s="292"/>
      <c r="T742" s="292"/>
      <c r="U742" s="495"/>
      <c r="V742" s="491"/>
      <c r="W742" s="503"/>
      <c r="X742" s="499"/>
      <c r="Y742" s="292"/>
      <c r="Z742" s="292"/>
      <c r="AA742" s="1306"/>
      <c r="AB742" s="499"/>
      <c r="AC742" s="292"/>
      <c r="AD742" s="292"/>
      <c r="AE742" s="292"/>
      <c r="AF742" s="292"/>
      <c r="AG742" s="292"/>
      <c r="AH742" s="292"/>
      <c r="AI742" s="292"/>
      <c r="AJ742" s="292"/>
      <c r="AK742" s="1325"/>
      <c r="AL742" s="292"/>
    </row>
    <row r="743" spans="1:38" s="291" customFormat="1" ht="14.25" x14ac:dyDescent="0.2">
      <c r="A743" s="301"/>
      <c r="B743" s="301"/>
      <c r="C743" s="301"/>
      <c r="D743" s="301"/>
      <c r="E743" s="301"/>
      <c r="F743" s="303"/>
      <c r="G743" s="303"/>
      <c r="H743" s="303"/>
      <c r="I743" s="303"/>
      <c r="J743" s="292"/>
      <c r="K743" s="292"/>
      <c r="L743" s="292"/>
      <c r="M743" s="292"/>
      <c r="N743" s="292"/>
      <c r="O743" s="292"/>
      <c r="P743" s="292"/>
      <c r="Q743" s="491"/>
      <c r="R743" s="292"/>
      <c r="S743" s="292"/>
      <c r="T743" s="292"/>
      <c r="U743" s="495"/>
      <c r="V743" s="491"/>
      <c r="W743" s="503"/>
      <c r="X743" s="499"/>
      <c r="Y743" s="292"/>
      <c r="Z743" s="292"/>
      <c r="AA743" s="1306"/>
      <c r="AB743" s="499"/>
      <c r="AC743" s="292"/>
      <c r="AD743" s="292"/>
      <c r="AE743" s="292"/>
      <c r="AF743" s="292"/>
      <c r="AG743" s="292"/>
      <c r="AH743" s="292"/>
      <c r="AI743" s="292"/>
      <c r="AJ743" s="292"/>
      <c r="AK743" s="1325"/>
      <c r="AL743" s="292"/>
    </row>
    <row r="744" spans="1:38" s="291" customFormat="1" ht="14.25" x14ac:dyDescent="0.2">
      <c r="A744" s="301"/>
      <c r="B744" s="301"/>
      <c r="C744" s="301"/>
      <c r="D744" s="301"/>
      <c r="E744" s="301"/>
      <c r="F744" s="303"/>
      <c r="G744" s="303"/>
      <c r="H744" s="303"/>
      <c r="I744" s="303"/>
      <c r="J744" s="292"/>
      <c r="K744" s="292"/>
      <c r="L744" s="292"/>
      <c r="M744" s="292"/>
      <c r="N744" s="292"/>
      <c r="O744" s="292"/>
      <c r="P744" s="292"/>
      <c r="Q744" s="491"/>
      <c r="R744" s="292"/>
      <c r="S744" s="292"/>
      <c r="T744" s="292"/>
      <c r="U744" s="495"/>
      <c r="V744" s="491"/>
      <c r="W744" s="503"/>
      <c r="X744" s="499"/>
      <c r="Y744" s="292"/>
      <c r="Z744" s="292"/>
      <c r="AA744" s="1306"/>
      <c r="AB744" s="499"/>
      <c r="AC744" s="292"/>
      <c r="AD744" s="292"/>
      <c r="AE744" s="292"/>
      <c r="AF744" s="292"/>
      <c r="AG744" s="292"/>
      <c r="AH744" s="292"/>
      <c r="AI744" s="292"/>
      <c r="AJ744" s="292"/>
      <c r="AK744" s="1325"/>
      <c r="AL744" s="292"/>
    </row>
    <row r="745" spans="1:38" s="291" customFormat="1" ht="14.25" x14ac:dyDescent="0.2">
      <c r="A745" s="301"/>
      <c r="B745" s="301"/>
      <c r="C745" s="301"/>
      <c r="D745" s="301"/>
      <c r="E745" s="301"/>
      <c r="F745" s="303"/>
      <c r="G745" s="303"/>
      <c r="H745" s="303"/>
      <c r="I745" s="303"/>
      <c r="J745" s="292"/>
      <c r="K745" s="292"/>
      <c r="L745" s="292"/>
      <c r="M745" s="292"/>
      <c r="N745" s="292"/>
      <c r="O745" s="292"/>
      <c r="P745" s="292"/>
      <c r="Q745" s="491"/>
      <c r="R745" s="292"/>
      <c r="S745" s="292"/>
      <c r="T745" s="292"/>
      <c r="U745" s="495"/>
      <c r="V745" s="491"/>
      <c r="W745" s="503"/>
      <c r="X745" s="499"/>
      <c r="Y745" s="292"/>
      <c r="Z745" s="292"/>
      <c r="AA745" s="1306"/>
      <c r="AB745" s="499"/>
      <c r="AC745" s="292"/>
      <c r="AD745" s="292"/>
      <c r="AE745" s="292"/>
      <c r="AF745" s="292"/>
      <c r="AG745" s="292"/>
      <c r="AH745" s="292"/>
      <c r="AI745" s="292"/>
      <c r="AJ745" s="292"/>
      <c r="AK745" s="1325"/>
      <c r="AL745" s="292"/>
    </row>
    <row r="746" spans="1:38" s="291" customFormat="1" ht="14.25" x14ac:dyDescent="0.2">
      <c r="A746" s="301"/>
      <c r="B746" s="301"/>
      <c r="C746" s="301"/>
      <c r="D746" s="301"/>
      <c r="E746" s="301"/>
      <c r="F746" s="303"/>
      <c r="G746" s="303"/>
      <c r="H746" s="303"/>
      <c r="I746" s="303"/>
      <c r="J746" s="292"/>
      <c r="K746" s="292"/>
      <c r="L746" s="292"/>
      <c r="M746" s="292"/>
      <c r="N746" s="292"/>
      <c r="O746" s="292"/>
      <c r="P746" s="292"/>
      <c r="Q746" s="491"/>
      <c r="R746" s="292"/>
      <c r="S746" s="292"/>
      <c r="T746" s="292"/>
      <c r="U746" s="495"/>
      <c r="V746" s="491"/>
      <c r="W746" s="503"/>
      <c r="X746" s="499"/>
      <c r="Y746" s="292"/>
      <c r="Z746" s="292"/>
      <c r="AA746" s="1306"/>
      <c r="AB746" s="499"/>
      <c r="AC746" s="292"/>
      <c r="AD746" s="292"/>
      <c r="AE746" s="292"/>
      <c r="AF746" s="292"/>
      <c r="AG746" s="292"/>
      <c r="AH746" s="292"/>
      <c r="AI746" s="292"/>
      <c r="AJ746" s="292"/>
      <c r="AK746" s="1325"/>
      <c r="AL746" s="292"/>
    </row>
    <row r="747" spans="1:38" s="291" customFormat="1" ht="14.25" x14ac:dyDescent="0.2">
      <c r="A747" s="301"/>
      <c r="B747" s="301"/>
      <c r="C747" s="301"/>
      <c r="D747" s="301"/>
      <c r="E747" s="301"/>
      <c r="F747" s="303"/>
      <c r="G747" s="303"/>
      <c r="H747" s="303"/>
      <c r="I747" s="303"/>
      <c r="J747" s="292"/>
      <c r="K747" s="292"/>
      <c r="L747" s="292"/>
      <c r="M747" s="292"/>
      <c r="N747" s="292"/>
      <c r="O747" s="292"/>
      <c r="P747" s="292"/>
      <c r="Q747" s="491"/>
      <c r="R747" s="292"/>
      <c r="S747" s="292"/>
      <c r="T747" s="292"/>
      <c r="U747" s="495"/>
      <c r="V747" s="491"/>
      <c r="W747" s="503"/>
      <c r="X747" s="499"/>
      <c r="Y747" s="292"/>
      <c r="Z747" s="292"/>
      <c r="AA747" s="1306"/>
      <c r="AB747" s="499"/>
      <c r="AC747" s="292"/>
      <c r="AD747" s="292"/>
      <c r="AE747" s="292"/>
      <c r="AF747" s="292"/>
      <c r="AG747" s="292"/>
      <c r="AH747" s="292"/>
      <c r="AI747" s="292"/>
      <c r="AJ747" s="292"/>
      <c r="AK747" s="1325"/>
      <c r="AL747" s="292"/>
    </row>
    <row r="748" spans="1:38" s="291" customFormat="1" ht="14.25" x14ac:dyDescent="0.2">
      <c r="A748" s="301"/>
      <c r="B748" s="301"/>
      <c r="C748" s="301"/>
      <c r="D748" s="301"/>
      <c r="E748" s="301"/>
      <c r="F748" s="303"/>
      <c r="G748" s="303"/>
      <c r="H748" s="303"/>
      <c r="I748" s="303"/>
      <c r="J748" s="292"/>
      <c r="K748" s="292"/>
      <c r="L748" s="292"/>
      <c r="M748" s="292"/>
      <c r="N748" s="292"/>
      <c r="O748" s="292"/>
      <c r="P748" s="292"/>
      <c r="Q748" s="491"/>
      <c r="R748" s="292"/>
      <c r="S748" s="292"/>
      <c r="T748" s="292"/>
      <c r="U748" s="495"/>
      <c r="V748" s="491"/>
      <c r="W748" s="503"/>
      <c r="X748" s="499"/>
      <c r="Y748" s="292"/>
      <c r="Z748" s="292"/>
      <c r="AA748" s="1306"/>
      <c r="AB748" s="499"/>
      <c r="AC748" s="292"/>
      <c r="AD748" s="292"/>
      <c r="AE748" s="292"/>
      <c r="AF748" s="292"/>
      <c r="AG748" s="292"/>
      <c r="AH748" s="292"/>
      <c r="AI748" s="292"/>
      <c r="AJ748" s="292"/>
      <c r="AK748" s="1325"/>
      <c r="AL748" s="292"/>
    </row>
    <row r="749" spans="1:38" s="291" customFormat="1" ht="14.25" x14ac:dyDescent="0.2">
      <c r="A749" s="301"/>
      <c r="B749" s="301"/>
      <c r="C749" s="301"/>
      <c r="D749" s="301"/>
      <c r="E749" s="301"/>
      <c r="F749" s="303"/>
      <c r="G749" s="303"/>
      <c r="H749" s="303"/>
      <c r="I749" s="303"/>
      <c r="J749" s="292"/>
      <c r="K749" s="292"/>
      <c r="L749" s="292"/>
      <c r="M749" s="292"/>
      <c r="N749" s="292"/>
      <c r="O749" s="292"/>
      <c r="P749" s="292"/>
      <c r="Q749" s="491"/>
      <c r="R749" s="292"/>
      <c r="S749" s="292"/>
      <c r="T749" s="292"/>
      <c r="U749" s="495"/>
      <c r="V749" s="491"/>
      <c r="W749" s="503"/>
      <c r="X749" s="499"/>
      <c r="Y749" s="292"/>
      <c r="Z749" s="292"/>
      <c r="AA749" s="1306"/>
      <c r="AB749" s="499"/>
      <c r="AC749" s="292"/>
      <c r="AD749" s="292"/>
      <c r="AE749" s="292"/>
      <c r="AF749" s="292"/>
      <c r="AG749" s="292"/>
      <c r="AH749" s="292"/>
      <c r="AI749" s="292"/>
      <c r="AJ749" s="292"/>
      <c r="AK749" s="1325"/>
      <c r="AL749" s="292"/>
    </row>
    <row r="750" spans="1:38" s="291" customFormat="1" ht="14.25" x14ac:dyDescent="0.2">
      <c r="A750" s="301"/>
      <c r="B750" s="301"/>
      <c r="C750" s="301"/>
      <c r="D750" s="301"/>
      <c r="E750" s="301"/>
      <c r="F750" s="303"/>
      <c r="G750" s="303"/>
      <c r="H750" s="303"/>
      <c r="I750" s="303"/>
      <c r="J750" s="292"/>
      <c r="K750" s="292"/>
      <c r="L750" s="292"/>
      <c r="M750" s="292"/>
      <c r="N750" s="292"/>
      <c r="O750" s="292"/>
      <c r="P750" s="292"/>
      <c r="Q750" s="491"/>
      <c r="R750" s="292"/>
      <c r="S750" s="292"/>
      <c r="T750" s="292"/>
      <c r="U750" s="495"/>
      <c r="V750" s="491"/>
      <c r="W750" s="503"/>
      <c r="X750" s="499"/>
      <c r="Y750" s="292"/>
      <c r="Z750" s="292"/>
      <c r="AA750" s="1306"/>
      <c r="AB750" s="499"/>
      <c r="AC750" s="292"/>
      <c r="AD750" s="292"/>
      <c r="AE750" s="292"/>
      <c r="AF750" s="292"/>
      <c r="AG750" s="292"/>
      <c r="AH750" s="292"/>
      <c r="AI750" s="292"/>
      <c r="AJ750" s="292"/>
      <c r="AK750" s="1325"/>
      <c r="AL750" s="292"/>
    </row>
    <row r="751" spans="1:38" s="291" customFormat="1" ht="14.25" x14ac:dyDescent="0.2">
      <c r="A751" s="301"/>
      <c r="B751" s="301"/>
      <c r="C751" s="301"/>
      <c r="D751" s="301"/>
      <c r="E751" s="301"/>
      <c r="F751" s="303"/>
      <c r="G751" s="303"/>
      <c r="H751" s="303"/>
      <c r="I751" s="303"/>
      <c r="J751" s="292"/>
      <c r="K751" s="292"/>
      <c r="L751" s="292"/>
      <c r="M751" s="292"/>
      <c r="N751" s="292"/>
      <c r="O751" s="292"/>
      <c r="P751" s="292"/>
      <c r="Q751" s="491"/>
      <c r="R751" s="292"/>
      <c r="S751" s="292"/>
      <c r="T751" s="292"/>
      <c r="U751" s="495"/>
      <c r="V751" s="491"/>
      <c r="W751" s="503"/>
      <c r="X751" s="499"/>
      <c r="Y751" s="292"/>
      <c r="Z751" s="292"/>
      <c r="AA751" s="1306"/>
      <c r="AB751" s="499"/>
      <c r="AC751" s="292"/>
      <c r="AD751" s="292"/>
      <c r="AE751" s="292"/>
      <c r="AF751" s="292"/>
      <c r="AG751" s="292"/>
      <c r="AH751" s="292"/>
      <c r="AI751" s="292"/>
      <c r="AJ751" s="292"/>
      <c r="AK751" s="1325"/>
      <c r="AL751" s="292"/>
    </row>
    <row r="752" spans="1:38" s="291" customFormat="1" ht="14.25" x14ac:dyDescent="0.2">
      <c r="A752" s="301"/>
      <c r="B752" s="301"/>
      <c r="C752" s="301"/>
      <c r="D752" s="301"/>
      <c r="E752" s="301"/>
      <c r="F752" s="303"/>
      <c r="G752" s="303"/>
      <c r="H752" s="303"/>
      <c r="I752" s="303"/>
      <c r="J752" s="292"/>
      <c r="K752" s="292"/>
      <c r="L752" s="292"/>
      <c r="M752" s="292"/>
      <c r="N752" s="292"/>
      <c r="O752" s="292"/>
      <c r="P752" s="292"/>
      <c r="Q752" s="491"/>
      <c r="R752" s="292"/>
      <c r="S752" s="292"/>
      <c r="T752" s="292"/>
      <c r="U752" s="495"/>
      <c r="V752" s="491"/>
      <c r="W752" s="503"/>
      <c r="X752" s="499"/>
      <c r="Y752" s="292"/>
      <c r="Z752" s="292"/>
      <c r="AA752" s="1306"/>
      <c r="AB752" s="499"/>
      <c r="AC752" s="292"/>
      <c r="AD752" s="292"/>
      <c r="AE752" s="292"/>
      <c r="AF752" s="292"/>
      <c r="AG752" s="292"/>
      <c r="AH752" s="292"/>
      <c r="AI752" s="292"/>
      <c r="AJ752" s="292"/>
      <c r="AK752" s="1325"/>
      <c r="AL752" s="292"/>
    </row>
    <row r="753" spans="1:38" s="291" customFormat="1" ht="14.25" x14ac:dyDescent="0.2">
      <c r="A753" s="301"/>
      <c r="B753" s="301"/>
      <c r="C753" s="301"/>
      <c r="D753" s="301"/>
      <c r="E753" s="301"/>
      <c r="F753" s="303"/>
      <c r="G753" s="303"/>
      <c r="H753" s="303"/>
      <c r="I753" s="303"/>
      <c r="J753" s="292"/>
      <c r="K753" s="292"/>
      <c r="L753" s="292"/>
      <c r="M753" s="292"/>
      <c r="N753" s="292"/>
      <c r="O753" s="292"/>
      <c r="P753" s="292"/>
      <c r="Q753" s="491"/>
      <c r="R753" s="292"/>
      <c r="S753" s="292"/>
      <c r="T753" s="292"/>
      <c r="U753" s="495"/>
      <c r="V753" s="491"/>
      <c r="W753" s="503"/>
      <c r="X753" s="499"/>
      <c r="Y753" s="292"/>
      <c r="Z753" s="292"/>
      <c r="AA753" s="1306"/>
      <c r="AB753" s="499"/>
      <c r="AC753" s="292"/>
      <c r="AD753" s="292"/>
      <c r="AE753" s="292"/>
      <c r="AF753" s="292"/>
      <c r="AG753" s="292"/>
      <c r="AH753" s="292"/>
      <c r="AI753" s="292"/>
      <c r="AJ753" s="292"/>
      <c r="AK753" s="1325"/>
      <c r="AL753" s="292"/>
    </row>
    <row r="754" spans="1:38" s="291" customFormat="1" ht="14.25" x14ac:dyDescent="0.2">
      <c r="A754" s="301"/>
      <c r="B754" s="301"/>
      <c r="C754" s="301"/>
      <c r="D754" s="301"/>
      <c r="E754" s="301"/>
      <c r="F754" s="303"/>
      <c r="G754" s="303"/>
      <c r="H754" s="303"/>
      <c r="I754" s="303"/>
      <c r="J754" s="292"/>
      <c r="K754" s="292"/>
      <c r="L754" s="292"/>
      <c r="M754" s="292"/>
      <c r="N754" s="292"/>
      <c r="O754" s="292"/>
      <c r="P754" s="292"/>
      <c r="Q754" s="491"/>
      <c r="R754" s="292"/>
      <c r="S754" s="292"/>
      <c r="T754" s="292"/>
      <c r="U754" s="495"/>
      <c r="V754" s="491"/>
      <c r="W754" s="503"/>
      <c r="X754" s="499"/>
      <c r="Y754" s="292"/>
      <c r="Z754" s="292"/>
      <c r="AA754" s="1306"/>
      <c r="AB754" s="499"/>
      <c r="AC754" s="292"/>
      <c r="AD754" s="292"/>
      <c r="AE754" s="292"/>
      <c r="AF754" s="292"/>
      <c r="AG754" s="292"/>
      <c r="AH754" s="292"/>
      <c r="AI754" s="292"/>
      <c r="AJ754" s="292"/>
      <c r="AK754" s="1325"/>
      <c r="AL754" s="292"/>
    </row>
    <row r="755" spans="1:38" s="291" customFormat="1" ht="14.25" x14ac:dyDescent="0.2">
      <c r="A755" s="301"/>
      <c r="B755" s="301"/>
      <c r="C755" s="301"/>
      <c r="D755" s="301"/>
      <c r="E755" s="301"/>
      <c r="F755" s="303"/>
      <c r="G755" s="303"/>
      <c r="H755" s="303"/>
      <c r="I755" s="303"/>
      <c r="J755" s="292"/>
      <c r="K755" s="292"/>
      <c r="L755" s="292"/>
      <c r="M755" s="292"/>
      <c r="N755" s="292"/>
      <c r="O755" s="292"/>
      <c r="P755" s="292"/>
      <c r="Q755" s="491"/>
      <c r="R755" s="292"/>
      <c r="S755" s="292"/>
      <c r="T755" s="292"/>
      <c r="U755" s="495"/>
      <c r="V755" s="491"/>
      <c r="W755" s="503"/>
      <c r="X755" s="499"/>
      <c r="Y755" s="292"/>
      <c r="Z755" s="292"/>
      <c r="AA755" s="1306"/>
      <c r="AB755" s="499"/>
      <c r="AC755" s="292"/>
      <c r="AD755" s="292"/>
      <c r="AE755" s="292"/>
      <c r="AF755" s="292"/>
      <c r="AG755" s="292"/>
      <c r="AH755" s="292"/>
      <c r="AI755" s="292"/>
      <c r="AJ755" s="292"/>
      <c r="AK755" s="1325"/>
      <c r="AL755" s="292"/>
    </row>
    <row r="756" spans="1:38" s="291" customFormat="1" ht="14.25" x14ac:dyDescent="0.2">
      <c r="A756" s="301"/>
      <c r="B756" s="301"/>
      <c r="C756" s="301"/>
      <c r="D756" s="301"/>
      <c r="E756" s="301"/>
      <c r="F756" s="303"/>
      <c r="G756" s="303"/>
      <c r="H756" s="303"/>
      <c r="I756" s="303"/>
      <c r="J756" s="292"/>
      <c r="K756" s="292"/>
      <c r="L756" s="292"/>
      <c r="M756" s="292"/>
      <c r="N756" s="292"/>
      <c r="O756" s="292"/>
      <c r="P756" s="292"/>
      <c r="Q756" s="491"/>
      <c r="R756" s="292"/>
      <c r="S756" s="292"/>
      <c r="T756" s="292"/>
      <c r="U756" s="495"/>
      <c r="V756" s="491"/>
      <c r="W756" s="503"/>
      <c r="X756" s="499"/>
      <c r="Y756" s="292"/>
      <c r="Z756" s="292"/>
      <c r="AA756" s="1306"/>
      <c r="AB756" s="499"/>
      <c r="AC756" s="292"/>
      <c r="AD756" s="292"/>
      <c r="AE756" s="292"/>
      <c r="AF756" s="292"/>
      <c r="AG756" s="292"/>
      <c r="AH756" s="292"/>
      <c r="AI756" s="292"/>
      <c r="AJ756" s="292"/>
      <c r="AK756" s="1325"/>
      <c r="AL756" s="292"/>
    </row>
    <row r="757" spans="1:38" s="291" customFormat="1" ht="14.25" x14ac:dyDescent="0.2">
      <c r="A757" s="301"/>
      <c r="B757" s="301"/>
      <c r="C757" s="301"/>
      <c r="D757" s="301"/>
      <c r="E757" s="301"/>
      <c r="F757" s="303"/>
      <c r="G757" s="303"/>
      <c r="H757" s="303"/>
      <c r="I757" s="303"/>
      <c r="J757" s="292"/>
      <c r="K757" s="292"/>
      <c r="L757" s="292"/>
      <c r="M757" s="292"/>
      <c r="N757" s="292"/>
      <c r="O757" s="292"/>
      <c r="P757" s="292"/>
      <c r="Q757" s="491"/>
      <c r="R757" s="292"/>
      <c r="S757" s="292"/>
      <c r="T757" s="292"/>
      <c r="U757" s="495"/>
      <c r="V757" s="491"/>
      <c r="W757" s="503"/>
      <c r="X757" s="499"/>
      <c r="Y757" s="292"/>
      <c r="Z757" s="292"/>
      <c r="AA757" s="1306"/>
      <c r="AB757" s="499"/>
      <c r="AC757" s="292"/>
      <c r="AD757" s="292"/>
      <c r="AE757" s="292"/>
      <c r="AF757" s="292"/>
      <c r="AG757" s="292"/>
      <c r="AH757" s="292"/>
      <c r="AI757" s="292"/>
      <c r="AJ757" s="292"/>
      <c r="AK757" s="1325"/>
      <c r="AL757" s="292"/>
    </row>
    <row r="758" spans="1:38" s="291" customFormat="1" ht="14.25" x14ac:dyDescent="0.2">
      <c r="A758" s="301"/>
      <c r="B758" s="301"/>
      <c r="C758" s="301"/>
      <c r="D758" s="301"/>
      <c r="E758" s="301"/>
      <c r="F758" s="303"/>
      <c r="G758" s="303"/>
      <c r="H758" s="303"/>
      <c r="I758" s="303"/>
      <c r="J758" s="292"/>
      <c r="K758" s="292"/>
      <c r="L758" s="292"/>
      <c r="M758" s="292"/>
      <c r="N758" s="292"/>
      <c r="O758" s="292"/>
      <c r="P758" s="292"/>
      <c r="Q758" s="491"/>
      <c r="R758" s="292"/>
      <c r="S758" s="292"/>
      <c r="T758" s="292"/>
      <c r="U758" s="495"/>
      <c r="V758" s="491"/>
      <c r="W758" s="503"/>
      <c r="X758" s="499"/>
      <c r="Y758" s="292"/>
      <c r="Z758" s="292"/>
      <c r="AA758" s="1306"/>
      <c r="AB758" s="499"/>
      <c r="AC758" s="292"/>
      <c r="AD758" s="292"/>
      <c r="AE758" s="292"/>
      <c r="AF758" s="292"/>
      <c r="AG758" s="292"/>
      <c r="AH758" s="292"/>
      <c r="AI758" s="292"/>
      <c r="AJ758" s="292"/>
      <c r="AK758" s="1325"/>
      <c r="AL758" s="292"/>
    </row>
    <row r="759" spans="1:38" s="291" customFormat="1" ht="14.25" x14ac:dyDescent="0.2">
      <c r="A759" s="301"/>
      <c r="B759" s="301"/>
      <c r="C759" s="301"/>
      <c r="D759" s="301"/>
      <c r="E759" s="301"/>
      <c r="F759" s="303"/>
      <c r="G759" s="303"/>
      <c r="H759" s="303"/>
      <c r="I759" s="303"/>
      <c r="J759" s="292"/>
      <c r="K759" s="292"/>
      <c r="L759" s="292"/>
      <c r="M759" s="292"/>
      <c r="N759" s="292"/>
      <c r="O759" s="292"/>
      <c r="P759" s="292"/>
      <c r="Q759" s="491"/>
      <c r="R759" s="292"/>
      <c r="S759" s="292"/>
      <c r="T759" s="292"/>
      <c r="U759" s="495"/>
      <c r="V759" s="491"/>
      <c r="W759" s="503"/>
      <c r="X759" s="499"/>
      <c r="Y759" s="292"/>
      <c r="Z759" s="292"/>
      <c r="AA759" s="1306"/>
      <c r="AB759" s="499"/>
      <c r="AC759" s="292"/>
      <c r="AD759" s="292"/>
      <c r="AE759" s="292"/>
      <c r="AF759" s="292"/>
      <c r="AG759" s="292"/>
      <c r="AH759" s="292"/>
      <c r="AI759" s="292"/>
      <c r="AJ759" s="292"/>
      <c r="AK759" s="1325"/>
      <c r="AL759" s="292"/>
    </row>
    <row r="760" spans="1:38" s="291" customFormat="1" ht="14.25" x14ac:dyDescent="0.2">
      <c r="A760" s="301"/>
      <c r="B760" s="301"/>
      <c r="C760" s="301"/>
      <c r="D760" s="301"/>
      <c r="E760" s="301"/>
      <c r="F760" s="303"/>
      <c r="G760" s="303"/>
      <c r="H760" s="303"/>
      <c r="I760" s="303"/>
      <c r="J760" s="292"/>
      <c r="K760" s="292"/>
      <c r="L760" s="292"/>
      <c r="M760" s="292"/>
      <c r="N760" s="292"/>
      <c r="O760" s="292"/>
      <c r="P760" s="292"/>
      <c r="Q760" s="491"/>
      <c r="R760" s="292"/>
      <c r="S760" s="292"/>
      <c r="T760" s="292"/>
      <c r="U760" s="495"/>
      <c r="V760" s="491"/>
      <c r="W760" s="503"/>
      <c r="X760" s="499"/>
      <c r="Y760" s="292"/>
      <c r="Z760" s="292"/>
      <c r="AA760" s="1306"/>
      <c r="AB760" s="499"/>
      <c r="AC760" s="292"/>
      <c r="AD760" s="292"/>
      <c r="AE760" s="292"/>
      <c r="AF760" s="292"/>
      <c r="AG760" s="292"/>
      <c r="AH760" s="292"/>
      <c r="AI760" s="292"/>
      <c r="AJ760" s="292"/>
      <c r="AK760" s="1325"/>
      <c r="AL760" s="292"/>
    </row>
    <row r="761" spans="1:38" s="291" customFormat="1" ht="14.25" x14ac:dyDescent="0.2">
      <c r="A761" s="301"/>
      <c r="B761" s="301"/>
      <c r="C761" s="301"/>
      <c r="D761" s="301"/>
      <c r="E761" s="301"/>
      <c r="F761" s="303"/>
      <c r="G761" s="303"/>
      <c r="H761" s="303"/>
      <c r="I761" s="303"/>
      <c r="J761" s="292"/>
      <c r="K761" s="292"/>
      <c r="L761" s="292"/>
      <c r="M761" s="292"/>
      <c r="N761" s="292"/>
      <c r="O761" s="292"/>
      <c r="P761" s="292"/>
      <c r="Q761" s="491"/>
      <c r="R761" s="292"/>
      <c r="S761" s="292"/>
      <c r="T761" s="292"/>
      <c r="U761" s="495"/>
      <c r="V761" s="491"/>
      <c r="W761" s="503"/>
      <c r="X761" s="499"/>
      <c r="Y761" s="292"/>
      <c r="Z761" s="292"/>
      <c r="AA761" s="1306"/>
      <c r="AB761" s="499"/>
      <c r="AC761" s="292"/>
      <c r="AD761" s="292"/>
      <c r="AE761" s="292"/>
      <c r="AF761" s="292"/>
      <c r="AG761" s="292"/>
      <c r="AH761" s="292"/>
      <c r="AI761" s="292"/>
      <c r="AJ761" s="292"/>
      <c r="AK761" s="1325"/>
      <c r="AL761" s="292"/>
    </row>
    <row r="762" spans="1:38" s="291" customFormat="1" ht="14.25" x14ac:dyDescent="0.2">
      <c r="A762" s="301"/>
      <c r="B762" s="301"/>
      <c r="C762" s="301"/>
      <c r="D762" s="301"/>
      <c r="E762" s="301"/>
      <c r="F762" s="303"/>
      <c r="G762" s="303"/>
      <c r="H762" s="303"/>
      <c r="I762" s="303"/>
      <c r="J762" s="292"/>
      <c r="K762" s="292"/>
      <c r="L762" s="292"/>
      <c r="M762" s="292"/>
      <c r="N762" s="292"/>
      <c r="O762" s="292"/>
      <c r="P762" s="292"/>
      <c r="Q762" s="491"/>
      <c r="R762" s="292"/>
      <c r="S762" s="292"/>
      <c r="T762" s="292"/>
      <c r="U762" s="495"/>
      <c r="V762" s="491"/>
      <c r="W762" s="503"/>
      <c r="X762" s="499"/>
      <c r="Y762" s="292"/>
      <c r="Z762" s="292"/>
      <c r="AA762" s="1306"/>
      <c r="AB762" s="499"/>
      <c r="AC762" s="292"/>
      <c r="AD762" s="292"/>
      <c r="AE762" s="292"/>
      <c r="AF762" s="292"/>
      <c r="AG762" s="292"/>
      <c r="AH762" s="292"/>
      <c r="AI762" s="292"/>
      <c r="AJ762" s="292"/>
      <c r="AK762" s="1325"/>
      <c r="AL762" s="292"/>
    </row>
    <row r="763" spans="1:38" s="291" customFormat="1" ht="14.25" x14ac:dyDescent="0.2">
      <c r="A763" s="301"/>
      <c r="B763" s="301"/>
      <c r="C763" s="301"/>
      <c r="D763" s="301"/>
      <c r="E763" s="301"/>
      <c r="F763" s="303"/>
      <c r="G763" s="303"/>
      <c r="H763" s="303"/>
      <c r="I763" s="303"/>
      <c r="J763" s="292"/>
      <c r="K763" s="292"/>
      <c r="L763" s="292"/>
      <c r="M763" s="292"/>
      <c r="N763" s="292"/>
      <c r="O763" s="292"/>
      <c r="P763" s="292"/>
      <c r="Q763" s="491"/>
      <c r="R763" s="292"/>
      <c r="S763" s="292"/>
      <c r="T763" s="292"/>
      <c r="U763" s="495"/>
      <c r="V763" s="491"/>
      <c r="W763" s="503"/>
      <c r="X763" s="499"/>
      <c r="Y763" s="292"/>
      <c r="Z763" s="292"/>
      <c r="AA763" s="1306"/>
      <c r="AB763" s="499"/>
      <c r="AC763" s="292"/>
      <c r="AD763" s="292"/>
      <c r="AE763" s="292"/>
      <c r="AF763" s="292"/>
      <c r="AG763" s="292"/>
      <c r="AH763" s="292"/>
      <c r="AI763" s="292"/>
      <c r="AJ763" s="292"/>
      <c r="AK763" s="1325"/>
      <c r="AL763" s="292"/>
    </row>
    <row r="764" spans="1:38" s="291" customFormat="1" ht="14.25" x14ac:dyDescent="0.2">
      <c r="A764" s="301"/>
      <c r="B764" s="301"/>
      <c r="C764" s="301"/>
      <c r="D764" s="301"/>
      <c r="E764" s="301"/>
      <c r="F764" s="303"/>
      <c r="G764" s="303"/>
      <c r="H764" s="303"/>
      <c r="I764" s="303"/>
      <c r="J764" s="292"/>
      <c r="K764" s="292"/>
      <c r="L764" s="292"/>
      <c r="M764" s="292"/>
      <c r="N764" s="292"/>
      <c r="O764" s="292"/>
      <c r="P764" s="292"/>
      <c r="Q764" s="491"/>
      <c r="R764" s="292"/>
      <c r="S764" s="292"/>
      <c r="T764" s="292"/>
      <c r="U764" s="495"/>
      <c r="V764" s="491"/>
      <c r="W764" s="503"/>
      <c r="X764" s="499"/>
      <c r="Y764" s="292"/>
      <c r="Z764" s="292"/>
      <c r="AA764" s="1306"/>
      <c r="AB764" s="499"/>
      <c r="AC764" s="292"/>
      <c r="AD764" s="292"/>
      <c r="AE764" s="292"/>
      <c r="AF764" s="292"/>
      <c r="AG764" s="292"/>
      <c r="AH764" s="292"/>
      <c r="AI764" s="292"/>
      <c r="AJ764" s="292"/>
      <c r="AK764" s="1325"/>
      <c r="AL764" s="292"/>
    </row>
    <row r="765" spans="1:38" s="291" customFormat="1" ht="14.25" x14ac:dyDescent="0.2">
      <c r="A765" s="301"/>
      <c r="B765" s="301"/>
      <c r="C765" s="301"/>
      <c r="D765" s="301"/>
      <c r="E765" s="301"/>
      <c r="F765" s="303"/>
      <c r="G765" s="303"/>
      <c r="H765" s="303"/>
      <c r="I765" s="303"/>
      <c r="J765" s="292"/>
      <c r="K765" s="292"/>
      <c r="L765" s="292"/>
      <c r="M765" s="292"/>
      <c r="N765" s="292"/>
      <c r="O765" s="292"/>
      <c r="P765" s="292"/>
      <c r="Q765" s="491"/>
      <c r="R765" s="292"/>
      <c r="S765" s="292"/>
      <c r="T765" s="292"/>
      <c r="U765" s="495"/>
      <c r="V765" s="491"/>
      <c r="W765" s="503"/>
      <c r="X765" s="499"/>
      <c r="Y765" s="292"/>
      <c r="Z765" s="292"/>
      <c r="AA765" s="1306"/>
      <c r="AB765" s="499"/>
      <c r="AC765" s="292"/>
      <c r="AD765" s="292"/>
      <c r="AE765" s="292"/>
      <c r="AF765" s="292"/>
      <c r="AG765" s="292"/>
      <c r="AH765" s="292"/>
      <c r="AI765" s="292"/>
      <c r="AJ765" s="292"/>
      <c r="AK765" s="1325"/>
      <c r="AL765" s="292"/>
    </row>
    <row r="766" spans="1:38" s="291" customFormat="1" ht="14.25" x14ac:dyDescent="0.2">
      <c r="A766" s="301"/>
      <c r="B766" s="301"/>
      <c r="C766" s="301"/>
      <c r="D766" s="301"/>
      <c r="E766" s="301"/>
      <c r="F766" s="303"/>
      <c r="G766" s="303"/>
      <c r="H766" s="303"/>
      <c r="I766" s="303"/>
      <c r="J766" s="292"/>
      <c r="K766" s="292"/>
      <c r="L766" s="292"/>
      <c r="M766" s="292"/>
      <c r="N766" s="292"/>
      <c r="O766" s="292"/>
      <c r="P766" s="292"/>
      <c r="Q766" s="491"/>
      <c r="R766" s="292"/>
      <c r="S766" s="292"/>
      <c r="T766" s="292"/>
      <c r="U766" s="495"/>
      <c r="V766" s="491"/>
      <c r="W766" s="503"/>
      <c r="X766" s="499"/>
      <c r="Y766" s="292"/>
      <c r="Z766" s="292"/>
      <c r="AA766" s="1306"/>
      <c r="AB766" s="499"/>
      <c r="AC766" s="292"/>
      <c r="AD766" s="292"/>
      <c r="AE766" s="292"/>
      <c r="AF766" s="292"/>
      <c r="AG766" s="292"/>
      <c r="AH766" s="292"/>
      <c r="AI766" s="292"/>
      <c r="AJ766" s="292"/>
      <c r="AK766" s="1325"/>
      <c r="AL766" s="292"/>
    </row>
    <row r="767" spans="1:38" s="291" customFormat="1" ht="14.25" x14ac:dyDescent="0.2">
      <c r="A767" s="301"/>
      <c r="B767" s="301"/>
      <c r="C767" s="301"/>
      <c r="D767" s="301"/>
      <c r="E767" s="301"/>
      <c r="F767" s="303"/>
      <c r="G767" s="303"/>
      <c r="H767" s="303"/>
      <c r="I767" s="303"/>
      <c r="J767" s="292"/>
      <c r="K767" s="292"/>
      <c r="L767" s="292"/>
      <c r="M767" s="292"/>
      <c r="N767" s="292"/>
      <c r="O767" s="292"/>
      <c r="P767" s="292"/>
      <c r="Q767" s="491"/>
      <c r="R767" s="292"/>
      <c r="S767" s="292"/>
      <c r="T767" s="292"/>
      <c r="U767" s="495"/>
      <c r="V767" s="491"/>
      <c r="W767" s="503"/>
      <c r="X767" s="499"/>
      <c r="Y767" s="292"/>
      <c r="Z767" s="292"/>
      <c r="AA767" s="1306"/>
      <c r="AB767" s="499"/>
      <c r="AC767" s="292"/>
      <c r="AD767" s="292"/>
      <c r="AE767" s="292"/>
      <c r="AF767" s="292"/>
      <c r="AG767" s="292"/>
      <c r="AH767" s="292"/>
      <c r="AI767" s="292"/>
      <c r="AJ767" s="292"/>
      <c r="AK767" s="1325"/>
      <c r="AL767" s="292"/>
    </row>
    <row r="768" spans="1:38" s="291" customFormat="1" ht="14.25" x14ac:dyDescent="0.2">
      <c r="A768" s="301"/>
      <c r="B768" s="301"/>
      <c r="C768" s="301"/>
      <c r="D768" s="301"/>
      <c r="E768" s="301"/>
      <c r="F768" s="303"/>
      <c r="G768" s="303"/>
      <c r="H768" s="303"/>
      <c r="I768" s="303"/>
      <c r="J768" s="292"/>
      <c r="K768" s="292"/>
      <c r="L768" s="292"/>
      <c r="M768" s="292"/>
      <c r="N768" s="292"/>
      <c r="O768" s="292"/>
      <c r="P768" s="292"/>
      <c r="Q768" s="491"/>
      <c r="R768" s="292"/>
      <c r="S768" s="292"/>
      <c r="T768" s="292"/>
      <c r="U768" s="495"/>
      <c r="V768" s="491"/>
      <c r="W768" s="503"/>
      <c r="X768" s="499"/>
      <c r="Y768" s="292"/>
      <c r="Z768" s="292"/>
      <c r="AA768" s="1306"/>
      <c r="AB768" s="499"/>
      <c r="AC768" s="292"/>
      <c r="AD768" s="292"/>
      <c r="AE768" s="292"/>
      <c r="AF768" s="292"/>
      <c r="AG768" s="292"/>
      <c r="AH768" s="292"/>
      <c r="AI768" s="292"/>
      <c r="AJ768" s="292"/>
      <c r="AK768" s="1325"/>
      <c r="AL768" s="292"/>
    </row>
    <row r="769" spans="1:38" s="291" customFormat="1" ht="14.25" x14ac:dyDescent="0.2">
      <c r="A769" s="301"/>
      <c r="B769" s="301"/>
      <c r="C769" s="301"/>
      <c r="D769" s="301"/>
      <c r="E769" s="301"/>
      <c r="F769" s="303"/>
      <c r="G769" s="303"/>
      <c r="H769" s="303"/>
      <c r="I769" s="303"/>
      <c r="J769" s="292"/>
      <c r="K769" s="292"/>
      <c r="L769" s="292"/>
      <c r="M769" s="292"/>
      <c r="N769" s="292"/>
      <c r="O769" s="292"/>
      <c r="P769" s="292"/>
      <c r="Q769" s="491"/>
      <c r="R769" s="292"/>
      <c r="S769" s="292"/>
      <c r="T769" s="292"/>
      <c r="U769" s="495"/>
      <c r="V769" s="491"/>
      <c r="W769" s="503"/>
      <c r="X769" s="499"/>
      <c r="Y769" s="292"/>
      <c r="Z769" s="292"/>
      <c r="AA769" s="1306"/>
      <c r="AB769" s="499"/>
      <c r="AC769" s="292"/>
      <c r="AD769" s="292"/>
      <c r="AE769" s="292"/>
      <c r="AF769" s="292"/>
      <c r="AG769" s="292"/>
      <c r="AH769" s="292"/>
      <c r="AI769" s="292"/>
      <c r="AJ769" s="292"/>
      <c r="AK769" s="1325"/>
      <c r="AL769" s="292"/>
    </row>
    <row r="770" spans="1:38" s="291" customFormat="1" ht="14.25" x14ac:dyDescent="0.2">
      <c r="A770" s="301"/>
      <c r="B770" s="301"/>
      <c r="C770" s="301"/>
      <c r="D770" s="301"/>
      <c r="E770" s="301"/>
      <c r="F770" s="303"/>
      <c r="G770" s="303"/>
      <c r="H770" s="303"/>
      <c r="I770" s="303"/>
      <c r="J770" s="292"/>
      <c r="K770" s="292"/>
      <c r="L770" s="292"/>
      <c r="M770" s="292"/>
      <c r="N770" s="292"/>
      <c r="O770" s="292"/>
      <c r="P770" s="292"/>
      <c r="Q770" s="491"/>
      <c r="R770" s="292"/>
      <c r="S770" s="292"/>
      <c r="T770" s="292"/>
      <c r="U770" s="495"/>
      <c r="V770" s="491"/>
      <c r="W770" s="503"/>
      <c r="X770" s="499"/>
      <c r="Y770" s="292"/>
      <c r="Z770" s="292"/>
      <c r="AA770" s="1306"/>
      <c r="AB770" s="499"/>
      <c r="AC770" s="292"/>
      <c r="AD770" s="292"/>
      <c r="AE770" s="292"/>
      <c r="AF770" s="292"/>
      <c r="AG770" s="292"/>
      <c r="AH770" s="292"/>
      <c r="AI770" s="292"/>
      <c r="AJ770" s="292"/>
      <c r="AK770" s="1325"/>
      <c r="AL770" s="292"/>
    </row>
    <row r="771" spans="1:38" s="291" customFormat="1" ht="14.25" x14ac:dyDescent="0.2">
      <c r="A771" s="301"/>
      <c r="B771" s="301"/>
      <c r="C771" s="301"/>
      <c r="D771" s="301"/>
      <c r="E771" s="301"/>
      <c r="F771" s="303"/>
      <c r="G771" s="303"/>
      <c r="H771" s="303"/>
      <c r="I771" s="303"/>
      <c r="J771" s="292"/>
      <c r="K771" s="292"/>
      <c r="L771" s="292"/>
      <c r="M771" s="292"/>
      <c r="N771" s="292"/>
      <c r="O771" s="292"/>
      <c r="P771" s="292"/>
      <c r="Q771" s="491"/>
      <c r="R771" s="292"/>
      <c r="S771" s="292"/>
      <c r="T771" s="292"/>
      <c r="U771" s="495"/>
      <c r="V771" s="491"/>
      <c r="W771" s="503"/>
      <c r="X771" s="499"/>
      <c r="Y771" s="292"/>
      <c r="Z771" s="292"/>
      <c r="AA771" s="1306"/>
      <c r="AB771" s="499"/>
      <c r="AC771" s="292"/>
      <c r="AD771" s="292"/>
      <c r="AE771" s="292"/>
      <c r="AF771" s="292"/>
      <c r="AG771" s="292"/>
      <c r="AH771" s="292"/>
      <c r="AI771" s="292"/>
      <c r="AJ771" s="292"/>
      <c r="AK771" s="1325"/>
      <c r="AL771" s="292"/>
    </row>
    <row r="772" spans="1:38" s="291" customFormat="1" ht="14.25" x14ac:dyDescent="0.2">
      <c r="A772" s="301"/>
      <c r="B772" s="301"/>
      <c r="C772" s="301"/>
      <c r="D772" s="301"/>
      <c r="E772" s="301"/>
      <c r="F772" s="303"/>
      <c r="G772" s="303"/>
      <c r="H772" s="303"/>
      <c r="I772" s="303"/>
      <c r="J772" s="292"/>
      <c r="K772" s="292"/>
      <c r="L772" s="292"/>
      <c r="M772" s="292"/>
      <c r="N772" s="292"/>
      <c r="O772" s="292"/>
      <c r="P772" s="292"/>
      <c r="Q772" s="491"/>
      <c r="R772" s="292"/>
      <c r="S772" s="292"/>
      <c r="T772" s="292"/>
      <c r="U772" s="495"/>
      <c r="V772" s="491"/>
      <c r="W772" s="503"/>
      <c r="X772" s="499"/>
      <c r="Y772" s="292"/>
      <c r="Z772" s="292"/>
      <c r="AA772" s="1306"/>
      <c r="AB772" s="499"/>
      <c r="AC772" s="292"/>
      <c r="AD772" s="292"/>
      <c r="AE772" s="292"/>
      <c r="AF772" s="292"/>
      <c r="AG772" s="292"/>
      <c r="AH772" s="292"/>
      <c r="AI772" s="292"/>
      <c r="AJ772" s="292"/>
      <c r="AK772" s="1325"/>
      <c r="AL772" s="292"/>
    </row>
    <row r="773" spans="1:38" s="291" customFormat="1" ht="14.25" x14ac:dyDescent="0.2">
      <c r="A773" s="301"/>
      <c r="B773" s="301"/>
      <c r="C773" s="301"/>
      <c r="D773" s="301"/>
      <c r="E773" s="301"/>
      <c r="F773" s="303"/>
      <c r="G773" s="303"/>
      <c r="H773" s="303"/>
      <c r="I773" s="303"/>
      <c r="J773" s="292"/>
      <c r="K773" s="292"/>
      <c r="L773" s="292"/>
      <c r="M773" s="292"/>
      <c r="N773" s="292"/>
      <c r="O773" s="292"/>
      <c r="P773" s="292"/>
      <c r="Q773" s="491"/>
      <c r="R773" s="292"/>
      <c r="S773" s="292"/>
      <c r="T773" s="292"/>
      <c r="U773" s="495"/>
      <c r="V773" s="491"/>
      <c r="W773" s="503"/>
      <c r="X773" s="499"/>
      <c r="Y773" s="292"/>
      <c r="Z773" s="292"/>
      <c r="AA773" s="1306"/>
      <c r="AB773" s="499"/>
      <c r="AC773" s="292"/>
      <c r="AD773" s="292"/>
      <c r="AE773" s="292"/>
      <c r="AF773" s="292"/>
      <c r="AG773" s="292"/>
      <c r="AH773" s="292"/>
      <c r="AI773" s="292"/>
      <c r="AJ773" s="292"/>
      <c r="AK773" s="1325"/>
      <c r="AL773" s="292"/>
    </row>
    <row r="774" spans="1:38" s="291" customFormat="1" ht="14.25" x14ac:dyDescent="0.2">
      <c r="A774" s="301"/>
      <c r="B774" s="301"/>
      <c r="C774" s="301"/>
      <c r="D774" s="301"/>
      <c r="E774" s="301"/>
      <c r="F774" s="303"/>
      <c r="G774" s="303"/>
      <c r="H774" s="303"/>
      <c r="I774" s="303"/>
      <c r="J774" s="292"/>
      <c r="K774" s="292"/>
      <c r="L774" s="292"/>
      <c r="M774" s="292"/>
      <c r="N774" s="292"/>
      <c r="O774" s="292"/>
      <c r="P774" s="292"/>
      <c r="Q774" s="491"/>
      <c r="R774" s="292"/>
      <c r="S774" s="292"/>
      <c r="T774" s="292"/>
      <c r="U774" s="495"/>
      <c r="V774" s="491"/>
      <c r="W774" s="503"/>
      <c r="X774" s="499"/>
      <c r="Y774" s="292"/>
      <c r="Z774" s="292"/>
      <c r="AA774" s="1306"/>
      <c r="AB774" s="499"/>
      <c r="AC774" s="292"/>
      <c r="AD774" s="292"/>
      <c r="AE774" s="292"/>
      <c r="AF774" s="292"/>
      <c r="AG774" s="292"/>
      <c r="AH774" s="292"/>
      <c r="AI774" s="292"/>
      <c r="AJ774" s="292"/>
      <c r="AK774" s="1325"/>
      <c r="AL774" s="292"/>
    </row>
    <row r="775" spans="1:38" s="291" customFormat="1" ht="14.25" x14ac:dyDescent="0.2">
      <c r="A775" s="301"/>
      <c r="B775" s="301"/>
      <c r="C775" s="301"/>
      <c r="D775" s="301"/>
      <c r="E775" s="301"/>
      <c r="F775" s="303"/>
      <c r="G775" s="303"/>
      <c r="H775" s="303"/>
      <c r="I775" s="303"/>
      <c r="J775" s="292"/>
      <c r="K775" s="292"/>
      <c r="L775" s="292"/>
      <c r="M775" s="292"/>
      <c r="N775" s="292"/>
      <c r="O775" s="292"/>
      <c r="P775" s="292"/>
      <c r="Q775" s="491"/>
      <c r="R775" s="292"/>
      <c r="S775" s="292"/>
      <c r="T775" s="292"/>
      <c r="U775" s="495"/>
      <c r="V775" s="491"/>
      <c r="W775" s="503"/>
      <c r="X775" s="499"/>
      <c r="Y775" s="292"/>
      <c r="Z775" s="292"/>
      <c r="AA775" s="1306"/>
      <c r="AB775" s="499"/>
      <c r="AC775" s="292"/>
      <c r="AD775" s="292"/>
      <c r="AE775" s="292"/>
      <c r="AF775" s="292"/>
      <c r="AG775" s="292"/>
      <c r="AH775" s="292"/>
      <c r="AI775" s="292"/>
      <c r="AJ775" s="292"/>
      <c r="AK775" s="1325"/>
      <c r="AL775" s="292"/>
    </row>
    <row r="776" spans="1:38" s="291" customFormat="1" ht="14.25" x14ac:dyDescent="0.2">
      <c r="A776" s="301"/>
      <c r="B776" s="301"/>
      <c r="C776" s="301"/>
      <c r="D776" s="301"/>
      <c r="E776" s="301"/>
      <c r="F776" s="303"/>
      <c r="G776" s="303"/>
      <c r="H776" s="303"/>
      <c r="I776" s="303"/>
      <c r="J776" s="292"/>
      <c r="K776" s="292"/>
      <c r="L776" s="292"/>
      <c r="M776" s="292"/>
      <c r="N776" s="292"/>
      <c r="O776" s="292"/>
      <c r="P776" s="292"/>
      <c r="Q776" s="491"/>
      <c r="R776" s="292"/>
      <c r="S776" s="292"/>
      <c r="T776" s="292"/>
      <c r="U776" s="495"/>
      <c r="V776" s="491"/>
      <c r="W776" s="503"/>
      <c r="X776" s="499"/>
      <c r="Y776" s="292"/>
      <c r="Z776" s="292"/>
      <c r="AA776" s="1306"/>
      <c r="AB776" s="499"/>
      <c r="AC776" s="292"/>
      <c r="AD776" s="292"/>
      <c r="AE776" s="292"/>
      <c r="AF776" s="292"/>
      <c r="AG776" s="292"/>
      <c r="AH776" s="292"/>
      <c r="AI776" s="292"/>
      <c r="AJ776" s="292"/>
      <c r="AK776" s="1325"/>
      <c r="AL776" s="292"/>
    </row>
    <row r="777" spans="1:38" s="291" customFormat="1" ht="14.25" x14ac:dyDescent="0.2">
      <c r="A777" s="301"/>
      <c r="B777" s="301"/>
      <c r="C777" s="301"/>
      <c r="D777" s="301"/>
      <c r="E777" s="301"/>
      <c r="F777" s="303"/>
      <c r="G777" s="303"/>
      <c r="H777" s="303"/>
      <c r="I777" s="303"/>
      <c r="J777" s="292"/>
      <c r="K777" s="292"/>
      <c r="L777" s="292"/>
      <c r="M777" s="292"/>
      <c r="N777" s="292"/>
      <c r="O777" s="292"/>
      <c r="P777" s="292"/>
      <c r="Q777" s="491"/>
      <c r="R777" s="292"/>
      <c r="S777" s="292"/>
      <c r="T777" s="292"/>
      <c r="U777" s="495"/>
      <c r="V777" s="491"/>
      <c r="W777" s="503"/>
      <c r="X777" s="499"/>
      <c r="Y777" s="292"/>
      <c r="Z777" s="292"/>
      <c r="AA777" s="1306"/>
      <c r="AB777" s="499"/>
      <c r="AC777" s="292"/>
      <c r="AD777" s="292"/>
      <c r="AE777" s="292"/>
      <c r="AF777" s="292"/>
      <c r="AG777" s="292"/>
      <c r="AH777" s="292"/>
      <c r="AI777" s="292"/>
      <c r="AJ777" s="292"/>
      <c r="AK777" s="1325"/>
      <c r="AL777" s="292"/>
    </row>
    <row r="778" spans="1:38" s="291" customFormat="1" ht="14.25" x14ac:dyDescent="0.2">
      <c r="A778" s="301"/>
      <c r="B778" s="301"/>
      <c r="C778" s="301"/>
      <c r="D778" s="301"/>
      <c r="E778" s="301"/>
      <c r="F778" s="303"/>
      <c r="G778" s="303"/>
      <c r="H778" s="303"/>
      <c r="I778" s="303"/>
      <c r="J778" s="292"/>
      <c r="K778" s="292"/>
      <c r="L778" s="292"/>
      <c r="M778" s="292"/>
      <c r="N778" s="292"/>
      <c r="O778" s="292"/>
      <c r="P778" s="292"/>
      <c r="Q778" s="491"/>
      <c r="R778" s="292"/>
      <c r="S778" s="292"/>
      <c r="T778" s="292"/>
      <c r="U778" s="495"/>
      <c r="V778" s="491"/>
      <c r="W778" s="503"/>
      <c r="X778" s="499"/>
      <c r="Y778" s="292"/>
      <c r="Z778" s="292"/>
      <c r="AA778" s="1306"/>
      <c r="AB778" s="499"/>
      <c r="AC778" s="292"/>
      <c r="AD778" s="292"/>
      <c r="AE778" s="292"/>
      <c r="AF778" s="292"/>
      <c r="AG778" s="292"/>
      <c r="AH778" s="292"/>
      <c r="AI778" s="292"/>
      <c r="AJ778" s="292"/>
      <c r="AK778" s="1325"/>
      <c r="AL778" s="292"/>
    </row>
    <row r="779" spans="1:38" s="291" customFormat="1" ht="14.25" x14ac:dyDescent="0.2">
      <c r="A779" s="301"/>
      <c r="B779" s="301"/>
      <c r="C779" s="301"/>
      <c r="D779" s="301"/>
      <c r="E779" s="301"/>
      <c r="F779" s="303"/>
      <c r="G779" s="303"/>
      <c r="H779" s="303"/>
      <c r="I779" s="303"/>
      <c r="J779" s="292"/>
      <c r="K779" s="292"/>
      <c r="L779" s="292"/>
      <c r="M779" s="292"/>
      <c r="N779" s="292"/>
      <c r="O779" s="292"/>
      <c r="P779" s="292"/>
      <c r="Q779" s="491"/>
      <c r="R779" s="292"/>
      <c r="S779" s="292"/>
      <c r="T779" s="292"/>
      <c r="U779" s="495"/>
      <c r="V779" s="491"/>
      <c r="W779" s="503"/>
      <c r="X779" s="499"/>
      <c r="Y779" s="292"/>
      <c r="Z779" s="292"/>
      <c r="AA779" s="1306"/>
      <c r="AB779" s="499"/>
      <c r="AC779" s="292"/>
      <c r="AD779" s="292"/>
      <c r="AE779" s="292"/>
      <c r="AF779" s="292"/>
      <c r="AG779" s="292"/>
      <c r="AH779" s="292"/>
      <c r="AI779" s="292"/>
      <c r="AJ779" s="292"/>
      <c r="AK779" s="1325"/>
      <c r="AL779" s="292"/>
    </row>
    <row r="780" spans="1:38" s="291" customFormat="1" ht="14.25" x14ac:dyDescent="0.2">
      <c r="A780" s="301"/>
      <c r="B780" s="301"/>
      <c r="C780" s="301"/>
      <c r="D780" s="301"/>
      <c r="E780" s="301"/>
      <c r="F780" s="303"/>
      <c r="G780" s="303"/>
      <c r="H780" s="303"/>
      <c r="I780" s="303"/>
      <c r="J780" s="292"/>
      <c r="K780" s="292"/>
      <c r="L780" s="292"/>
      <c r="M780" s="292"/>
      <c r="N780" s="292"/>
      <c r="O780" s="292"/>
      <c r="P780" s="292"/>
      <c r="Q780" s="491"/>
      <c r="R780" s="292"/>
      <c r="S780" s="292"/>
      <c r="T780" s="292"/>
      <c r="U780" s="495"/>
      <c r="V780" s="491"/>
      <c r="W780" s="503"/>
      <c r="X780" s="499"/>
      <c r="Y780" s="292"/>
      <c r="Z780" s="292"/>
      <c r="AA780" s="1306"/>
      <c r="AB780" s="499"/>
      <c r="AC780" s="292"/>
      <c r="AD780" s="292"/>
      <c r="AE780" s="292"/>
      <c r="AF780" s="292"/>
      <c r="AG780" s="292"/>
      <c r="AH780" s="292"/>
      <c r="AI780" s="292"/>
      <c r="AJ780" s="292"/>
      <c r="AK780" s="1325"/>
      <c r="AL780" s="292"/>
    </row>
    <row r="781" spans="1:38" s="291" customFormat="1" ht="14.25" x14ac:dyDescent="0.2">
      <c r="A781" s="301"/>
      <c r="B781" s="301"/>
      <c r="C781" s="301"/>
      <c r="D781" s="301"/>
      <c r="E781" s="301"/>
      <c r="F781" s="303"/>
      <c r="G781" s="303"/>
      <c r="H781" s="303"/>
      <c r="I781" s="303"/>
      <c r="J781" s="292"/>
      <c r="K781" s="292"/>
      <c r="L781" s="292"/>
      <c r="M781" s="292"/>
      <c r="N781" s="292"/>
      <c r="O781" s="292"/>
      <c r="P781" s="292"/>
      <c r="Q781" s="491"/>
      <c r="R781" s="292"/>
      <c r="S781" s="292"/>
      <c r="T781" s="292"/>
      <c r="U781" s="495"/>
      <c r="V781" s="491"/>
      <c r="W781" s="503"/>
      <c r="X781" s="499"/>
      <c r="Y781" s="292"/>
      <c r="Z781" s="292"/>
      <c r="AA781" s="1306"/>
      <c r="AB781" s="499"/>
      <c r="AC781" s="292"/>
      <c r="AD781" s="292"/>
      <c r="AE781" s="292"/>
      <c r="AF781" s="292"/>
      <c r="AG781" s="292"/>
      <c r="AH781" s="292"/>
      <c r="AI781" s="292"/>
      <c r="AJ781" s="292"/>
      <c r="AK781" s="1325"/>
      <c r="AL781" s="292"/>
    </row>
    <row r="782" spans="1:38" s="291" customFormat="1" ht="14.25" x14ac:dyDescent="0.2">
      <c r="A782" s="301"/>
      <c r="B782" s="301"/>
      <c r="C782" s="301"/>
      <c r="D782" s="301"/>
      <c r="E782" s="301"/>
      <c r="F782" s="303"/>
      <c r="G782" s="303"/>
      <c r="H782" s="303"/>
      <c r="I782" s="303"/>
      <c r="J782" s="292"/>
      <c r="K782" s="292"/>
      <c r="L782" s="292"/>
      <c r="M782" s="292"/>
      <c r="N782" s="292"/>
      <c r="O782" s="292"/>
      <c r="P782" s="292"/>
      <c r="Q782" s="491"/>
      <c r="R782" s="292"/>
      <c r="S782" s="292"/>
      <c r="T782" s="292"/>
      <c r="U782" s="495"/>
      <c r="V782" s="491"/>
      <c r="W782" s="503"/>
      <c r="X782" s="499"/>
      <c r="Y782" s="292"/>
      <c r="Z782" s="292"/>
      <c r="AA782" s="1306"/>
      <c r="AB782" s="499"/>
      <c r="AC782" s="292"/>
      <c r="AD782" s="292"/>
      <c r="AE782" s="292"/>
      <c r="AF782" s="292"/>
      <c r="AG782" s="292"/>
      <c r="AH782" s="292"/>
      <c r="AI782" s="292"/>
      <c r="AJ782" s="292"/>
      <c r="AK782" s="1325"/>
      <c r="AL782" s="292"/>
    </row>
    <row r="783" spans="1:38" s="291" customFormat="1" ht="14.25" x14ac:dyDescent="0.2">
      <c r="A783" s="301"/>
      <c r="B783" s="301"/>
      <c r="C783" s="301"/>
      <c r="D783" s="301"/>
      <c r="E783" s="301"/>
      <c r="F783" s="303"/>
      <c r="G783" s="303"/>
      <c r="H783" s="303"/>
      <c r="I783" s="303"/>
      <c r="J783" s="292"/>
      <c r="K783" s="292"/>
      <c r="L783" s="292"/>
      <c r="M783" s="292"/>
      <c r="N783" s="292"/>
      <c r="O783" s="292"/>
      <c r="P783" s="292"/>
      <c r="Q783" s="491"/>
      <c r="R783" s="292"/>
      <c r="S783" s="292"/>
      <c r="T783" s="292"/>
      <c r="U783" s="495"/>
      <c r="V783" s="491"/>
      <c r="W783" s="503"/>
      <c r="X783" s="499"/>
      <c r="Y783" s="292"/>
      <c r="Z783" s="292"/>
      <c r="AA783" s="1306"/>
      <c r="AB783" s="499"/>
      <c r="AC783" s="292"/>
      <c r="AD783" s="292"/>
      <c r="AE783" s="292"/>
      <c r="AF783" s="292"/>
      <c r="AG783" s="292"/>
      <c r="AH783" s="292"/>
      <c r="AI783" s="292"/>
      <c r="AJ783" s="292"/>
      <c r="AK783" s="1325"/>
      <c r="AL783" s="292"/>
    </row>
    <row r="784" spans="1:38" s="291" customFormat="1" ht="14.25" x14ac:dyDescent="0.2">
      <c r="A784" s="301"/>
      <c r="B784" s="301"/>
      <c r="C784" s="301"/>
      <c r="D784" s="301"/>
      <c r="E784" s="301"/>
      <c r="F784" s="303"/>
      <c r="G784" s="303"/>
      <c r="H784" s="303"/>
      <c r="I784" s="303"/>
      <c r="J784" s="292"/>
      <c r="K784" s="292"/>
      <c r="L784" s="292"/>
      <c r="M784" s="292"/>
      <c r="N784" s="292"/>
      <c r="O784" s="292"/>
      <c r="P784" s="292"/>
      <c r="Q784" s="491"/>
      <c r="R784" s="292"/>
      <c r="S784" s="292"/>
      <c r="T784" s="292"/>
      <c r="U784" s="495"/>
      <c r="V784" s="491"/>
      <c r="W784" s="503"/>
      <c r="X784" s="499"/>
      <c r="Y784" s="292"/>
      <c r="Z784" s="292"/>
      <c r="AA784" s="1306"/>
      <c r="AB784" s="499"/>
      <c r="AC784" s="292"/>
      <c r="AD784" s="292"/>
      <c r="AE784" s="292"/>
      <c r="AF784" s="292"/>
      <c r="AG784" s="292"/>
      <c r="AH784" s="292"/>
      <c r="AI784" s="292"/>
      <c r="AJ784" s="292"/>
      <c r="AK784" s="1325"/>
      <c r="AL784" s="292"/>
    </row>
    <row r="785" spans="1:38" s="291" customFormat="1" ht="14.25" x14ac:dyDescent="0.2">
      <c r="A785" s="301"/>
      <c r="B785" s="301"/>
      <c r="C785" s="301"/>
      <c r="D785" s="301"/>
      <c r="E785" s="301"/>
      <c r="F785" s="303"/>
      <c r="G785" s="303"/>
      <c r="H785" s="303"/>
      <c r="I785" s="303"/>
      <c r="J785" s="292"/>
      <c r="K785" s="292"/>
      <c r="L785" s="292"/>
      <c r="M785" s="292"/>
      <c r="N785" s="292"/>
      <c r="O785" s="292"/>
      <c r="P785" s="292"/>
      <c r="Q785" s="491"/>
      <c r="R785" s="292"/>
      <c r="S785" s="292"/>
      <c r="T785" s="292"/>
      <c r="U785" s="495"/>
      <c r="V785" s="491"/>
      <c r="W785" s="503"/>
      <c r="X785" s="499"/>
      <c r="Y785" s="292"/>
      <c r="Z785" s="292"/>
      <c r="AA785" s="1306"/>
      <c r="AB785" s="499"/>
      <c r="AC785" s="292"/>
      <c r="AD785" s="292"/>
      <c r="AE785" s="292"/>
      <c r="AF785" s="292"/>
      <c r="AG785" s="292"/>
      <c r="AH785" s="292"/>
      <c r="AI785" s="292"/>
      <c r="AJ785" s="292"/>
      <c r="AK785" s="1325"/>
      <c r="AL785" s="292"/>
    </row>
    <row r="786" spans="1:38" s="291" customFormat="1" ht="14.25" x14ac:dyDescent="0.2">
      <c r="A786" s="301"/>
      <c r="B786" s="301"/>
      <c r="C786" s="301"/>
      <c r="D786" s="301"/>
      <c r="E786" s="301"/>
      <c r="F786" s="303"/>
      <c r="G786" s="303"/>
      <c r="H786" s="303"/>
      <c r="I786" s="303"/>
      <c r="J786" s="292"/>
      <c r="K786" s="292"/>
      <c r="L786" s="292"/>
      <c r="M786" s="292"/>
      <c r="N786" s="292"/>
      <c r="O786" s="292"/>
      <c r="P786" s="292"/>
      <c r="Q786" s="491"/>
      <c r="R786" s="292"/>
      <c r="S786" s="292"/>
      <c r="T786" s="292"/>
      <c r="U786" s="495"/>
      <c r="V786" s="491"/>
      <c r="W786" s="503"/>
      <c r="X786" s="499"/>
      <c r="Y786" s="292"/>
      <c r="Z786" s="292"/>
      <c r="AA786" s="1306"/>
      <c r="AB786" s="499"/>
      <c r="AC786" s="292"/>
      <c r="AD786" s="292"/>
      <c r="AE786" s="292"/>
      <c r="AF786" s="292"/>
      <c r="AG786" s="292"/>
      <c r="AH786" s="292"/>
      <c r="AI786" s="292"/>
      <c r="AJ786" s="292"/>
      <c r="AK786" s="1325"/>
      <c r="AL786" s="292"/>
    </row>
    <row r="787" spans="1:38" s="291" customFormat="1" ht="14.25" x14ac:dyDescent="0.2">
      <c r="A787" s="301"/>
      <c r="B787" s="301"/>
      <c r="C787" s="301"/>
      <c r="D787" s="301"/>
      <c r="E787" s="301"/>
      <c r="F787" s="303"/>
      <c r="G787" s="303"/>
      <c r="H787" s="303"/>
      <c r="I787" s="303"/>
      <c r="J787" s="292"/>
      <c r="K787" s="292"/>
      <c r="L787" s="292"/>
      <c r="M787" s="292"/>
      <c r="N787" s="292"/>
      <c r="O787" s="292"/>
      <c r="P787" s="292"/>
      <c r="Q787" s="491"/>
      <c r="R787" s="292"/>
      <c r="S787" s="292"/>
      <c r="T787" s="292"/>
      <c r="U787" s="495"/>
      <c r="V787" s="491"/>
      <c r="W787" s="503"/>
      <c r="X787" s="499"/>
      <c r="Y787" s="292"/>
      <c r="Z787" s="292"/>
      <c r="AA787" s="1306"/>
      <c r="AB787" s="499"/>
      <c r="AC787" s="292"/>
      <c r="AD787" s="292"/>
      <c r="AE787" s="292"/>
      <c r="AF787" s="292"/>
      <c r="AG787" s="292"/>
      <c r="AH787" s="292"/>
      <c r="AI787" s="292"/>
      <c r="AJ787" s="292"/>
      <c r="AK787" s="1325"/>
      <c r="AL787" s="292"/>
    </row>
    <row r="788" spans="1:38" s="291" customFormat="1" ht="14.25" x14ac:dyDescent="0.2">
      <c r="A788" s="301"/>
      <c r="B788" s="301"/>
      <c r="C788" s="301"/>
      <c r="D788" s="301"/>
      <c r="E788" s="301"/>
      <c r="F788" s="303"/>
      <c r="G788" s="303"/>
      <c r="H788" s="303"/>
      <c r="I788" s="303"/>
      <c r="J788" s="292"/>
      <c r="K788" s="292"/>
      <c r="L788" s="292"/>
      <c r="M788" s="292"/>
      <c r="N788" s="292"/>
      <c r="O788" s="292"/>
      <c r="P788" s="292"/>
      <c r="Q788" s="491"/>
      <c r="R788" s="292"/>
      <c r="S788" s="292"/>
      <c r="T788" s="292"/>
      <c r="U788" s="495"/>
      <c r="V788" s="491"/>
      <c r="W788" s="503"/>
      <c r="X788" s="499"/>
      <c r="Y788" s="292"/>
      <c r="Z788" s="292"/>
      <c r="AA788" s="1306"/>
      <c r="AB788" s="499"/>
      <c r="AC788" s="292"/>
      <c r="AD788" s="292"/>
      <c r="AE788" s="292"/>
      <c r="AF788" s="292"/>
      <c r="AG788" s="292"/>
      <c r="AH788" s="292"/>
      <c r="AI788" s="292"/>
      <c r="AJ788" s="292"/>
      <c r="AK788" s="1325"/>
      <c r="AL788" s="292"/>
    </row>
    <row r="789" spans="1:38" s="291" customFormat="1" ht="14.25" x14ac:dyDescent="0.2">
      <c r="A789" s="301"/>
      <c r="B789" s="301"/>
      <c r="C789" s="301"/>
      <c r="D789" s="301"/>
      <c r="E789" s="301"/>
      <c r="F789" s="303"/>
      <c r="G789" s="303"/>
      <c r="H789" s="303"/>
      <c r="I789" s="303"/>
      <c r="J789" s="292"/>
      <c r="K789" s="292"/>
      <c r="L789" s="292"/>
      <c r="M789" s="292"/>
      <c r="N789" s="292"/>
      <c r="O789" s="292"/>
      <c r="P789" s="292"/>
      <c r="Q789" s="491"/>
      <c r="R789" s="292"/>
      <c r="S789" s="292"/>
      <c r="T789" s="292"/>
      <c r="U789" s="495"/>
      <c r="V789" s="491"/>
      <c r="W789" s="503"/>
      <c r="X789" s="499"/>
      <c r="Y789" s="292"/>
      <c r="Z789" s="292"/>
      <c r="AA789" s="1306"/>
      <c r="AB789" s="499"/>
      <c r="AC789" s="292"/>
      <c r="AD789" s="292"/>
      <c r="AE789" s="292"/>
      <c r="AF789" s="292"/>
      <c r="AG789" s="292"/>
      <c r="AH789" s="292"/>
      <c r="AI789" s="292"/>
      <c r="AJ789" s="292"/>
      <c r="AK789" s="1325"/>
      <c r="AL789" s="292"/>
    </row>
    <row r="790" spans="1:38" s="291" customFormat="1" ht="14.25" x14ac:dyDescent="0.2">
      <c r="A790" s="301"/>
      <c r="B790" s="301"/>
      <c r="C790" s="301"/>
      <c r="D790" s="301"/>
      <c r="E790" s="301"/>
      <c r="F790" s="303"/>
      <c r="G790" s="303"/>
      <c r="H790" s="303"/>
      <c r="I790" s="303"/>
      <c r="J790" s="292"/>
      <c r="K790" s="292"/>
      <c r="L790" s="292"/>
      <c r="M790" s="292"/>
      <c r="N790" s="292"/>
      <c r="O790" s="292"/>
      <c r="P790" s="292"/>
      <c r="Q790" s="491"/>
      <c r="R790" s="292"/>
      <c r="S790" s="292"/>
      <c r="T790" s="292"/>
      <c r="U790" s="495"/>
      <c r="V790" s="491"/>
      <c r="W790" s="503"/>
      <c r="X790" s="499"/>
      <c r="Y790" s="292"/>
      <c r="Z790" s="292"/>
      <c r="AA790" s="1306"/>
      <c r="AB790" s="499"/>
      <c r="AC790" s="292"/>
      <c r="AD790" s="292"/>
      <c r="AE790" s="292"/>
      <c r="AF790" s="292"/>
      <c r="AG790" s="292"/>
      <c r="AH790" s="292"/>
      <c r="AI790" s="292"/>
      <c r="AJ790" s="292"/>
      <c r="AK790" s="1325"/>
      <c r="AL790" s="292"/>
    </row>
    <row r="791" spans="1:38" s="291" customFormat="1" ht="14.25" x14ac:dyDescent="0.2">
      <c r="A791" s="301"/>
      <c r="B791" s="301"/>
      <c r="C791" s="301"/>
      <c r="D791" s="301"/>
      <c r="E791" s="301"/>
      <c r="F791" s="303"/>
      <c r="G791" s="303"/>
      <c r="H791" s="303"/>
      <c r="I791" s="303"/>
      <c r="J791" s="292"/>
      <c r="K791" s="292"/>
      <c r="L791" s="292"/>
      <c r="M791" s="292"/>
      <c r="N791" s="292"/>
      <c r="O791" s="292"/>
      <c r="P791" s="292"/>
      <c r="Q791" s="491"/>
      <c r="R791" s="292"/>
      <c r="S791" s="292"/>
      <c r="T791" s="292"/>
      <c r="U791" s="495"/>
      <c r="V791" s="491"/>
      <c r="W791" s="503"/>
      <c r="X791" s="499"/>
      <c r="Y791" s="292"/>
      <c r="Z791" s="292"/>
      <c r="AA791" s="1306"/>
      <c r="AB791" s="499"/>
      <c r="AC791" s="292"/>
      <c r="AD791" s="292"/>
      <c r="AE791" s="292"/>
      <c r="AF791" s="292"/>
      <c r="AG791" s="292"/>
      <c r="AH791" s="292"/>
      <c r="AI791" s="292"/>
      <c r="AJ791" s="292"/>
      <c r="AK791" s="1325"/>
      <c r="AL791" s="292"/>
    </row>
    <row r="792" spans="1:38" s="291" customFormat="1" ht="14.25" x14ac:dyDescent="0.2">
      <c r="A792" s="301"/>
      <c r="B792" s="301"/>
      <c r="C792" s="301"/>
      <c r="D792" s="301"/>
      <c r="E792" s="301"/>
      <c r="F792" s="303"/>
      <c r="G792" s="303"/>
      <c r="H792" s="303"/>
      <c r="I792" s="303"/>
      <c r="J792" s="292"/>
      <c r="K792" s="292"/>
      <c r="L792" s="292"/>
      <c r="M792" s="292"/>
      <c r="N792" s="292"/>
      <c r="O792" s="292"/>
      <c r="P792" s="292"/>
      <c r="Q792" s="491"/>
      <c r="R792" s="292"/>
      <c r="S792" s="292"/>
      <c r="T792" s="292"/>
      <c r="U792" s="495"/>
      <c r="V792" s="491"/>
      <c r="W792" s="503"/>
      <c r="X792" s="499"/>
      <c r="Y792" s="292"/>
      <c r="Z792" s="292"/>
      <c r="AA792" s="1306"/>
      <c r="AB792" s="499"/>
      <c r="AC792" s="292"/>
      <c r="AD792" s="292"/>
      <c r="AE792" s="292"/>
      <c r="AF792" s="292"/>
      <c r="AG792" s="292"/>
      <c r="AH792" s="292"/>
      <c r="AI792" s="292"/>
      <c r="AJ792" s="292"/>
      <c r="AK792" s="1325"/>
      <c r="AL792" s="292"/>
    </row>
    <row r="793" spans="1:38" s="291" customFormat="1" ht="14.25" x14ac:dyDescent="0.2">
      <c r="A793" s="301"/>
      <c r="B793" s="301"/>
      <c r="C793" s="301"/>
      <c r="D793" s="301"/>
      <c r="E793" s="301"/>
      <c r="F793" s="303"/>
      <c r="G793" s="303"/>
      <c r="H793" s="303"/>
      <c r="I793" s="303"/>
      <c r="J793" s="292"/>
      <c r="K793" s="292"/>
      <c r="L793" s="292"/>
      <c r="M793" s="292"/>
      <c r="N793" s="292"/>
      <c r="O793" s="292"/>
      <c r="P793" s="292"/>
      <c r="Q793" s="491"/>
      <c r="R793" s="292"/>
      <c r="S793" s="292"/>
      <c r="T793" s="292"/>
      <c r="U793" s="495"/>
      <c r="V793" s="491"/>
      <c r="W793" s="503"/>
      <c r="X793" s="499"/>
      <c r="Y793" s="292"/>
      <c r="Z793" s="292"/>
      <c r="AA793" s="1306"/>
      <c r="AB793" s="499"/>
      <c r="AC793" s="292"/>
      <c r="AD793" s="292"/>
      <c r="AE793" s="292"/>
      <c r="AF793" s="292"/>
      <c r="AG793" s="292"/>
      <c r="AH793" s="292"/>
      <c r="AI793" s="292"/>
      <c r="AJ793" s="292"/>
      <c r="AK793" s="1325"/>
      <c r="AL793" s="292"/>
    </row>
    <row r="794" spans="1:38" s="291" customFormat="1" ht="14.25" x14ac:dyDescent="0.2">
      <c r="A794" s="301"/>
      <c r="B794" s="301"/>
      <c r="C794" s="301"/>
      <c r="D794" s="301"/>
      <c r="E794" s="301"/>
      <c r="F794" s="303"/>
      <c r="G794" s="303"/>
      <c r="H794" s="303"/>
      <c r="I794" s="303"/>
      <c r="J794" s="292"/>
      <c r="K794" s="292"/>
      <c r="L794" s="292"/>
      <c r="M794" s="292"/>
      <c r="N794" s="292"/>
      <c r="O794" s="292"/>
      <c r="P794" s="292"/>
      <c r="Q794" s="491"/>
      <c r="R794" s="292"/>
      <c r="S794" s="292"/>
      <c r="T794" s="292"/>
      <c r="U794" s="495"/>
      <c r="V794" s="491"/>
      <c r="W794" s="503"/>
      <c r="X794" s="499"/>
      <c r="Y794" s="292"/>
      <c r="Z794" s="292"/>
      <c r="AA794" s="1306"/>
      <c r="AB794" s="499"/>
      <c r="AC794" s="292"/>
      <c r="AD794" s="292"/>
      <c r="AE794" s="292"/>
      <c r="AF794" s="292"/>
      <c r="AG794" s="292"/>
      <c r="AH794" s="292"/>
      <c r="AI794" s="292"/>
      <c r="AJ794" s="292"/>
      <c r="AK794" s="1325"/>
      <c r="AL794" s="292"/>
    </row>
    <row r="795" spans="1:38" s="291" customFormat="1" ht="14.25" x14ac:dyDescent="0.2">
      <c r="A795" s="301"/>
      <c r="B795" s="301"/>
      <c r="C795" s="301"/>
      <c r="D795" s="301"/>
      <c r="E795" s="301"/>
      <c r="F795" s="303"/>
      <c r="G795" s="303"/>
      <c r="H795" s="303"/>
      <c r="I795" s="303"/>
      <c r="J795" s="292"/>
      <c r="K795" s="292"/>
      <c r="L795" s="292"/>
      <c r="M795" s="292"/>
      <c r="N795" s="292"/>
      <c r="O795" s="292"/>
      <c r="P795" s="292"/>
      <c r="Q795" s="491"/>
      <c r="R795" s="292"/>
      <c r="S795" s="292"/>
      <c r="T795" s="292"/>
      <c r="U795" s="495"/>
      <c r="V795" s="491"/>
      <c r="W795" s="503"/>
      <c r="X795" s="499"/>
      <c r="Y795" s="292"/>
      <c r="Z795" s="292"/>
      <c r="AA795" s="1306"/>
      <c r="AB795" s="499"/>
      <c r="AC795" s="292"/>
      <c r="AD795" s="292"/>
      <c r="AE795" s="292"/>
      <c r="AF795" s="292"/>
      <c r="AG795" s="292"/>
      <c r="AH795" s="292"/>
      <c r="AI795" s="292"/>
      <c r="AJ795" s="292"/>
      <c r="AK795" s="1325"/>
      <c r="AL795" s="292"/>
    </row>
    <row r="796" spans="1:38" s="291" customFormat="1" ht="14.25" x14ac:dyDescent="0.2">
      <c r="A796" s="301"/>
      <c r="B796" s="301"/>
      <c r="C796" s="301"/>
      <c r="D796" s="301"/>
      <c r="E796" s="301"/>
      <c r="F796" s="303"/>
      <c r="G796" s="303"/>
      <c r="H796" s="303"/>
      <c r="I796" s="303"/>
      <c r="J796" s="292"/>
      <c r="K796" s="292"/>
      <c r="L796" s="292"/>
      <c r="M796" s="292"/>
      <c r="N796" s="292"/>
      <c r="O796" s="292"/>
      <c r="P796" s="292"/>
      <c r="Q796" s="491"/>
      <c r="R796" s="292"/>
      <c r="S796" s="292"/>
      <c r="T796" s="292"/>
      <c r="U796" s="495"/>
      <c r="V796" s="491"/>
      <c r="W796" s="503"/>
      <c r="X796" s="499"/>
      <c r="Y796" s="292"/>
      <c r="Z796" s="292"/>
      <c r="AA796" s="1306"/>
      <c r="AB796" s="499"/>
      <c r="AC796" s="292"/>
      <c r="AD796" s="292"/>
      <c r="AE796" s="292"/>
      <c r="AF796" s="292"/>
      <c r="AG796" s="292"/>
      <c r="AH796" s="292"/>
      <c r="AI796" s="292"/>
      <c r="AJ796" s="292"/>
      <c r="AK796" s="1325"/>
      <c r="AL796" s="292"/>
    </row>
    <row r="797" spans="1:38" s="291" customFormat="1" ht="14.25" x14ac:dyDescent="0.2">
      <c r="A797" s="301"/>
      <c r="B797" s="301"/>
      <c r="C797" s="301"/>
      <c r="D797" s="301"/>
      <c r="E797" s="301"/>
      <c r="F797" s="303"/>
      <c r="G797" s="303"/>
      <c r="H797" s="303"/>
      <c r="I797" s="303"/>
      <c r="J797" s="292"/>
      <c r="K797" s="292"/>
      <c r="L797" s="292"/>
      <c r="M797" s="292"/>
      <c r="N797" s="292"/>
      <c r="O797" s="292"/>
      <c r="P797" s="292"/>
      <c r="Q797" s="491"/>
      <c r="R797" s="292"/>
      <c r="S797" s="292"/>
      <c r="T797" s="292"/>
      <c r="U797" s="495"/>
      <c r="V797" s="491"/>
      <c r="W797" s="503"/>
      <c r="X797" s="499"/>
      <c r="Y797" s="292"/>
      <c r="Z797" s="292"/>
      <c r="AA797" s="1306"/>
      <c r="AB797" s="499"/>
      <c r="AC797" s="292"/>
      <c r="AD797" s="292"/>
      <c r="AE797" s="292"/>
      <c r="AF797" s="292"/>
      <c r="AG797" s="292"/>
      <c r="AH797" s="292"/>
      <c r="AI797" s="292"/>
      <c r="AJ797" s="292"/>
      <c r="AK797" s="1325"/>
      <c r="AL797" s="292"/>
    </row>
    <row r="798" spans="1:38" s="291" customFormat="1" ht="14.25" x14ac:dyDescent="0.2">
      <c r="A798" s="301"/>
      <c r="B798" s="301"/>
      <c r="C798" s="301"/>
      <c r="D798" s="301"/>
      <c r="E798" s="301"/>
      <c r="F798" s="303"/>
      <c r="G798" s="303"/>
      <c r="H798" s="303"/>
      <c r="I798" s="303"/>
      <c r="J798" s="292"/>
      <c r="K798" s="292"/>
      <c r="L798" s="292"/>
      <c r="M798" s="292"/>
      <c r="N798" s="292"/>
      <c r="O798" s="292"/>
      <c r="P798" s="292"/>
      <c r="Q798" s="491"/>
      <c r="R798" s="292"/>
      <c r="S798" s="292"/>
      <c r="T798" s="292"/>
      <c r="U798" s="495"/>
      <c r="V798" s="491"/>
      <c r="W798" s="503"/>
      <c r="X798" s="499"/>
      <c r="Y798" s="292"/>
      <c r="Z798" s="292"/>
      <c r="AA798" s="1306"/>
      <c r="AB798" s="499"/>
      <c r="AC798" s="292"/>
      <c r="AD798" s="292"/>
      <c r="AE798" s="292"/>
      <c r="AF798" s="292"/>
      <c r="AG798" s="292"/>
      <c r="AH798" s="292"/>
      <c r="AI798" s="292"/>
      <c r="AJ798" s="292"/>
      <c r="AK798" s="1325"/>
      <c r="AL798" s="292"/>
    </row>
    <row r="799" spans="1:38" s="291" customFormat="1" ht="14.25" x14ac:dyDescent="0.2">
      <c r="A799" s="301"/>
      <c r="B799" s="301"/>
      <c r="C799" s="301"/>
      <c r="D799" s="301"/>
      <c r="E799" s="301"/>
      <c r="F799" s="303"/>
      <c r="G799" s="303"/>
      <c r="H799" s="303"/>
      <c r="I799" s="303"/>
      <c r="J799" s="292"/>
      <c r="K799" s="292"/>
      <c r="L799" s="292"/>
      <c r="M799" s="292"/>
      <c r="N799" s="292"/>
      <c r="O799" s="292"/>
      <c r="P799" s="292"/>
      <c r="Q799" s="491"/>
      <c r="R799" s="292"/>
      <c r="S799" s="292"/>
      <c r="T799" s="292"/>
      <c r="U799" s="495"/>
      <c r="V799" s="491"/>
      <c r="W799" s="503"/>
      <c r="X799" s="499"/>
      <c r="Y799" s="292"/>
      <c r="Z799" s="292"/>
      <c r="AA799" s="1306"/>
      <c r="AB799" s="499"/>
      <c r="AC799" s="292"/>
      <c r="AD799" s="292"/>
      <c r="AE799" s="292"/>
      <c r="AF799" s="292"/>
      <c r="AG799" s="292"/>
      <c r="AH799" s="292"/>
      <c r="AI799" s="292"/>
      <c r="AJ799" s="292"/>
      <c r="AK799" s="1325"/>
      <c r="AL799" s="292"/>
    </row>
    <row r="800" spans="1:38" s="291" customFormat="1" ht="14.25" x14ac:dyDescent="0.2">
      <c r="A800" s="301"/>
      <c r="B800" s="301"/>
      <c r="C800" s="301"/>
      <c r="D800" s="301"/>
      <c r="E800" s="301"/>
      <c r="F800" s="303"/>
      <c r="G800" s="303"/>
      <c r="H800" s="303"/>
      <c r="I800" s="303"/>
      <c r="J800" s="292"/>
      <c r="K800" s="292"/>
      <c r="L800" s="292"/>
      <c r="M800" s="292"/>
      <c r="N800" s="292"/>
      <c r="O800" s="292"/>
      <c r="P800" s="292"/>
      <c r="Q800" s="491"/>
      <c r="R800" s="292"/>
      <c r="S800" s="292"/>
      <c r="T800" s="292"/>
      <c r="U800" s="495"/>
      <c r="V800" s="491"/>
      <c r="W800" s="503"/>
      <c r="X800" s="499"/>
      <c r="Y800" s="292"/>
      <c r="Z800" s="292"/>
      <c r="AA800" s="1306"/>
      <c r="AB800" s="499"/>
      <c r="AC800" s="292"/>
      <c r="AD800" s="292"/>
      <c r="AE800" s="292"/>
      <c r="AF800" s="292"/>
      <c r="AG800" s="292"/>
      <c r="AH800" s="292"/>
      <c r="AI800" s="292"/>
      <c r="AJ800" s="292"/>
      <c r="AK800" s="1325"/>
      <c r="AL800" s="292"/>
    </row>
    <row r="801" spans="1:38" s="291" customFormat="1" ht="14.25" x14ac:dyDescent="0.2">
      <c r="A801" s="301"/>
      <c r="B801" s="301"/>
      <c r="C801" s="301"/>
      <c r="D801" s="301"/>
      <c r="E801" s="301"/>
      <c r="F801" s="303"/>
      <c r="G801" s="303"/>
      <c r="H801" s="303"/>
      <c r="I801" s="303"/>
      <c r="J801" s="292"/>
      <c r="K801" s="292"/>
      <c r="L801" s="292"/>
      <c r="M801" s="292"/>
      <c r="N801" s="292"/>
      <c r="O801" s="292"/>
      <c r="P801" s="292"/>
      <c r="Q801" s="491"/>
      <c r="R801" s="292"/>
      <c r="S801" s="292"/>
      <c r="T801" s="292"/>
      <c r="U801" s="495"/>
      <c r="V801" s="491"/>
      <c r="W801" s="503"/>
      <c r="X801" s="499"/>
      <c r="Y801" s="292"/>
      <c r="Z801" s="292"/>
      <c r="AA801" s="1306"/>
      <c r="AB801" s="499"/>
      <c r="AC801" s="292"/>
      <c r="AD801" s="292"/>
      <c r="AE801" s="292"/>
      <c r="AF801" s="292"/>
      <c r="AG801" s="292"/>
      <c r="AH801" s="292"/>
      <c r="AI801" s="292"/>
      <c r="AJ801" s="292"/>
      <c r="AK801" s="1325"/>
      <c r="AL801" s="292"/>
    </row>
    <row r="802" spans="1:38" s="291" customFormat="1" ht="14.25" x14ac:dyDescent="0.2">
      <c r="A802" s="301"/>
      <c r="B802" s="301"/>
      <c r="C802" s="301"/>
      <c r="D802" s="301"/>
      <c r="E802" s="301"/>
      <c r="F802" s="303"/>
      <c r="G802" s="303"/>
      <c r="H802" s="303"/>
      <c r="I802" s="303"/>
      <c r="J802" s="292"/>
      <c r="K802" s="292"/>
      <c r="L802" s="292"/>
      <c r="M802" s="292"/>
      <c r="N802" s="292"/>
      <c r="O802" s="292"/>
      <c r="P802" s="292"/>
      <c r="Q802" s="491"/>
      <c r="R802" s="292"/>
      <c r="S802" s="292"/>
      <c r="T802" s="292"/>
      <c r="U802" s="495"/>
      <c r="V802" s="491"/>
      <c r="W802" s="503"/>
      <c r="X802" s="499"/>
      <c r="Y802" s="292"/>
      <c r="Z802" s="292"/>
      <c r="AA802" s="1306"/>
      <c r="AB802" s="499"/>
      <c r="AC802" s="292"/>
      <c r="AD802" s="292"/>
      <c r="AE802" s="292"/>
      <c r="AF802" s="292"/>
      <c r="AG802" s="292"/>
      <c r="AH802" s="292"/>
      <c r="AI802" s="292"/>
      <c r="AJ802" s="292"/>
      <c r="AK802" s="1325"/>
      <c r="AL802" s="292"/>
    </row>
    <row r="803" spans="1:38" s="291" customFormat="1" ht="14.25" x14ac:dyDescent="0.2">
      <c r="A803" s="301"/>
      <c r="B803" s="301"/>
      <c r="C803" s="301"/>
      <c r="D803" s="301"/>
      <c r="E803" s="301"/>
      <c r="F803" s="303"/>
      <c r="G803" s="303"/>
      <c r="H803" s="303"/>
      <c r="I803" s="303"/>
      <c r="J803" s="292"/>
      <c r="K803" s="292"/>
      <c r="L803" s="292"/>
      <c r="M803" s="292"/>
      <c r="N803" s="292"/>
      <c r="O803" s="292"/>
      <c r="P803" s="292"/>
      <c r="Q803" s="491"/>
      <c r="R803" s="292"/>
      <c r="S803" s="292"/>
      <c r="T803" s="292"/>
      <c r="U803" s="495"/>
      <c r="V803" s="491"/>
      <c r="W803" s="503"/>
      <c r="X803" s="499"/>
      <c r="Y803" s="292"/>
      <c r="Z803" s="292"/>
      <c r="AA803" s="1306"/>
      <c r="AB803" s="499"/>
      <c r="AC803" s="292"/>
      <c r="AD803" s="292"/>
      <c r="AE803" s="292"/>
      <c r="AF803" s="292"/>
      <c r="AG803" s="292"/>
      <c r="AH803" s="292"/>
      <c r="AI803" s="292"/>
      <c r="AJ803" s="292"/>
      <c r="AK803" s="1325"/>
      <c r="AL803" s="292"/>
    </row>
    <row r="804" spans="1:38" s="291" customFormat="1" ht="14.25" x14ac:dyDescent="0.2">
      <c r="A804" s="301"/>
      <c r="B804" s="301"/>
      <c r="C804" s="301"/>
      <c r="D804" s="301"/>
      <c r="E804" s="301"/>
      <c r="F804" s="303"/>
      <c r="G804" s="303"/>
      <c r="H804" s="303"/>
      <c r="I804" s="303"/>
      <c r="J804" s="292"/>
      <c r="K804" s="292"/>
      <c r="L804" s="292"/>
      <c r="M804" s="292"/>
      <c r="N804" s="292"/>
      <c r="O804" s="292"/>
      <c r="P804" s="292"/>
      <c r="Q804" s="491"/>
      <c r="R804" s="292"/>
      <c r="S804" s="292"/>
      <c r="T804" s="292"/>
      <c r="U804" s="495"/>
      <c r="V804" s="491"/>
      <c r="W804" s="503"/>
      <c r="X804" s="499"/>
      <c r="Y804" s="292"/>
      <c r="Z804" s="292"/>
      <c r="AA804" s="1306"/>
      <c r="AB804" s="499"/>
      <c r="AC804" s="292"/>
      <c r="AD804" s="292"/>
      <c r="AE804" s="292"/>
      <c r="AF804" s="292"/>
      <c r="AG804" s="292"/>
      <c r="AH804" s="292"/>
      <c r="AI804" s="292"/>
      <c r="AJ804" s="292"/>
      <c r="AK804" s="1325"/>
      <c r="AL804" s="292"/>
    </row>
    <row r="805" spans="1:38" s="291" customFormat="1" ht="14.25" x14ac:dyDescent="0.2">
      <c r="A805" s="301"/>
      <c r="B805" s="301"/>
      <c r="C805" s="301"/>
      <c r="D805" s="301"/>
      <c r="E805" s="301"/>
      <c r="F805" s="303"/>
      <c r="G805" s="303"/>
      <c r="H805" s="303"/>
      <c r="I805" s="303"/>
      <c r="J805" s="292"/>
      <c r="K805" s="292"/>
      <c r="L805" s="292"/>
      <c r="M805" s="292"/>
      <c r="N805" s="292"/>
      <c r="O805" s="292"/>
      <c r="P805" s="292"/>
      <c r="Q805" s="491"/>
      <c r="R805" s="292"/>
      <c r="S805" s="292"/>
      <c r="T805" s="292"/>
      <c r="U805" s="495"/>
      <c r="V805" s="491"/>
      <c r="W805" s="503"/>
      <c r="X805" s="499"/>
      <c r="Y805" s="292"/>
      <c r="Z805" s="292"/>
      <c r="AA805" s="1306"/>
      <c r="AB805" s="499"/>
      <c r="AC805" s="292"/>
      <c r="AD805" s="292"/>
      <c r="AE805" s="292"/>
      <c r="AF805" s="292"/>
      <c r="AG805" s="292"/>
      <c r="AH805" s="292"/>
      <c r="AI805" s="292"/>
      <c r="AJ805" s="292"/>
      <c r="AK805" s="1325"/>
      <c r="AL805" s="292"/>
    </row>
    <row r="806" spans="1:38" s="291" customFormat="1" ht="14.25" x14ac:dyDescent="0.2">
      <c r="A806" s="301"/>
      <c r="B806" s="301"/>
      <c r="C806" s="301"/>
      <c r="D806" s="301"/>
      <c r="E806" s="301"/>
      <c r="F806" s="303"/>
      <c r="G806" s="303"/>
      <c r="H806" s="303"/>
      <c r="I806" s="303"/>
      <c r="J806" s="292"/>
      <c r="K806" s="292"/>
      <c r="L806" s="292"/>
      <c r="M806" s="292"/>
      <c r="N806" s="292"/>
      <c r="O806" s="292"/>
      <c r="P806" s="292"/>
      <c r="Q806" s="491"/>
      <c r="R806" s="292"/>
      <c r="S806" s="292"/>
      <c r="T806" s="292"/>
      <c r="U806" s="495"/>
      <c r="V806" s="491"/>
      <c r="W806" s="503"/>
      <c r="X806" s="499"/>
      <c r="Y806" s="292"/>
      <c r="Z806" s="292"/>
      <c r="AA806" s="1306"/>
      <c r="AB806" s="499"/>
      <c r="AC806" s="292"/>
      <c r="AD806" s="292"/>
      <c r="AE806" s="292"/>
      <c r="AF806" s="292"/>
      <c r="AG806" s="292"/>
      <c r="AH806" s="292"/>
      <c r="AI806" s="292"/>
      <c r="AJ806" s="292"/>
      <c r="AK806" s="1325"/>
      <c r="AL806" s="292"/>
    </row>
    <row r="807" spans="1:38" s="291" customFormat="1" ht="14.25" x14ac:dyDescent="0.2">
      <c r="A807" s="301"/>
      <c r="B807" s="301"/>
      <c r="C807" s="301"/>
      <c r="D807" s="301"/>
      <c r="E807" s="301"/>
      <c r="F807" s="303"/>
      <c r="G807" s="303"/>
      <c r="H807" s="303"/>
      <c r="I807" s="303"/>
      <c r="J807" s="292"/>
      <c r="K807" s="292"/>
      <c r="L807" s="292"/>
      <c r="M807" s="292"/>
      <c r="N807" s="292"/>
      <c r="O807" s="292"/>
      <c r="P807" s="292"/>
      <c r="Q807" s="491"/>
      <c r="R807" s="292"/>
      <c r="S807" s="292"/>
      <c r="T807" s="292"/>
      <c r="U807" s="495"/>
      <c r="V807" s="491"/>
      <c r="W807" s="503"/>
      <c r="X807" s="499"/>
      <c r="Y807" s="292"/>
      <c r="Z807" s="292"/>
      <c r="AA807" s="1306"/>
      <c r="AB807" s="499"/>
      <c r="AC807" s="292"/>
      <c r="AD807" s="292"/>
      <c r="AE807" s="292"/>
      <c r="AF807" s="292"/>
      <c r="AG807" s="292"/>
      <c r="AH807" s="292"/>
      <c r="AI807" s="292"/>
      <c r="AJ807" s="292"/>
      <c r="AK807" s="1325"/>
      <c r="AL807" s="292"/>
    </row>
    <row r="808" spans="1:38" s="291" customFormat="1" ht="14.25" x14ac:dyDescent="0.2">
      <c r="A808" s="301"/>
      <c r="B808" s="301"/>
      <c r="C808" s="301"/>
      <c r="D808" s="301"/>
      <c r="E808" s="301"/>
      <c r="F808" s="303"/>
      <c r="G808" s="303"/>
      <c r="H808" s="303"/>
      <c r="I808" s="303"/>
      <c r="J808" s="292"/>
      <c r="K808" s="292"/>
      <c r="L808" s="292"/>
      <c r="M808" s="292"/>
      <c r="N808" s="292"/>
      <c r="O808" s="292"/>
      <c r="P808" s="292"/>
      <c r="Q808" s="491"/>
      <c r="R808" s="292"/>
      <c r="S808" s="292"/>
      <c r="T808" s="292"/>
      <c r="U808" s="495"/>
      <c r="V808" s="491"/>
      <c r="W808" s="503"/>
      <c r="X808" s="499"/>
      <c r="Y808" s="292"/>
      <c r="Z808" s="292"/>
      <c r="AA808" s="1306"/>
      <c r="AB808" s="499"/>
      <c r="AC808" s="292"/>
      <c r="AD808" s="292"/>
      <c r="AE808" s="292"/>
      <c r="AF808" s="292"/>
      <c r="AG808" s="292"/>
      <c r="AH808" s="292"/>
      <c r="AI808" s="292"/>
      <c r="AJ808" s="292"/>
      <c r="AK808" s="1325"/>
      <c r="AL808" s="292"/>
    </row>
    <row r="809" spans="1:38" s="291" customFormat="1" ht="14.25" x14ac:dyDescent="0.2">
      <c r="A809" s="301"/>
      <c r="B809" s="301"/>
      <c r="C809" s="301"/>
      <c r="D809" s="301"/>
      <c r="E809" s="301"/>
      <c r="F809" s="303"/>
      <c r="G809" s="303"/>
      <c r="H809" s="303"/>
      <c r="I809" s="303"/>
      <c r="J809" s="292"/>
      <c r="K809" s="292"/>
      <c r="L809" s="292"/>
      <c r="M809" s="292"/>
      <c r="N809" s="292"/>
      <c r="O809" s="292"/>
      <c r="P809" s="292"/>
      <c r="Q809" s="491"/>
      <c r="R809" s="292"/>
      <c r="S809" s="292"/>
      <c r="T809" s="292"/>
      <c r="U809" s="495"/>
      <c r="V809" s="491"/>
      <c r="W809" s="503"/>
      <c r="X809" s="499"/>
      <c r="Y809" s="292"/>
      <c r="Z809" s="292"/>
      <c r="AA809" s="1306"/>
      <c r="AB809" s="499"/>
      <c r="AC809" s="292"/>
      <c r="AD809" s="292"/>
      <c r="AE809" s="292"/>
      <c r="AF809" s="292"/>
      <c r="AG809" s="292"/>
      <c r="AH809" s="292"/>
      <c r="AI809" s="292"/>
      <c r="AJ809" s="292"/>
      <c r="AK809" s="1325"/>
      <c r="AL809" s="292"/>
    </row>
    <row r="810" spans="1:38" s="291" customFormat="1" ht="14.25" x14ac:dyDescent="0.2">
      <c r="A810" s="301"/>
      <c r="B810" s="301"/>
      <c r="C810" s="301"/>
      <c r="D810" s="301"/>
      <c r="E810" s="301"/>
      <c r="F810" s="303"/>
      <c r="G810" s="303"/>
      <c r="H810" s="303"/>
      <c r="I810" s="303"/>
      <c r="J810" s="292"/>
      <c r="K810" s="292"/>
      <c r="L810" s="292"/>
      <c r="M810" s="292"/>
      <c r="N810" s="292"/>
      <c r="O810" s="292"/>
      <c r="P810" s="292"/>
      <c r="Q810" s="491"/>
      <c r="R810" s="292"/>
      <c r="S810" s="292"/>
      <c r="T810" s="292"/>
      <c r="U810" s="495"/>
      <c r="V810" s="491"/>
      <c r="W810" s="503"/>
      <c r="X810" s="499"/>
      <c r="Y810" s="292"/>
      <c r="Z810" s="292"/>
      <c r="AA810" s="1306"/>
      <c r="AB810" s="499"/>
      <c r="AC810" s="292"/>
      <c r="AD810" s="292"/>
      <c r="AE810" s="292"/>
      <c r="AF810" s="292"/>
      <c r="AG810" s="292"/>
      <c r="AH810" s="292"/>
      <c r="AI810" s="292"/>
      <c r="AJ810" s="292"/>
      <c r="AK810" s="1325"/>
      <c r="AL810" s="292"/>
    </row>
    <row r="811" spans="1:38" s="291" customFormat="1" ht="14.25" x14ac:dyDescent="0.2">
      <c r="A811" s="301"/>
      <c r="B811" s="301"/>
      <c r="C811" s="301"/>
      <c r="D811" s="301"/>
      <c r="E811" s="301"/>
      <c r="F811" s="303"/>
      <c r="G811" s="303"/>
      <c r="H811" s="303"/>
      <c r="I811" s="303"/>
      <c r="J811" s="292"/>
      <c r="K811" s="292"/>
      <c r="L811" s="292"/>
      <c r="M811" s="292"/>
      <c r="N811" s="292"/>
      <c r="O811" s="292"/>
      <c r="P811" s="292"/>
      <c r="Q811" s="491"/>
      <c r="R811" s="292"/>
      <c r="S811" s="292"/>
      <c r="T811" s="292"/>
      <c r="U811" s="495"/>
      <c r="V811" s="491"/>
      <c r="W811" s="503"/>
      <c r="X811" s="499"/>
      <c r="Y811" s="292"/>
      <c r="Z811" s="292"/>
      <c r="AA811" s="1306"/>
      <c r="AB811" s="499"/>
      <c r="AC811" s="292"/>
      <c r="AD811" s="292"/>
      <c r="AE811" s="292"/>
      <c r="AF811" s="292"/>
      <c r="AG811" s="292"/>
      <c r="AH811" s="292"/>
      <c r="AI811" s="292"/>
      <c r="AJ811" s="292"/>
      <c r="AK811" s="1325"/>
      <c r="AL811" s="292"/>
    </row>
    <row r="812" spans="1:38" s="291" customFormat="1" ht="14.25" x14ac:dyDescent="0.2">
      <c r="A812" s="301"/>
      <c r="B812" s="301"/>
      <c r="C812" s="301"/>
      <c r="D812" s="301"/>
      <c r="E812" s="301"/>
      <c r="F812" s="303"/>
      <c r="G812" s="303"/>
      <c r="H812" s="303"/>
      <c r="I812" s="303"/>
      <c r="J812" s="292"/>
      <c r="K812" s="292"/>
      <c r="L812" s="292"/>
      <c r="M812" s="292"/>
      <c r="N812" s="292"/>
      <c r="O812" s="292"/>
      <c r="P812" s="292"/>
      <c r="Q812" s="491"/>
      <c r="R812" s="292"/>
      <c r="S812" s="292"/>
      <c r="T812" s="292"/>
      <c r="U812" s="495"/>
      <c r="V812" s="491"/>
      <c r="W812" s="503"/>
      <c r="X812" s="499"/>
      <c r="Y812" s="292"/>
      <c r="Z812" s="292"/>
      <c r="AA812" s="1306"/>
      <c r="AB812" s="499"/>
      <c r="AC812" s="292"/>
      <c r="AD812" s="292"/>
      <c r="AE812" s="292"/>
      <c r="AF812" s="292"/>
      <c r="AG812" s="292"/>
      <c r="AH812" s="292"/>
      <c r="AI812" s="292"/>
      <c r="AJ812" s="292"/>
      <c r="AK812" s="1325"/>
      <c r="AL812" s="292"/>
    </row>
    <row r="813" spans="1:38" s="291" customFormat="1" ht="14.25" x14ac:dyDescent="0.2">
      <c r="A813" s="301"/>
      <c r="B813" s="301"/>
      <c r="C813" s="301"/>
      <c r="D813" s="301"/>
      <c r="E813" s="301"/>
      <c r="F813" s="303"/>
      <c r="G813" s="303"/>
      <c r="H813" s="303"/>
      <c r="I813" s="303"/>
      <c r="J813" s="292"/>
      <c r="K813" s="292"/>
      <c r="L813" s="292"/>
      <c r="M813" s="292"/>
      <c r="N813" s="292"/>
      <c r="O813" s="292"/>
      <c r="P813" s="292"/>
      <c r="Q813" s="491"/>
      <c r="R813" s="292"/>
      <c r="S813" s="292"/>
      <c r="T813" s="292"/>
      <c r="U813" s="495"/>
      <c r="V813" s="491"/>
      <c r="W813" s="503"/>
      <c r="X813" s="499"/>
      <c r="Y813" s="292"/>
      <c r="Z813" s="292"/>
      <c r="AA813" s="1306"/>
      <c r="AB813" s="499"/>
      <c r="AC813" s="292"/>
      <c r="AD813" s="292"/>
      <c r="AE813" s="292"/>
      <c r="AF813" s="292"/>
      <c r="AG813" s="292"/>
      <c r="AH813" s="292"/>
      <c r="AI813" s="292"/>
      <c r="AJ813" s="292"/>
      <c r="AK813" s="1325"/>
      <c r="AL813" s="292"/>
    </row>
    <row r="814" spans="1:38" s="291" customFormat="1" ht="14.25" x14ac:dyDescent="0.2">
      <c r="A814" s="301"/>
      <c r="B814" s="301"/>
      <c r="C814" s="301"/>
      <c r="D814" s="301"/>
      <c r="E814" s="301"/>
      <c r="F814" s="303"/>
      <c r="G814" s="303"/>
      <c r="H814" s="303"/>
      <c r="I814" s="303"/>
      <c r="J814" s="292"/>
      <c r="K814" s="292"/>
      <c r="L814" s="292"/>
      <c r="M814" s="292"/>
      <c r="N814" s="292"/>
      <c r="O814" s="292"/>
      <c r="P814" s="292"/>
      <c r="Q814" s="491"/>
      <c r="R814" s="292"/>
      <c r="S814" s="292"/>
      <c r="T814" s="292"/>
      <c r="U814" s="495"/>
      <c r="V814" s="491"/>
      <c r="W814" s="503"/>
      <c r="X814" s="499"/>
      <c r="Y814" s="292"/>
      <c r="Z814" s="292"/>
      <c r="AA814" s="1306"/>
      <c r="AB814" s="499"/>
      <c r="AC814" s="292"/>
      <c r="AD814" s="292"/>
      <c r="AE814" s="292"/>
      <c r="AF814" s="292"/>
      <c r="AG814" s="292"/>
      <c r="AH814" s="292"/>
      <c r="AI814" s="292"/>
      <c r="AJ814" s="292"/>
      <c r="AK814" s="1325"/>
      <c r="AL814" s="292"/>
    </row>
    <row r="815" spans="1:38" s="291" customFormat="1" ht="14.25" x14ac:dyDescent="0.2">
      <c r="A815" s="301"/>
      <c r="B815" s="301"/>
      <c r="C815" s="301"/>
      <c r="D815" s="301"/>
      <c r="E815" s="301"/>
      <c r="F815" s="303"/>
      <c r="G815" s="303"/>
      <c r="H815" s="303"/>
      <c r="I815" s="303"/>
      <c r="J815" s="292"/>
      <c r="K815" s="292"/>
      <c r="L815" s="292"/>
      <c r="M815" s="292"/>
      <c r="N815" s="292"/>
      <c r="O815" s="292"/>
      <c r="P815" s="292"/>
      <c r="Q815" s="491"/>
      <c r="R815" s="292"/>
      <c r="S815" s="292"/>
      <c r="T815" s="292"/>
      <c r="U815" s="495"/>
      <c r="V815" s="491"/>
      <c r="W815" s="503"/>
      <c r="X815" s="499"/>
      <c r="Y815" s="292"/>
      <c r="Z815" s="292"/>
      <c r="AA815" s="1306"/>
      <c r="AB815" s="499"/>
      <c r="AC815" s="292"/>
      <c r="AD815" s="292"/>
      <c r="AE815" s="292"/>
      <c r="AF815" s="292"/>
      <c r="AG815" s="292"/>
      <c r="AH815" s="292"/>
      <c r="AI815" s="292"/>
      <c r="AJ815" s="292"/>
      <c r="AK815" s="1325"/>
      <c r="AL815" s="292"/>
    </row>
    <row r="816" spans="1:38" s="291" customFormat="1" ht="14.25" x14ac:dyDescent="0.2">
      <c r="A816" s="301"/>
      <c r="B816" s="301"/>
      <c r="C816" s="301"/>
      <c r="D816" s="301"/>
      <c r="E816" s="301"/>
      <c r="F816" s="303"/>
      <c r="G816" s="303"/>
      <c r="H816" s="303"/>
      <c r="I816" s="303"/>
      <c r="J816" s="292"/>
      <c r="K816" s="292"/>
      <c r="L816" s="292"/>
      <c r="M816" s="292"/>
      <c r="N816" s="292"/>
      <c r="O816" s="292"/>
      <c r="P816" s="292"/>
      <c r="Q816" s="491"/>
      <c r="R816" s="292"/>
      <c r="S816" s="292"/>
      <c r="T816" s="292"/>
      <c r="U816" s="495"/>
      <c r="V816" s="491"/>
      <c r="W816" s="503"/>
      <c r="X816" s="499"/>
      <c r="Y816" s="292"/>
      <c r="Z816" s="292"/>
      <c r="AA816" s="1306"/>
      <c r="AB816" s="499"/>
      <c r="AC816" s="292"/>
      <c r="AD816" s="292"/>
      <c r="AE816" s="292"/>
      <c r="AF816" s="292"/>
      <c r="AG816" s="292"/>
      <c r="AH816" s="292"/>
      <c r="AI816" s="292"/>
      <c r="AJ816" s="292"/>
      <c r="AK816" s="1325"/>
      <c r="AL816" s="292"/>
    </row>
    <row r="817" spans="1:38" s="291" customFormat="1" ht="14.25" x14ac:dyDescent="0.2">
      <c r="A817" s="301"/>
      <c r="B817" s="301"/>
      <c r="C817" s="301"/>
      <c r="D817" s="301"/>
      <c r="E817" s="301"/>
      <c r="F817" s="303"/>
      <c r="G817" s="303"/>
      <c r="H817" s="303"/>
      <c r="I817" s="303"/>
      <c r="J817" s="292"/>
      <c r="K817" s="292"/>
      <c r="L817" s="292"/>
      <c r="M817" s="292"/>
      <c r="N817" s="292"/>
      <c r="O817" s="292"/>
      <c r="P817" s="292"/>
      <c r="Q817" s="491"/>
      <c r="R817" s="292"/>
      <c r="S817" s="292"/>
      <c r="T817" s="292"/>
      <c r="U817" s="495"/>
      <c r="V817" s="491"/>
      <c r="W817" s="503"/>
      <c r="X817" s="499"/>
      <c r="Y817" s="292"/>
      <c r="Z817" s="292"/>
      <c r="AA817" s="1306"/>
      <c r="AB817" s="499"/>
      <c r="AC817" s="292"/>
      <c r="AD817" s="292"/>
      <c r="AE817" s="292"/>
      <c r="AF817" s="292"/>
      <c r="AG817" s="292"/>
      <c r="AH817" s="292"/>
      <c r="AI817" s="292"/>
      <c r="AJ817" s="292"/>
      <c r="AK817" s="1325"/>
      <c r="AL817" s="292"/>
    </row>
    <row r="818" spans="1:38" s="291" customFormat="1" ht="14.25" x14ac:dyDescent="0.2">
      <c r="A818" s="301"/>
      <c r="B818" s="301"/>
      <c r="C818" s="301"/>
      <c r="D818" s="301"/>
      <c r="E818" s="301"/>
      <c r="F818" s="303"/>
      <c r="G818" s="303"/>
      <c r="H818" s="303"/>
      <c r="I818" s="303"/>
      <c r="J818" s="292"/>
      <c r="K818" s="292"/>
      <c r="L818" s="292"/>
      <c r="M818" s="292"/>
      <c r="N818" s="292"/>
      <c r="O818" s="292"/>
      <c r="P818" s="292"/>
      <c r="Q818" s="491"/>
      <c r="R818" s="292"/>
      <c r="S818" s="292"/>
      <c r="T818" s="292"/>
      <c r="U818" s="495"/>
      <c r="V818" s="491"/>
      <c r="W818" s="503"/>
      <c r="X818" s="499"/>
      <c r="Y818" s="292"/>
      <c r="Z818" s="292"/>
      <c r="AA818" s="1306"/>
      <c r="AB818" s="499"/>
      <c r="AC818" s="292"/>
      <c r="AD818" s="292"/>
      <c r="AE818" s="292"/>
      <c r="AF818" s="292"/>
      <c r="AG818" s="292"/>
      <c r="AH818" s="292"/>
      <c r="AI818" s="292"/>
      <c r="AJ818" s="292"/>
      <c r="AK818" s="1325"/>
      <c r="AL818" s="292"/>
    </row>
    <row r="819" spans="1:38" s="291" customFormat="1" ht="14.25" x14ac:dyDescent="0.2">
      <c r="A819" s="301"/>
      <c r="B819" s="301"/>
      <c r="C819" s="301"/>
      <c r="D819" s="301"/>
      <c r="E819" s="301"/>
      <c r="F819" s="303"/>
      <c r="G819" s="303"/>
      <c r="H819" s="303"/>
      <c r="I819" s="303"/>
      <c r="J819" s="292"/>
      <c r="K819" s="292"/>
      <c r="L819" s="292"/>
      <c r="M819" s="292"/>
      <c r="N819" s="292"/>
      <c r="O819" s="292"/>
      <c r="P819" s="292"/>
      <c r="Q819" s="491"/>
      <c r="R819" s="292"/>
      <c r="S819" s="292"/>
      <c r="T819" s="292"/>
      <c r="U819" s="495"/>
      <c r="V819" s="491"/>
      <c r="W819" s="503"/>
      <c r="X819" s="499"/>
      <c r="Y819" s="292"/>
      <c r="Z819" s="292"/>
      <c r="AA819" s="1306"/>
      <c r="AB819" s="499"/>
      <c r="AC819" s="292"/>
      <c r="AD819" s="292"/>
      <c r="AE819" s="292"/>
      <c r="AF819" s="292"/>
      <c r="AG819" s="292"/>
      <c r="AH819" s="292"/>
      <c r="AI819" s="292"/>
      <c r="AJ819" s="292"/>
      <c r="AK819" s="1325"/>
      <c r="AL819" s="292"/>
    </row>
    <row r="820" spans="1:38" s="291" customFormat="1" ht="14.25" x14ac:dyDescent="0.2">
      <c r="A820" s="301"/>
      <c r="B820" s="301"/>
      <c r="C820" s="301"/>
      <c r="D820" s="301"/>
      <c r="E820" s="301"/>
      <c r="F820" s="293"/>
      <c r="G820" s="293"/>
      <c r="H820" s="293"/>
      <c r="I820" s="292"/>
      <c r="J820" s="292"/>
      <c r="K820" s="292"/>
      <c r="L820" s="292"/>
      <c r="M820" s="292"/>
      <c r="N820" s="292"/>
      <c r="O820" s="292"/>
      <c r="P820" s="292"/>
      <c r="Q820" s="491"/>
      <c r="R820" s="292"/>
      <c r="S820" s="292"/>
      <c r="T820" s="292"/>
      <c r="U820" s="495"/>
      <c r="V820" s="491"/>
      <c r="W820" s="503"/>
      <c r="X820" s="499"/>
      <c r="Y820" s="292"/>
      <c r="Z820" s="292"/>
      <c r="AA820" s="1306"/>
      <c r="AB820" s="499"/>
      <c r="AC820" s="292"/>
      <c r="AD820" s="292"/>
      <c r="AE820" s="292"/>
      <c r="AF820" s="292"/>
      <c r="AG820" s="292"/>
      <c r="AH820" s="292"/>
      <c r="AI820" s="292"/>
      <c r="AJ820" s="292"/>
      <c r="AK820" s="1325"/>
      <c r="AL820" s="292"/>
    </row>
    <row r="821" spans="1:38" s="291" customFormat="1" ht="14.25" x14ac:dyDescent="0.2">
      <c r="A821" s="301"/>
      <c r="B821" s="301"/>
      <c r="C821" s="301"/>
      <c r="D821" s="301"/>
      <c r="E821" s="301"/>
      <c r="F821" s="293"/>
      <c r="G821" s="293"/>
      <c r="H821" s="293"/>
      <c r="I821" s="292"/>
      <c r="J821" s="292"/>
      <c r="K821" s="292"/>
      <c r="L821" s="292"/>
      <c r="M821" s="292"/>
      <c r="N821" s="292"/>
      <c r="O821" s="292"/>
      <c r="P821" s="292"/>
      <c r="Q821" s="491"/>
      <c r="R821" s="292"/>
      <c r="S821" s="292"/>
      <c r="T821" s="292"/>
      <c r="U821" s="495"/>
      <c r="V821" s="491"/>
      <c r="W821" s="503"/>
      <c r="X821" s="499"/>
      <c r="Y821" s="292"/>
      <c r="Z821" s="292"/>
      <c r="AA821" s="1306"/>
      <c r="AB821" s="499"/>
      <c r="AC821" s="292"/>
      <c r="AD821" s="292"/>
      <c r="AE821" s="292"/>
      <c r="AF821" s="292"/>
      <c r="AG821" s="292"/>
      <c r="AH821" s="292"/>
      <c r="AI821" s="292"/>
      <c r="AJ821" s="292"/>
      <c r="AK821" s="1325"/>
      <c r="AL821" s="292"/>
    </row>
    <row r="822" spans="1:38" s="291" customFormat="1" ht="14.25" x14ac:dyDescent="0.2">
      <c r="A822" s="301"/>
      <c r="B822" s="301"/>
      <c r="C822" s="301"/>
      <c r="D822" s="301"/>
      <c r="E822" s="301"/>
      <c r="F822" s="293"/>
      <c r="G822" s="293"/>
      <c r="H822" s="293"/>
      <c r="I822" s="292"/>
      <c r="J822" s="292"/>
      <c r="K822" s="292"/>
      <c r="L822" s="292"/>
      <c r="M822" s="292"/>
      <c r="N822" s="292"/>
      <c r="O822" s="292"/>
      <c r="P822" s="292"/>
      <c r="Q822" s="491"/>
      <c r="R822" s="292"/>
      <c r="S822" s="292"/>
      <c r="T822" s="292"/>
      <c r="U822" s="495"/>
      <c r="V822" s="491"/>
      <c r="W822" s="503"/>
      <c r="X822" s="499"/>
      <c r="Y822" s="292"/>
      <c r="Z822" s="292"/>
      <c r="AA822" s="1306"/>
      <c r="AB822" s="499"/>
      <c r="AC822" s="292"/>
      <c r="AD822" s="292"/>
      <c r="AE822" s="292"/>
      <c r="AF822" s="292"/>
      <c r="AG822" s="292"/>
      <c r="AH822" s="292"/>
      <c r="AI822" s="292"/>
      <c r="AJ822" s="292"/>
      <c r="AK822" s="1325"/>
      <c r="AL822" s="292"/>
    </row>
    <row r="823" spans="1:38" s="291" customFormat="1" ht="14.25" x14ac:dyDescent="0.2">
      <c r="A823" s="301"/>
      <c r="B823" s="301"/>
      <c r="C823" s="301"/>
      <c r="D823" s="301"/>
      <c r="E823" s="301"/>
      <c r="F823" s="293"/>
      <c r="G823" s="293"/>
      <c r="H823" s="293"/>
      <c r="I823" s="292"/>
      <c r="J823" s="292"/>
      <c r="K823" s="292"/>
      <c r="L823" s="292"/>
      <c r="M823" s="292"/>
      <c r="N823" s="292"/>
      <c r="O823" s="292"/>
      <c r="P823" s="292"/>
      <c r="Q823" s="491"/>
      <c r="R823" s="292"/>
      <c r="S823" s="292"/>
      <c r="T823" s="292"/>
      <c r="U823" s="495"/>
      <c r="V823" s="491"/>
      <c r="W823" s="503"/>
      <c r="X823" s="499"/>
      <c r="Y823" s="292"/>
      <c r="Z823" s="292"/>
      <c r="AA823" s="1306"/>
      <c r="AB823" s="499"/>
      <c r="AC823" s="292"/>
      <c r="AD823" s="292"/>
      <c r="AE823" s="292"/>
      <c r="AF823" s="292"/>
      <c r="AG823" s="292"/>
      <c r="AH823" s="292"/>
      <c r="AI823" s="292"/>
      <c r="AJ823" s="292"/>
      <c r="AK823" s="1325"/>
      <c r="AL823" s="292"/>
    </row>
    <row r="824" spans="1:38" s="291" customFormat="1" ht="14.25" x14ac:dyDescent="0.25">
      <c r="A824" s="293"/>
      <c r="B824" s="293"/>
      <c r="C824" s="293"/>
      <c r="D824" s="293"/>
      <c r="E824" s="293"/>
      <c r="F824" s="293"/>
      <c r="G824" s="293"/>
      <c r="H824" s="293"/>
      <c r="I824" s="292"/>
      <c r="J824" s="292"/>
      <c r="K824" s="292"/>
      <c r="L824" s="292"/>
      <c r="M824" s="292"/>
      <c r="N824" s="292"/>
      <c r="O824" s="292"/>
      <c r="P824" s="292"/>
      <c r="Q824" s="491"/>
      <c r="R824" s="292"/>
      <c r="S824" s="292"/>
      <c r="T824" s="292"/>
      <c r="U824" s="495"/>
      <c r="V824" s="491"/>
      <c r="W824" s="503"/>
      <c r="X824" s="499"/>
      <c r="Y824" s="292"/>
      <c r="Z824" s="292"/>
      <c r="AA824" s="1306"/>
      <c r="AB824" s="499"/>
      <c r="AC824" s="292"/>
      <c r="AD824" s="292"/>
      <c r="AE824" s="292"/>
      <c r="AF824" s="292"/>
      <c r="AG824" s="292"/>
      <c r="AH824" s="292"/>
      <c r="AI824" s="292"/>
      <c r="AJ824" s="292"/>
      <c r="AK824" s="1325"/>
      <c r="AL824" s="292"/>
    </row>
    <row r="825" spans="1:38" s="291" customFormat="1" ht="14.25" x14ac:dyDescent="0.25">
      <c r="A825" s="293"/>
      <c r="B825" s="293"/>
      <c r="C825" s="293"/>
      <c r="D825" s="293"/>
      <c r="E825" s="293"/>
      <c r="F825" s="293"/>
      <c r="G825" s="293"/>
      <c r="H825" s="293"/>
      <c r="I825" s="292"/>
      <c r="J825" s="292"/>
      <c r="K825" s="292"/>
      <c r="L825" s="292"/>
      <c r="M825" s="292"/>
      <c r="N825" s="292"/>
      <c r="O825" s="292"/>
      <c r="P825" s="292"/>
      <c r="Q825" s="491"/>
      <c r="R825" s="292"/>
      <c r="S825" s="292"/>
      <c r="T825" s="292"/>
      <c r="U825" s="495"/>
      <c r="V825" s="491"/>
      <c r="W825" s="503"/>
      <c r="X825" s="499"/>
      <c r="Y825" s="292"/>
      <c r="Z825" s="292"/>
      <c r="AA825" s="1306"/>
      <c r="AB825" s="499"/>
      <c r="AC825" s="292"/>
      <c r="AD825" s="292"/>
      <c r="AE825" s="292"/>
      <c r="AF825" s="292"/>
      <c r="AG825" s="292"/>
      <c r="AH825" s="292"/>
      <c r="AI825" s="292"/>
      <c r="AJ825" s="292"/>
      <c r="AK825" s="1325"/>
      <c r="AL825" s="292"/>
    </row>
    <row r="826" spans="1:38" s="291" customFormat="1" ht="14.25" x14ac:dyDescent="0.25">
      <c r="A826" s="293"/>
      <c r="B826" s="293"/>
      <c r="C826" s="293"/>
      <c r="D826" s="293"/>
      <c r="E826" s="293"/>
      <c r="F826" s="293"/>
      <c r="G826" s="293"/>
      <c r="H826" s="293"/>
      <c r="I826" s="292"/>
      <c r="J826" s="292"/>
      <c r="K826" s="292"/>
      <c r="L826" s="292"/>
      <c r="M826" s="292"/>
      <c r="N826" s="292"/>
      <c r="O826" s="292"/>
      <c r="P826" s="292"/>
      <c r="Q826" s="491"/>
      <c r="R826" s="292"/>
      <c r="S826" s="292"/>
      <c r="T826" s="292"/>
      <c r="U826" s="495"/>
      <c r="V826" s="491"/>
      <c r="W826" s="503"/>
      <c r="X826" s="499"/>
      <c r="Y826" s="292"/>
      <c r="Z826" s="292"/>
      <c r="AA826" s="1306"/>
      <c r="AB826" s="499"/>
      <c r="AC826" s="292"/>
      <c r="AD826" s="292"/>
      <c r="AE826" s="292"/>
      <c r="AF826" s="292"/>
      <c r="AG826" s="292"/>
      <c r="AH826" s="292"/>
      <c r="AI826" s="292"/>
      <c r="AJ826" s="292"/>
      <c r="AK826" s="1325"/>
      <c r="AL826" s="292"/>
    </row>
    <row r="827" spans="1:38" s="291" customFormat="1" ht="14.25" x14ac:dyDescent="0.25">
      <c r="A827" s="293"/>
      <c r="B827" s="293"/>
      <c r="C827" s="293"/>
      <c r="D827" s="293"/>
      <c r="E827" s="293"/>
      <c r="F827" s="293"/>
      <c r="G827" s="293"/>
      <c r="H827" s="293"/>
      <c r="I827" s="292"/>
      <c r="J827" s="292"/>
      <c r="K827" s="292"/>
      <c r="L827" s="292"/>
      <c r="M827" s="292"/>
      <c r="N827" s="292"/>
      <c r="O827" s="292"/>
      <c r="P827" s="292"/>
      <c r="Q827" s="491"/>
      <c r="R827" s="292"/>
      <c r="S827" s="292"/>
      <c r="T827" s="292"/>
      <c r="U827" s="495"/>
      <c r="V827" s="491"/>
      <c r="W827" s="503"/>
      <c r="X827" s="499"/>
      <c r="Y827" s="292"/>
      <c r="Z827" s="292"/>
      <c r="AA827" s="1306"/>
      <c r="AB827" s="499"/>
      <c r="AC827" s="292"/>
      <c r="AD827" s="292"/>
      <c r="AE827" s="292"/>
      <c r="AF827" s="292"/>
      <c r="AG827" s="292"/>
      <c r="AH827" s="292"/>
      <c r="AI827" s="292"/>
      <c r="AJ827" s="292"/>
      <c r="AK827" s="1325"/>
      <c r="AL827" s="292"/>
    </row>
    <row r="828" spans="1:38" s="291" customFormat="1" ht="14.25" x14ac:dyDescent="0.25">
      <c r="A828" s="293"/>
      <c r="B828" s="293"/>
      <c r="C828" s="293"/>
      <c r="D828" s="293"/>
      <c r="E828" s="293"/>
      <c r="F828" s="293"/>
      <c r="G828" s="293"/>
      <c r="H828" s="293"/>
      <c r="I828" s="292"/>
      <c r="J828" s="292"/>
      <c r="K828" s="292"/>
      <c r="L828" s="292"/>
      <c r="M828" s="292"/>
      <c r="N828" s="292"/>
      <c r="O828" s="292"/>
      <c r="P828" s="292"/>
      <c r="Q828" s="491"/>
      <c r="R828" s="292"/>
      <c r="S828" s="292"/>
      <c r="T828" s="292"/>
      <c r="U828" s="495"/>
      <c r="V828" s="491"/>
      <c r="W828" s="503"/>
      <c r="X828" s="499"/>
      <c r="Y828" s="292"/>
      <c r="Z828" s="292"/>
      <c r="AA828" s="1306"/>
      <c r="AB828" s="499"/>
      <c r="AC828" s="292"/>
      <c r="AD828" s="292"/>
      <c r="AE828" s="292"/>
      <c r="AF828" s="292"/>
      <c r="AG828" s="292"/>
      <c r="AH828" s="292"/>
      <c r="AI828" s="292"/>
      <c r="AJ828" s="292"/>
      <c r="AK828" s="1325"/>
      <c r="AL828" s="292"/>
    </row>
    <row r="829" spans="1:38" s="291" customFormat="1" ht="14.25" x14ac:dyDescent="0.25">
      <c r="A829" s="293"/>
      <c r="B829" s="293"/>
      <c r="C829" s="293"/>
      <c r="D829" s="293"/>
      <c r="E829" s="293"/>
      <c r="F829" s="293"/>
      <c r="G829" s="293"/>
      <c r="H829" s="293"/>
      <c r="I829" s="292"/>
      <c r="J829" s="292"/>
      <c r="K829" s="292"/>
      <c r="L829" s="292"/>
      <c r="M829" s="292"/>
      <c r="N829" s="292"/>
      <c r="O829" s="292"/>
      <c r="P829" s="292"/>
      <c r="Q829" s="491"/>
      <c r="R829" s="292"/>
      <c r="S829" s="292"/>
      <c r="T829" s="292"/>
      <c r="U829" s="495"/>
      <c r="V829" s="491"/>
      <c r="W829" s="503"/>
      <c r="X829" s="499"/>
      <c r="Y829" s="292"/>
      <c r="Z829" s="292"/>
      <c r="AA829" s="1306"/>
      <c r="AB829" s="499"/>
      <c r="AC829" s="292"/>
      <c r="AD829" s="292"/>
      <c r="AE829" s="292"/>
      <c r="AF829" s="292"/>
      <c r="AG829" s="292"/>
      <c r="AH829" s="292"/>
      <c r="AI829" s="292"/>
      <c r="AJ829" s="292"/>
      <c r="AK829" s="1325"/>
      <c r="AL829" s="292"/>
    </row>
    <row r="830" spans="1:38" s="291" customFormat="1" ht="14.25" x14ac:dyDescent="0.25">
      <c r="A830" s="293"/>
      <c r="B830" s="293"/>
      <c r="C830" s="293"/>
      <c r="D830" s="293"/>
      <c r="E830" s="293"/>
      <c r="F830" s="293"/>
      <c r="G830" s="293"/>
      <c r="H830" s="293"/>
      <c r="I830" s="292"/>
      <c r="J830" s="292"/>
      <c r="K830" s="292"/>
      <c r="L830" s="292"/>
      <c r="M830" s="292"/>
      <c r="N830" s="292"/>
      <c r="O830" s="292"/>
      <c r="P830" s="292"/>
      <c r="Q830" s="491"/>
      <c r="R830" s="292"/>
      <c r="S830" s="292"/>
      <c r="T830" s="292"/>
      <c r="U830" s="495"/>
      <c r="V830" s="491"/>
      <c r="W830" s="503"/>
      <c r="X830" s="499"/>
      <c r="Y830" s="292"/>
      <c r="Z830" s="292"/>
      <c r="AA830" s="1306"/>
      <c r="AB830" s="499"/>
      <c r="AC830" s="292"/>
      <c r="AD830" s="292"/>
      <c r="AE830" s="292"/>
      <c r="AF830" s="292"/>
      <c r="AG830" s="292"/>
      <c r="AH830" s="292"/>
      <c r="AI830" s="292"/>
      <c r="AJ830" s="292"/>
      <c r="AK830" s="1325"/>
      <c r="AL830" s="292"/>
    </row>
    <row r="831" spans="1:38" s="291" customFormat="1" ht="14.25" x14ac:dyDescent="0.25">
      <c r="A831" s="293"/>
      <c r="B831" s="293"/>
      <c r="C831" s="293"/>
      <c r="D831" s="293"/>
      <c r="E831" s="293"/>
      <c r="F831" s="293"/>
      <c r="G831" s="293"/>
      <c r="H831" s="293"/>
      <c r="I831" s="292"/>
      <c r="J831" s="292"/>
      <c r="K831" s="292"/>
      <c r="L831" s="292"/>
      <c r="M831" s="292"/>
      <c r="N831" s="292"/>
      <c r="O831" s="292"/>
      <c r="P831" s="292"/>
      <c r="Q831" s="491"/>
      <c r="R831" s="292"/>
      <c r="S831" s="292"/>
      <c r="T831" s="292"/>
      <c r="U831" s="495"/>
      <c r="V831" s="491"/>
      <c r="W831" s="503"/>
      <c r="X831" s="499"/>
      <c r="Y831" s="292"/>
      <c r="Z831" s="292"/>
      <c r="AA831" s="1306"/>
      <c r="AB831" s="499"/>
      <c r="AC831" s="292"/>
      <c r="AD831" s="292"/>
      <c r="AE831" s="292"/>
      <c r="AF831" s="292"/>
      <c r="AG831" s="292"/>
      <c r="AH831" s="292"/>
      <c r="AI831" s="292"/>
      <c r="AJ831" s="292"/>
      <c r="AK831" s="1325"/>
      <c r="AL831" s="292"/>
    </row>
    <row r="832" spans="1:38" s="291" customFormat="1" ht="14.25" x14ac:dyDescent="0.25">
      <c r="A832" s="293"/>
      <c r="B832" s="293"/>
      <c r="C832" s="293"/>
      <c r="D832" s="293"/>
      <c r="E832" s="293"/>
      <c r="F832" s="293"/>
      <c r="G832" s="293"/>
      <c r="H832" s="293"/>
      <c r="I832" s="292"/>
      <c r="J832" s="292"/>
      <c r="K832" s="292"/>
      <c r="L832" s="292"/>
      <c r="M832" s="292"/>
      <c r="N832" s="292"/>
      <c r="O832" s="292"/>
      <c r="P832" s="292"/>
      <c r="Q832" s="491"/>
      <c r="R832" s="292"/>
      <c r="S832" s="292"/>
      <c r="T832" s="292"/>
      <c r="U832" s="495"/>
      <c r="V832" s="491"/>
      <c r="W832" s="503"/>
      <c r="X832" s="499"/>
      <c r="Y832" s="292"/>
      <c r="Z832" s="292"/>
      <c r="AA832" s="1306"/>
      <c r="AB832" s="499"/>
      <c r="AC832" s="292"/>
      <c r="AD832" s="292"/>
      <c r="AE832" s="292"/>
      <c r="AF832" s="292"/>
      <c r="AG832" s="292"/>
      <c r="AH832" s="292"/>
      <c r="AI832" s="292"/>
      <c r="AJ832" s="292"/>
      <c r="AK832" s="1325"/>
      <c r="AL832" s="292"/>
    </row>
    <row r="833" spans="1:38" s="291" customFormat="1" ht="14.25" x14ac:dyDescent="0.25">
      <c r="A833" s="293"/>
      <c r="B833" s="293"/>
      <c r="C833" s="293"/>
      <c r="D833" s="293"/>
      <c r="E833" s="293"/>
      <c r="F833" s="293"/>
      <c r="G833" s="293"/>
      <c r="H833" s="293"/>
      <c r="I833" s="292"/>
      <c r="J833" s="292"/>
      <c r="K833" s="292"/>
      <c r="L833" s="292"/>
      <c r="M833" s="292"/>
      <c r="N833" s="292"/>
      <c r="O833" s="292"/>
      <c r="P833" s="292"/>
      <c r="Q833" s="491"/>
      <c r="R833" s="292"/>
      <c r="S833" s="292"/>
      <c r="T833" s="292"/>
      <c r="U833" s="495"/>
      <c r="V833" s="491"/>
      <c r="W833" s="503"/>
      <c r="X833" s="499"/>
      <c r="Y833" s="292"/>
      <c r="Z833" s="292"/>
      <c r="AA833" s="1306"/>
      <c r="AB833" s="499"/>
      <c r="AC833" s="292"/>
      <c r="AD833" s="292"/>
      <c r="AE833" s="292"/>
      <c r="AF833" s="292"/>
      <c r="AG833" s="292"/>
      <c r="AH833" s="292"/>
      <c r="AI833" s="292"/>
      <c r="AJ833" s="292"/>
      <c r="AK833" s="1325"/>
      <c r="AL833" s="292"/>
    </row>
    <row r="834" spans="1:38" s="291" customFormat="1" ht="14.25" x14ac:dyDescent="0.25">
      <c r="A834" s="293"/>
      <c r="B834" s="293"/>
      <c r="C834" s="293"/>
      <c r="D834" s="293"/>
      <c r="E834" s="293"/>
      <c r="F834" s="293"/>
      <c r="G834" s="293"/>
      <c r="H834" s="293"/>
      <c r="I834" s="292"/>
      <c r="J834" s="292"/>
      <c r="K834" s="292"/>
      <c r="L834" s="292"/>
      <c r="M834" s="292"/>
      <c r="N834" s="292"/>
      <c r="O834" s="292"/>
      <c r="P834" s="292"/>
      <c r="Q834" s="491"/>
      <c r="R834" s="292"/>
      <c r="S834" s="292"/>
      <c r="T834" s="292"/>
      <c r="U834" s="495"/>
      <c r="V834" s="491"/>
      <c r="W834" s="503"/>
      <c r="X834" s="499"/>
      <c r="Y834" s="292"/>
      <c r="Z834" s="292"/>
      <c r="AA834" s="1306"/>
      <c r="AB834" s="499"/>
      <c r="AC834" s="292"/>
      <c r="AD834" s="292"/>
      <c r="AE834" s="292"/>
      <c r="AF834" s="292"/>
      <c r="AG834" s="292"/>
      <c r="AH834" s="292"/>
      <c r="AI834" s="292"/>
      <c r="AJ834" s="292"/>
      <c r="AK834" s="1325"/>
      <c r="AL834" s="292"/>
    </row>
    <row r="835" spans="1:38" s="291" customFormat="1" ht="14.25" x14ac:dyDescent="0.25">
      <c r="A835" s="293"/>
      <c r="B835" s="293"/>
      <c r="C835" s="293"/>
      <c r="D835" s="293"/>
      <c r="E835" s="293"/>
      <c r="F835" s="293"/>
      <c r="G835" s="293"/>
      <c r="H835" s="293"/>
      <c r="I835" s="292"/>
      <c r="J835" s="292"/>
      <c r="K835" s="292"/>
      <c r="L835" s="292"/>
      <c r="M835" s="292"/>
      <c r="N835" s="292"/>
      <c r="O835" s="292"/>
      <c r="P835" s="292"/>
      <c r="Q835" s="491"/>
      <c r="R835" s="292"/>
      <c r="S835" s="292"/>
      <c r="T835" s="292"/>
      <c r="U835" s="495"/>
      <c r="V835" s="491"/>
      <c r="W835" s="503"/>
      <c r="X835" s="499"/>
      <c r="Y835" s="292"/>
      <c r="Z835" s="292"/>
      <c r="AA835" s="1306"/>
      <c r="AB835" s="499"/>
      <c r="AC835" s="292"/>
      <c r="AD835" s="292"/>
      <c r="AE835" s="292"/>
      <c r="AF835" s="292"/>
      <c r="AG835" s="292"/>
      <c r="AH835" s="292"/>
      <c r="AI835" s="292"/>
      <c r="AJ835" s="292"/>
      <c r="AK835" s="1325"/>
      <c r="AL835" s="292"/>
    </row>
    <row r="836" spans="1:38" s="291" customFormat="1" ht="14.25" x14ac:dyDescent="0.25">
      <c r="A836" s="293"/>
      <c r="B836" s="293"/>
      <c r="C836" s="293"/>
      <c r="D836" s="293"/>
      <c r="E836" s="293"/>
      <c r="F836" s="293"/>
      <c r="G836" s="293"/>
      <c r="H836" s="293"/>
      <c r="I836" s="292"/>
      <c r="J836" s="292"/>
      <c r="K836" s="292"/>
      <c r="L836" s="292"/>
      <c r="M836" s="292"/>
      <c r="N836" s="292"/>
      <c r="O836" s="292"/>
      <c r="P836" s="292"/>
      <c r="Q836" s="491"/>
      <c r="R836" s="292"/>
      <c r="S836" s="292"/>
      <c r="T836" s="292"/>
      <c r="U836" s="495"/>
      <c r="V836" s="491"/>
      <c r="W836" s="503"/>
      <c r="X836" s="499"/>
      <c r="Y836" s="292"/>
      <c r="Z836" s="292"/>
      <c r="AA836" s="1306"/>
      <c r="AB836" s="499"/>
      <c r="AC836" s="292"/>
      <c r="AD836" s="292"/>
      <c r="AE836" s="292"/>
      <c r="AF836" s="292"/>
      <c r="AG836" s="292"/>
      <c r="AH836" s="292"/>
      <c r="AI836" s="292"/>
      <c r="AJ836" s="292"/>
      <c r="AK836" s="1325"/>
      <c r="AL836" s="292"/>
    </row>
    <row r="837" spans="1:38" s="291" customFormat="1" ht="14.25" x14ac:dyDescent="0.25">
      <c r="A837" s="293"/>
      <c r="B837" s="293"/>
      <c r="C837" s="293"/>
      <c r="D837" s="293"/>
      <c r="E837" s="293"/>
      <c r="F837" s="293"/>
      <c r="G837" s="293"/>
      <c r="H837" s="293"/>
      <c r="I837" s="292"/>
      <c r="J837" s="292"/>
      <c r="K837" s="292"/>
      <c r="L837" s="292"/>
      <c r="M837" s="292"/>
      <c r="N837" s="292"/>
      <c r="O837" s="292"/>
      <c r="P837" s="292"/>
      <c r="Q837" s="491"/>
      <c r="R837" s="292"/>
      <c r="S837" s="292"/>
      <c r="T837" s="292"/>
      <c r="U837" s="495"/>
      <c r="V837" s="491"/>
      <c r="W837" s="503"/>
      <c r="X837" s="499"/>
      <c r="Y837" s="292"/>
      <c r="Z837" s="292"/>
      <c r="AA837" s="1306"/>
      <c r="AB837" s="499"/>
      <c r="AC837" s="292"/>
      <c r="AD837" s="292"/>
      <c r="AE837" s="292"/>
      <c r="AF837" s="292"/>
      <c r="AG837" s="292"/>
      <c r="AH837" s="292"/>
      <c r="AI837" s="292"/>
      <c r="AJ837" s="292"/>
      <c r="AK837" s="1325"/>
      <c r="AL837" s="292"/>
    </row>
    <row r="838" spans="1:38" s="291" customFormat="1" ht="14.25" x14ac:dyDescent="0.25">
      <c r="A838" s="293"/>
      <c r="B838" s="293"/>
      <c r="C838" s="293"/>
      <c r="D838" s="293"/>
      <c r="E838" s="293"/>
      <c r="F838" s="293"/>
      <c r="G838" s="293"/>
      <c r="H838" s="293"/>
      <c r="I838" s="292"/>
      <c r="J838" s="292"/>
      <c r="K838" s="292"/>
      <c r="L838" s="292"/>
      <c r="M838" s="292"/>
      <c r="N838" s="292"/>
      <c r="O838" s="292"/>
      <c r="P838" s="292"/>
      <c r="Q838" s="491"/>
      <c r="R838" s="292"/>
      <c r="S838" s="292"/>
      <c r="T838" s="292"/>
      <c r="U838" s="495"/>
      <c r="V838" s="491"/>
      <c r="W838" s="503"/>
      <c r="X838" s="499"/>
      <c r="Y838" s="292"/>
      <c r="Z838" s="292"/>
      <c r="AA838" s="1306"/>
      <c r="AB838" s="499"/>
      <c r="AC838" s="292"/>
      <c r="AD838" s="292"/>
      <c r="AE838" s="292"/>
      <c r="AF838" s="292"/>
      <c r="AG838" s="292"/>
      <c r="AH838" s="292"/>
      <c r="AI838" s="292"/>
      <c r="AJ838" s="292"/>
      <c r="AK838" s="1325"/>
      <c r="AL838" s="292"/>
    </row>
    <row r="839" spans="1:38" s="291" customFormat="1" ht="14.25" x14ac:dyDescent="0.25">
      <c r="A839" s="293"/>
      <c r="B839" s="293"/>
      <c r="C839" s="293"/>
      <c r="D839" s="293"/>
      <c r="E839" s="293"/>
      <c r="F839" s="293"/>
      <c r="G839" s="293"/>
      <c r="H839" s="293"/>
      <c r="I839" s="292"/>
      <c r="J839" s="292"/>
      <c r="K839" s="292"/>
      <c r="L839" s="292"/>
      <c r="M839" s="292"/>
      <c r="N839" s="292"/>
      <c r="O839" s="292"/>
      <c r="P839" s="292"/>
      <c r="Q839" s="491"/>
      <c r="R839" s="292"/>
      <c r="S839" s="292"/>
      <c r="T839" s="292"/>
      <c r="U839" s="495"/>
      <c r="V839" s="491"/>
      <c r="W839" s="503"/>
      <c r="X839" s="499"/>
      <c r="Y839" s="292"/>
      <c r="Z839" s="292"/>
      <c r="AA839" s="1306"/>
      <c r="AB839" s="499"/>
      <c r="AC839" s="292"/>
      <c r="AD839" s="292"/>
      <c r="AE839" s="292"/>
      <c r="AF839" s="292"/>
      <c r="AG839" s="292"/>
      <c r="AH839" s="292"/>
      <c r="AI839" s="292"/>
      <c r="AJ839" s="292"/>
      <c r="AK839" s="1325"/>
      <c r="AL839" s="292"/>
    </row>
    <row r="840" spans="1:38" s="291" customFormat="1" ht="14.25" x14ac:dyDescent="0.25">
      <c r="A840" s="293"/>
      <c r="B840" s="293"/>
      <c r="C840" s="293"/>
      <c r="D840" s="293"/>
      <c r="E840" s="293"/>
      <c r="F840" s="293"/>
      <c r="G840" s="293"/>
      <c r="H840" s="293"/>
      <c r="I840" s="292"/>
      <c r="J840" s="292"/>
      <c r="K840" s="292"/>
      <c r="L840" s="292"/>
      <c r="M840" s="292"/>
      <c r="N840" s="292"/>
      <c r="O840" s="292"/>
      <c r="P840" s="292"/>
      <c r="Q840" s="491"/>
      <c r="R840" s="292"/>
      <c r="S840" s="292"/>
      <c r="T840" s="292"/>
      <c r="U840" s="495"/>
      <c r="V840" s="491"/>
      <c r="W840" s="503"/>
      <c r="X840" s="499"/>
      <c r="Y840" s="292"/>
      <c r="Z840" s="292"/>
      <c r="AA840" s="1306"/>
      <c r="AB840" s="499"/>
      <c r="AC840" s="292"/>
      <c r="AD840" s="292"/>
      <c r="AE840" s="292"/>
      <c r="AF840" s="292"/>
      <c r="AG840" s="292"/>
      <c r="AH840" s="292"/>
      <c r="AI840" s="292"/>
      <c r="AJ840" s="292"/>
      <c r="AK840" s="1325"/>
      <c r="AL840" s="292"/>
    </row>
    <row r="841" spans="1:38" s="291" customFormat="1" ht="14.25" x14ac:dyDescent="0.25">
      <c r="A841" s="293"/>
      <c r="B841" s="293"/>
      <c r="C841" s="293"/>
      <c r="D841" s="293"/>
      <c r="E841" s="293"/>
      <c r="F841" s="293"/>
      <c r="G841" s="293"/>
      <c r="H841" s="293"/>
      <c r="I841" s="292"/>
      <c r="J841" s="292"/>
      <c r="K841" s="292"/>
      <c r="L841" s="292"/>
      <c r="M841" s="292"/>
      <c r="N841" s="292"/>
      <c r="O841" s="292"/>
      <c r="P841" s="292"/>
      <c r="Q841" s="491"/>
      <c r="R841" s="292"/>
      <c r="S841" s="292"/>
      <c r="T841" s="292"/>
      <c r="U841" s="495"/>
      <c r="V841" s="491"/>
      <c r="W841" s="503"/>
      <c r="X841" s="499"/>
      <c r="Y841" s="292"/>
      <c r="Z841" s="292"/>
      <c r="AA841" s="1306"/>
      <c r="AB841" s="499"/>
      <c r="AC841" s="292"/>
      <c r="AD841" s="292"/>
      <c r="AE841" s="292"/>
      <c r="AF841" s="292"/>
      <c r="AG841" s="292"/>
      <c r="AH841" s="292"/>
      <c r="AI841" s="292"/>
      <c r="AJ841" s="292"/>
      <c r="AK841" s="1325"/>
      <c r="AL841" s="292"/>
    </row>
    <row r="842" spans="1:38" s="291" customFormat="1" ht="14.25" x14ac:dyDescent="0.25">
      <c r="A842" s="293"/>
      <c r="B842" s="293"/>
      <c r="C842" s="293"/>
      <c r="D842" s="293"/>
      <c r="E842" s="293"/>
      <c r="F842" s="293"/>
      <c r="G842" s="293"/>
      <c r="H842" s="293"/>
      <c r="I842" s="292"/>
      <c r="J842" s="292"/>
      <c r="K842" s="292"/>
      <c r="L842" s="292"/>
      <c r="M842" s="292"/>
      <c r="N842" s="292"/>
      <c r="O842" s="292"/>
      <c r="P842" s="292"/>
      <c r="Q842" s="491"/>
      <c r="R842" s="292"/>
      <c r="S842" s="292"/>
      <c r="T842" s="292"/>
      <c r="U842" s="495"/>
      <c r="V842" s="491"/>
      <c r="W842" s="503"/>
      <c r="X842" s="499"/>
      <c r="Y842" s="292"/>
      <c r="Z842" s="292"/>
      <c r="AA842" s="1306"/>
      <c r="AB842" s="499"/>
      <c r="AC842" s="292"/>
      <c r="AD842" s="292"/>
      <c r="AE842" s="292"/>
      <c r="AF842" s="292"/>
      <c r="AG842" s="292"/>
      <c r="AH842" s="292"/>
      <c r="AI842" s="292"/>
      <c r="AJ842" s="292"/>
      <c r="AK842" s="1325"/>
      <c r="AL842" s="292"/>
    </row>
    <row r="843" spans="1:38" s="291" customFormat="1" ht="14.25" x14ac:dyDescent="0.25">
      <c r="A843" s="293"/>
      <c r="B843" s="293"/>
      <c r="C843" s="293"/>
      <c r="D843" s="293"/>
      <c r="E843" s="293"/>
      <c r="F843" s="293"/>
      <c r="G843" s="293"/>
      <c r="H843" s="293"/>
      <c r="I843" s="292"/>
      <c r="J843" s="292"/>
      <c r="K843" s="292"/>
      <c r="L843" s="292"/>
      <c r="M843" s="292"/>
      <c r="N843" s="292"/>
      <c r="O843" s="292"/>
      <c r="P843" s="292"/>
      <c r="Q843" s="491"/>
      <c r="R843" s="292"/>
      <c r="S843" s="292"/>
      <c r="T843" s="292"/>
      <c r="U843" s="495"/>
      <c r="V843" s="491"/>
      <c r="W843" s="503"/>
      <c r="X843" s="499"/>
      <c r="Y843" s="292"/>
      <c r="Z843" s="292"/>
      <c r="AA843" s="1306"/>
      <c r="AB843" s="499"/>
      <c r="AC843" s="292"/>
      <c r="AD843" s="292"/>
      <c r="AE843" s="292"/>
      <c r="AF843" s="292"/>
      <c r="AG843" s="292"/>
      <c r="AH843" s="292"/>
      <c r="AI843" s="292"/>
      <c r="AJ843" s="292"/>
      <c r="AK843" s="1325"/>
      <c r="AL843" s="292"/>
    </row>
    <row r="844" spans="1:38" s="291" customFormat="1" ht="14.25" x14ac:dyDescent="0.25">
      <c r="A844" s="293"/>
      <c r="B844" s="293"/>
      <c r="C844" s="293"/>
      <c r="D844" s="293"/>
      <c r="E844" s="293"/>
      <c r="F844" s="293"/>
      <c r="G844" s="293"/>
      <c r="H844" s="293"/>
      <c r="I844" s="292"/>
      <c r="J844" s="292"/>
      <c r="K844" s="292"/>
      <c r="L844" s="292"/>
      <c r="M844" s="292"/>
      <c r="N844" s="292"/>
      <c r="O844" s="292"/>
      <c r="P844" s="292"/>
      <c r="Q844" s="491"/>
      <c r="R844" s="292"/>
      <c r="S844" s="292"/>
      <c r="T844" s="292"/>
      <c r="U844" s="495"/>
      <c r="V844" s="491"/>
      <c r="W844" s="503"/>
      <c r="X844" s="499"/>
      <c r="Y844" s="292"/>
      <c r="Z844" s="292"/>
      <c r="AA844" s="1306"/>
      <c r="AB844" s="499"/>
      <c r="AC844" s="292"/>
      <c r="AD844" s="292"/>
      <c r="AE844" s="292"/>
      <c r="AF844" s="292"/>
      <c r="AG844" s="292"/>
      <c r="AH844" s="292"/>
      <c r="AI844" s="292"/>
      <c r="AJ844" s="292"/>
      <c r="AK844" s="1325"/>
      <c r="AL844" s="292"/>
    </row>
    <row r="845" spans="1:38" s="291" customFormat="1" ht="14.25" x14ac:dyDescent="0.25">
      <c r="A845" s="293"/>
      <c r="B845" s="293"/>
      <c r="C845" s="293"/>
      <c r="D845" s="293"/>
      <c r="E845" s="293"/>
      <c r="F845" s="293"/>
      <c r="G845" s="293"/>
      <c r="H845" s="293"/>
      <c r="I845" s="292"/>
      <c r="J845" s="292"/>
      <c r="K845" s="292"/>
      <c r="L845" s="292"/>
      <c r="M845" s="292"/>
      <c r="N845" s="292"/>
      <c r="O845" s="292"/>
      <c r="P845" s="292"/>
      <c r="Q845" s="491"/>
      <c r="R845" s="292"/>
      <c r="S845" s="292"/>
      <c r="T845" s="292"/>
      <c r="U845" s="495"/>
      <c r="V845" s="491"/>
      <c r="W845" s="503"/>
      <c r="X845" s="499"/>
      <c r="Y845" s="292"/>
      <c r="Z845" s="292"/>
      <c r="AA845" s="1306"/>
      <c r="AB845" s="499"/>
      <c r="AC845" s="292"/>
      <c r="AD845" s="292"/>
      <c r="AE845" s="292"/>
      <c r="AF845" s="292"/>
      <c r="AG845" s="292"/>
      <c r="AH845" s="292"/>
      <c r="AI845" s="292"/>
      <c r="AJ845" s="292"/>
      <c r="AK845" s="1325"/>
      <c r="AL845" s="292"/>
    </row>
    <row r="846" spans="1:38" s="291" customFormat="1" ht="14.25" x14ac:dyDescent="0.25">
      <c r="A846" s="293"/>
      <c r="B846" s="293"/>
      <c r="C846" s="293"/>
      <c r="D846" s="293"/>
      <c r="E846" s="293"/>
      <c r="F846" s="293"/>
      <c r="G846" s="293"/>
      <c r="H846" s="293"/>
      <c r="I846" s="292"/>
      <c r="J846" s="292"/>
      <c r="K846" s="292"/>
      <c r="L846" s="292"/>
      <c r="M846" s="292"/>
      <c r="N846" s="292"/>
      <c r="O846" s="292"/>
      <c r="P846" s="292"/>
      <c r="Q846" s="491"/>
      <c r="R846" s="292"/>
      <c r="S846" s="292"/>
      <c r="T846" s="292"/>
      <c r="U846" s="495"/>
      <c r="V846" s="491"/>
      <c r="W846" s="503"/>
      <c r="X846" s="499"/>
      <c r="Y846" s="292"/>
      <c r="Z846" s="292"/>
      <c r="AA846" s="1306"/>
      <c r="AB846" s="499"/>
      <c r="AC846" s="292"/>
      <c r="AD846" s="292"/>
      <c r="AE846" s="292"/>
      <c r="AF846" s="292"/>
      <c r="AG846" s="292"/>
      <c r="AH846" s="292"/>
      <c r="AI846" s="292"/>
      <c r="AJ846" s="292"/>
      <c r="AK846" s="1325"/>
      <c r="AL846" s="292"/>
    </row>
    <row r="847" spans="1:38" s="291" customFormat="1" ht="14.25" x14ac:dyDescent="0.25">
      <c r="A847" s="293"/>
      <c r="B847" s="293"/>
      <c r="C847" s="293"/>
      <c r="D847" s="293"/>
      <c r="E847" s="293"/>
      <c r="F847" s="293"/>
      <c r="G847" s="293"/>
      <c r="H847" s="293"/>
      <c r="I847" s="292"/>
      <c r="J847" s="292"/>
      <c r="K847" s="292"/>
      <c r="L847" s="292"/>
      <c r="M847" s="292"/>
      <c r="N847" s="292"/>
      <c r="O847" s="292"/>
      <c r="P847" s="292"/>
      <c r="Q847" s="491"/>
      <c r="R847" s="292"/>
      <c r="S847" s="292"/>
      <c r="T847" s="292"/>
      <c r="U847" s="495"/>
      <c r="V847" s="491"/>
      <c r="W847" s="503"/>
      <c r="X847" s="499"/>
      <c r="Y847" s="292"/>
      <c r="Z847" s="292"/>
      <c r="AA847" s="1306"/>
      <c r="AB847" s="499"/>
      <c r="AC847" s="292"/>
      <c r="AD847" s="292"/>
      <c r="AE847" s="292"/>
      <c r="AF847" s="292"/>
      <c r="AG847" s="292"/>
      <c r="AH847" s="292"/>
      <c r="AI847" s="292"/>
      <c r="AJ847" s="292"/>
      <c r="AK847" s="1325"/>
      <c r="AL847" s="292"/>
    </row>
    <row r="848" spans="1:38" s="291" customFormat="1" ht="14.25" x14ac:dyDescent="0.25">
      <c r="A848" s="293"/>
      <c r="B848" s="293"/>
      <c r="C848" s="293"/>
      <c r="D848" s="293"/>
      <c r="E848" s="293"/>
      <c r="F848" s="293"/>
      <c r="G848" s="293"/>
      <c r="H848" s="293"/>
      <c r="I848" s="292"/>
      <c r="J848" s="292"/>
      <c r="K848" s="292"/>
      <c r="L848" s="292"/>
      <c r="M848" s="292"/>
      <c r="N848" s="292"/>
      <c r="O848" s="292"/>
      <c r="P848" s="292"/>
      <c r="Q848" s="491"/>
      <c r="R848" s="292"/>
      <c r="S848" s="292"/>
      <c r="T848" s="292"/>
      <c r="U848" s="495"/>
      <c r="V848" s="491"/>
      <c r="W848" s="503"/>
      <c r="X848" s="499"/>
      <c r="Y848" s="292"/>
      <c r="Z848" s="292"/>
      <c r="AA848" s="1306"/>
      <c r="AB848" s="499"/>
      <c r="AC848" s="292"/>
      <c r="AD848" s="292"/>
      <c r="AE848" s="292"/>
      <c r="AF848" s="292"/>
      <c r="AG848" s="292"/>
      <c r="AH848" s="292"/>
      <c r="AI848" s="292"/>
      <c r="AJ848" s="292"/>
      <c r="AK848" s="1325"/>
      <c r="AL848" s="292"/>
    </row>
    <row r="849" spans="1:38" s="291" customFormat="1" ht="14.25" x14ac:dyDescent="0.25">
      <c r="A849" s="293"/>
      <c r="B849" s="293"/>
      <c r="C849" s="293"/>
      <c r="D849" s="293"/>
      <c r="E849" s="293"/>
      <c r="F849" s="293"/>
      <c r="G849" s="293"/>
      <c r="H849" s="293"/>
      <c r="I849" s="292"/>
      <c r="J849" s="292"/>
      <c r="K849" s="292"/>
      <c r="L849" s="292"/>
      <c r="M849" s="292"/>
      <c r="N849" s="292"/>
      <c r="O849" s="292"/>
      <c r="P849" s="292"/>
      <c r="Q849" s="491"/>
      <c r="R849" s="292"/>
      <c r="S849" s="292"/>
      <c r="T849" s="292"/>
      <c r="U849" s="495"/>
      <c r="V849" s="491"/>
      <c r="W849" s="503"/>
      <c r="X849" s="499"/>
      <c r="Y849" s="292"/>
      <c r="Z849" s="292"/>
      <c r="AA849" s="1306"/>
      <c r="AB849" s="499"/>
      <c r="AC849" s="292"/>
      <c r="AD849" s="292"/>
      <c r="AE849" s="292"/>
      <c r="AF849" s="292"/>
      <c r="AG849" s="292"/>
      <c r="AH849" s="292"/>
      <c r="AI849" s="292"/>
      <c r="AJ849" s="292"/>
      <c r="AK849" s="1325"/>
      <c r="AL849" s="292"/>
    </row>
    <row r="850" spans="1:38" s="291" customFormat="1" ht="14.25" x14ac:dyDescent="0.25">
      <c r="A850" s="293"/>
      <c r="B850" s="293"/>
      <c r="C850" s="293"/>
      <c r="D850" s="293"/>
      <c r="E850" s="293"/>
      <c r="F850" s="293"/>
      <c r="G850" s="293"/>
      <c r="H850" s="293"/>
      <c r="I850" s="292"/>
      <c r="J850" s="292"/>
      <c r="K850" s="292"/>
      <c r="L850" s="292"/>
      <c r="M850" s="292"/>
      <c r="N850" s="292"/>
      <c r="O850" s="292"/>
      <c r="P850" s="292"/>
      <c r="Q850" s="491"/>
      <c r="R850" s="292"/>
      <c r="S850" s="292"/>
      <c r="T850" s="292"/>
      <c r="U850" s="495"/>
      <c r="V850" s="491"/>
      <c r="W850" s="503"/>
      <c r="X850" s="499"/>
      <c r="Y850" s="292"/>
      <c r="Z850" s="292"/>
      <c r="AA850" s="1306"/>
      <c r="AB850" s="499"/>
      <c r="AC850" s="292"/>
      <c r="AD850" s="292"/>
      <c r="AE850" s="292"/>
      <c r="AF850" s="292"/>
      <c r="AG850" s="292"/>
      <c r="AH850" s="292"/>
      <c r="AI850" s="292"/>
      <c r="AJ850" s="292"/>
      <c r="AK850" s="1325"/>
      <c r="AL850" s="292"/>
    </row>
    <row r="851" spans="1:38" s="291" customFormat="1" ht="14.25" x14ac:dyDescent="0.25">
      <c r="A851" s="293"/>
      <c r="B851" s="293"/>
      <c r="C851" s="293"/>
      <c r="D851" s="293"/>
      <c r="E851" s="293"/>
      <c r="F851" s="293"/>
      <c r="G851" s="293"/>
      <c r="H851" s="293"/>
      <c r="I851" s="292"/>
      <c r="J851" s="292"/>
      <c r="K851" s="292"/>
      <c r="L851" s="292"/>
      <c r="M851" s="292"/>
      <c r="N851" s="292"/>
      <c r="O851" s="292"/>
      <c r="P851" s="292"/>
      <c r="Q851" s="491"/>
      <c r="R851" s="292"/>
      <c r="S851" s="292"/>
      <c r="T851" s="292"/>
      <c r="U851" s="495"/>
      <c r="V851" s="491"/>
      <c r="W851" s="503"/>
      <c r="X851" s="499"/>
      <c r="Y851" s="292"/>
      <c r="Z851" s="292"/>
      <c r="AA851" s="1306"/>
      <c r="AB851" s="499"/>
      <c r="AC851" s="292"/>
      <c r="AD851" s="292"/>
      <c r="AE851" s="292"/>
      <c r="AF851" s="292"/>
      <c r="AG851" s="292"/>
      <c r="AH851" s="292"/>
      <c r="AI851" s="292"/>
      <c r="AJ851" s="292"/>
      <c r="AK851" s="1325"/>
      <c r="AL851" s="292"/>
    </row>
    <row r="852" spans="1:38" s="291" customFormat="1" ht="14.25" x14ac:dyDescent="0.25">
      <c r="A852" s="293"/>
      <c r="B852" s="293"/>
      <c r="C852" s="293"/>
      <c r="D852" s="293"/>
      <c r="E852" s="293"/>
      <c r="F852" s="293"/>
      <c r="G852" s="293"/>
      <c r="H852" s="293"/>
      <c r="I852" s="292"/>
      <c r="J852" s="292"/>
      <c r="K852" s="292"/>
      <c r="L852" s="292"/>
      <c r="M852" s="292"/>
      <c r="N852" s="292"/>
      <c r="O852" s="292"/>
      <c r="P852" s="292"/>
      <c r="Q852" s="491"/>
      <c r="R852" s="292"/>
      <c r="S852" s="292"/>
      <c r="T852" s="292"/>
      <c r="U852" s="495"/>
      <c r="V852" s="491"/>
      <c r="W852" s="503"/>
      <c r="X852" s="499"/>
      <c r="Y852" s="292"/>
      <c r="Z852" s="292"/>
      <c r="AA852" s="1306"/>
      <c r="AB852" s="499"/>
      <c r="AC852" s="292"/>
      <c r="AD852" s="292"/>
      <c r="AE852" s="292"/>
      <c r="AF852" s="292"/>
      <c r="AG852" s="292"/>
      <c r="AH852" s="292"/>
      <c r="AI852" s="292"/>
      <c r="AJ852" s="292"/>
      <c r="AK852" s="1325"/>
      <c r="AL852" s="292"/>
    </row>
    <row r="853" spans="1:38" s="291" customFormat="1" ht="14.25" x14ac:dyDescent="0.25">
      <c r="A853" s="293"/>
      <c r="B853" s="293"/>
      <c r="C853" s="293"/>
      <c r="D853" s="293"/>
      <c r="E853" s="293"/>
      <c r="F853" s="293"/>
      <c r="G853" s="293"/>
      <c r="H853" s="293"/>
      <c r="I853" s="292"/>
      <c r="J853" s="292"/>
      <c r="K853" s="292"/>
      <c r="L853" s="292"/>
      <c r="M853" s="292"/>
      <c r="N853" s="292"/>
      <c r="O853" s="292"/>
      <c r="P853" s="292"/>
      <c r="Q853" s="491"/>
      <c r="R853" s="292"/>
      <c r="S853" s="292"/>
      <c r="T853" s="292"/>
      <c r="U853" s="495"/>
      <c r="V853" s="491"/>
      <c r="W853" s="503"/>
      <c r="X853" s="499"/>
      <c r="Y853" s="292"/>
      <c r="Z853" s="292"/>
      <c r="AA853" s="1306"/>
      <c r="AB853" s="499"/>
      <c r="AC853" s="292"/>
      <c r="AD853" s="292"/>
      <c r="AE853" s="292"/>
      <c r="AF853" s="292"/>
      <c r="AG853" s="292"/>
      <c r="AH853" s="292"/>
      <c r="AI853" s="292"/>
      <c r="AJ853" s="292"/>
      <c r="AK853" s="1325"/>
      <c r="AL853" s="292"/>
    </row>
    <row r="854" spans="1:38" s="291" customFormat="1" ht="14.25" x14ac:dyDescent="0.25">
      <c r="A854" s="293"/>
      <c r="B854" s="293"/>
      <c r="C854" s="293"/>
      <c r="D854" s="293"/>
      <c r="E854" s="293"/>
      <c r="F854" s="293"/>
      <c r="G854" s="293"/>
      <c r="H854" s="293"/>
      <c r="I854" s="292"/>
      <c r="J854" s="292"/>
      <c r="K854" s="292"/>
      <c r="L854" s="292"/>
      <c r="M854" s="292"/>
      <c r="N854" s="292"/>
      <c r="O854" s="292"/>
      <c r="P854" s="292"/>
      <c r="Q854" s="491"/>
      <c r="R854" s="292"/>
      <c r="S854" s="292"/>
      <c r="T854" s="292"/>
      <c r="U854" s="495"/>
      <c r="V854" s="491"/>
      <c r="W854" s="503"/>
      <c r="X854" s="499"/>
      <c r="Y854" s="292"/>
      <c r="Z854" s="292"/>
      <c r="AA854" s="1306"/>
      <c r="AB854" s="499"/>
      <c r="AC854" s="292"/>
      <c r="AD854" s="292"/>
      <c r="AE854" s="292"/>
      <c r="AF854" s="292"/>
      <c r="AG854" s="292"/>
      <c r="AH854" s="292"/>
      <c r="AI854" s="292"/>
      <c r="AJ854" s="292"/>
      <c r="AK854" s="1325"/>
      <c r="AL854" s="292"/>
    </row>
    <row r="855" spans="1:38" s="291" customFormat="1" ht="14.25" x14ac:dyDescent="0.25">
      <c r="A855" s="293"/>
      <c r="B855" s="293"/>
      <c r="C855" s="293"/>
      <c r="D855" s="293"/>
      <c r="E855" s="293"/>
      <c r="F855" s="293"/>
      <c r="G855" s="293"/>
      <c r="H855" s="293"/>
      <c r="I855" s="292"/>
      <c r="J855" s="292"/>
      <c r="K855" s="292"/>
      <c r="L855" s="292"/>
      <c r="M855" s="292"/>
      <c r="N855" s="292"/>
      <c r="O855" s="292"/>
      <c r="P855" s="292"/>
      <c r="Q855" s="491"/>
      <c r="R855" s="292"/>
      <c r="S855" s="292"/>
      <c r="T855" s="292"/>
      <c r="U855" s="495"/>
      <c r="V855" s="491"/>
      <c r="W855" s="503"/>
      <c r="X855" s="499"/>
      <c r="Y855" s="292"/>
      <c r="Z855" s="292"/>
      <c r="AA855" s="1306"/>
      <c r="AB855" s="499"/>
      <c r="AC855" s="292"/>
      <c r="AD855" s="292"/>
      <c r="AE855" s="292"/>
      <c r="AF855" s="292"/>
      <c r="AG855" s="292"/>
      <c r="AH855" s="292"/>
      <c r="AI855" s="292"/>
      <c r="AJ855" s="292"/>
      <c r="AK855" s="1325"/>
      <c r="AL855" s="292"/>
    </row>
    <row r="856" spans="1:38" s="291" customFormat="1" ht="14.25" x14ac:dyDescent="0.25">
      <c r="A856" s="293"/>
      <c r="B856" s="293"/>
      <c r="C856" s="293"/>
      <c r="D856" s="293"/>
      <c r="E856" s="293"/>
      <c r="F856" s="293"/>
      <c r="G856" s="293"/>
      <c r="H856" s="293"/>
      <c r="I856" s="292"/>
      <c r="J856" s="292"/>
      <c r="K856" s="292"/>
      <c r="L856" s="292"/>
      <c r="M856" s="292"/>
      <c r="N856" s="292"/>
      <c r="O856" s="292"/>
      <c r="P856" s="292"/>
      <c r="Q856" s="491"/>
      <c r="R856" s="292"/>
      <c r="S856" s="292"/>
      <c r="T856" s="292"/>
      <c r="U856" s="495"/>
      <c r="V856" s="491"/>
      <c r="W856" s="503"/>
      <c r="X856" s="499"/>
      <c r="Y856" s="292"/>
      <c r="Z856" s="292"/>
      <c r="AA856" s="1306"/>
      <c r="AB856" s="499"/>
      <c r="AC856" s="292"/>
      <c r="AD856" s="292"/>
      <c r="AE856" s="292"/>
      <c r="AF856" s="292"/>
      <c r="AG856" s="292"/>
      <c r="AH856" s="292"/>
      <c r="AI856" s="292"/>
      <c r="AJ856" s="292"/>
      <c r="AK856" s="1325"/>
      <c r="AL856" s="292"/>
    </row>
    <row r="857" spans="1:38" s="291" customFormat="1" ht="14.25" x14ac:dyDescent="0.25">
      <c r="A857" s="293"/>
      <c r="B857" s="293"/>
      <c r="C857" s="293"/>
      <c r="D857" s="293"/>
      <c r="E857" s="293"/>
      <c r="F857" s="293"/>
      <c r="G857" s="293"/>
      <c r="H857" s="293"/>
      <c r="I857" s="292"/>
      <c r="J857" s="292"/>
      <c r="K857" s="292"/>
      <c r="L857" s="292"/>
      <c r="M857" s="292"/>
      <c r="N857" s="292"/>
      <c r="O857" s="292"/>
      <c r="P857" s="292"/>
      <c r="Q857" s="491"/>
      <c r="R857" s="292"/>
      <c r="S857" s="292"/>
      <c r="T857" s="292"/>
      <c r="U857" s="495"/>
      <c r="V857" s="491"/>
      <c r="W857" s="503"/>
      <c r="X857" s="499"/>
      <c r="Y857" s="292"/>
      <c r="Z857" s="292"/>
      <c r="AA857" s="1306"/>
      <c r="AB857" s="499"/>
      <c r="AC857" s="292"/>
      <c r="AD857" s="292"/>
      <c r="AE857" s="292"/>
      <c r="AF857" s="292"/>
      <c r="AG857" s="292"/>
      <c r="AH857" s="292"/>
      <c r="AI857" s="292"/>
      <c r="AJ857" s="292"/>
      <c r="AK857" s="1325"/>
      <c r="AL857" s="292"/>
    </row>
    <row r="858" spans="1:38" s="291" customFormat="1" ht="14.25" x14ac:dyDescent="0.25">
      <c r="A858" s="293"/>
      <c r="B858" s="293"/>
      <c r="C858" s="293"/>
      <c r="D858" s="293"/>
      <c r="E858" s="293"/>
      <c r="F858" s="293"/>
      <c r="G858" s="293"/>
      <c r="H858" s="293"/>
      <c r="I858" s="292"/>
      <c r="J858" s="292"/>
      <c r="K858" s="292"/>
      <c r="L858" s="292"/>
      <c r="M858" s="292"/>
      <c r="N858" s="292"/>
      <c r="O858" s="292"/>
      <c r="P858" s="292"/>
      <c r="Q858" s="491"/>
      <c r="R858" s="292"/>
      <c r="S858" s="292"/>
      <c r="T858" s="292"/>
      <c r="U858" s="495"/>
      <c r="V858" s="491"/>
      <c r="W858" s="503"/>
      <c r="X858" s="499"/>
      <c r="Y858" s="292"/>
      <c r="Z858" s="292"/>
      <c r="AA858" s="1306"/>
      <c r="AB858" s="499"/>
      <c r="AC858" s="292"/>
      <c r="AD858" s="292"/>
      <c r="AE858" s="292"/>
      <c r="AF858" s="292"/>
      <c r="AG858" s="292"/>
      <c r="AH858" s="292"/>
      <c r="AI858" s="292"/>
      <c r="AJ858" s="292"/>
      <c r="AK858" s="1325"/>
      <c r="AL858" s="292"/>
    </row>
    <row r="859" spans="1:38" s="291" customFormat="1" ht="14.25" x14ac:dyDescent="0.25">
      <c r="A859" s="293"/>
      <c r="B859" s="293"/>
      <c r="C859" s="293"/>
      <c r="D859" s="293"/>
      <c r="E859" s="293"/>
      <c r="F859" s="293"/>
      <c r="G859" s="293"/>
      <c r="H859" s="293"/>
      <c r="I859" s="292"/>
      <c r="J859" s="292"/>
      <c r="K859" s="292"/>
      <c r="L859" s="292"/>
      <c r="M859" s="292"/>
      <c r="N859" s="292"/>
      <c r="O859" s="292"/>
      <c r="P859" s="292"/>
      <c r="Q859" s="491"/>
      <c r="R859" s="292"/>
      <c r="S859" s="292"/>
      <c r="T859" s="292"/>
      <c r="U859" s="495"/>
      <c r="V859" s="491"/>
      <c r="W859" s="503"/>
      <c r="X859" s="499"/>
      <c r="Y859" s="292"/>
      <c r="Z859" s="292"/>
      <c r="AA859" s="1306"/>
      <c r="AB859" s="499"/>
      <c r="AC859" s="292"/>
      <c r="AD859" s="292"/>
      <c r="AE859" s="292"/>
      <c r="AF859" s="292"/>
      <c r="AG859" s="292"/>
      <c r="AH859" s="292"/>
      <c r="AI859" s="292"/>
      <c r="AJ859" s="292"/>
      <c r="AK859" s="1325"/>
      <c r="AL859" s="292"/>
    </row>
    <row r="860" spans="1:38" s="291" customFormat="1" ht="14.25" x14ac:dyDescent="0.25">
      <c r="A860" s="293"/>
      <c r="B860" s="293"/>
      <c r="C860" s="293"/>
      <c r="D860" s="293"/>
      <c r="E860" s="293"/>
      <c r="F860" s="293"/>
      <c r="G860" s="293"/>
      <c r="H860" s="293"/>
      <c r="I860" s="292"/>
      <c r="J860" s="292"/>
      <c r="K860" s="292"/>
      <c r="L860" s="292"/>
      <c r="M860" s="292"/>
      <c r="N860" s="292"/>
      <c r="O860" s="292"/>
      <c r="P860" s="292"/>
      <c r="Q860" s="491"/>
      <c r="R860" s="292"/>
      <c r="S860" s="292"/>
      <c r="T860" s="292"/>
      <c r="U860" s="495"/>
      <c r="V860" s="491"/>
      <c r="W860" s="503"/>
      <c r="X860" s="499"/>
      <c r="Y860" s="292"/>
      <c r="Z860" s="292"/>
      <c r="AA860" s="1306"/>
      <c r="AB860" s="499"/>
      <c r="AC860" s="292"/>
      <c r="AD860" s="292"/>
      <c r="AE860" s="292"/>
      <c r="AF860" s="292"/>
      <c r="AG860" s="292"/>
      <c r="AH860" s="292"/>
      <c r="AI860" s="292"/>
      <c r="AJ860" s="292"/>
      <c r="AK860" s="1325"/>
      <c r="AL860" s="292"/>
    </row>
    <row r="861" spans="1:38" s="291" customFormat="1" ht="14.25" x14ac:dyDescent="0.25">
      <c r="A861" s="293"/>
      <c r="B861" s="293"/>
      <c r="C861" s="293"/>
      <c r="D861" s="293"/>
      <c r="E861" s="293"/>
      <c r="F861" s="293"/>
      <c r="G861" s="293"/>
      <c r="H861" s="293"/>
      <c r="I861" s="292"/>
      <c r="J861" s="292"/>
      <c r="K861" s="292"/>
      <c r="L861" s="292"/>
      <c r="M861" s="292"/>
      <c r="N861" s="292"/>
      <c r="O861" s="292"/>
      <c r="P861" s="292"/>
      <c r="Q861" s="491"/>
      <c r="R861" s="292"/>
      <c r="S861" s="292"/>
      <c r="T861" s="292"/>
      <c r="U861" s="495"/>
      <c r="V861" s="491"/>
      <c r="W861" s="503"/>
      <c r="X861" s="499"/>
      <c r="Y861" s="292"/>
      <c r="Z861" s="292"/>
      <c r="AA861" s="1306"/>
      <c r="AB861" s="499"/>
      <c r="AC861" s="292"/>
      <c r="AD861" s="292"/>
      <c r="AE861" s="292"/>
      <c r="AF861" s="292"/>
      <c r="AG861" s="292"/>
      <c r="AH861" s="292"/>
      <c r="AI861" s="292"/>
      <c r="AJ861" s="292"/>
      <c r="AK861" s="1325"/>
      <c r="AL861" s="292"/>
    </row>
    <row r="862" spans="1:38" s="291" customFormat="1" ht="14.25" x14ac:dyDescent="0.25">
      <c r="A862" s="293"/>
      <c r="B862" s="293"/>
      <c r="C862" s="293"/>
      <c r="D862" s="293"/>
      <c r="E862" s="293"/>
      <c r="F862" s="293"/>
      <c r="G862" s="293"/>
      <c r="H862" s="293"/>
      <c r="I862" s="292"/>
      <c r="J862" s="292"/>
      <c r="K862" s="292"/>
      <c r="L862" s="292"/>
      <c r="M862" s="292"/>
      <c r="N862" s="292"/>
      <c r="O862" s="292"/>
      <c r="P862" s="292"/>
      <c r="Q862" s="491"/>
      <c r="R862" s="292"/>
      <c r="S862" s="292"/>
      <c r="T862" s="292"/>
      <c r="U862" s="495"/>
      <c r="V862" s="491"/>
      <c r="W862" s="503"/>
      <c r="X862" s="499"/>
      <c r="Y862" s="292"/>
      <c r="Z862" s="292"/>
      <c r="AA862" s="1306"/>
      <c r="AB862" s="499"/>
      <c r="AC862" s="292"/>
      <c r="AD862" s="292"/>
      <c r="AE862" s="292"/>
      <c r="AF862" s="292"/>
      <c r="AG862" s="292"/>
      <c r="AH862" s="292"/>
      <c r="AI862" s="292"/>
      <c r="AJ862" s="292"/>
      <c r="AK862" s="1325"/>
      <c r="AL862" s="292"/>
    </row>
    <row r="863" spans="1:38" s="291" customFormat="1" ht="14.25" x14ac:dyDescent="0.25">
      <c r="A863" s="293"/>
      <c r="B863" s="293"/>
      <c r="C863" s="293"/>
      <c r="D863" s="293"/>
      <c r="E863" s="293"/>
      <c r="F863" s="293"/>
      <c r="G863" s="293"/>
      <c r="H863" s="293"/>
      <c r="I863" s="292"/>
      <c r="J863" s="292"/>
      <c r="K863" s="292"/>
      <c r="L863" s="292"/>
      <c r="M863" s="292"/>
      <c r="N863" s="292"/>
      <c r="O863" s="292"/>
      <c r="P863" s="292"/>
      <c r="Q863" s="491"/>
      <c r="R863" s="292"/>
      <c r="S863" s="292"/>
      <c r="T863" s="292"/>
      <c r="U863" s="495"/>
      <c r="V863" s="491"/>
      <c r="W863" s="503"/>
      <c r="X863" s="499"/>
      <c r="Y863" s="292"/>
      <c r="Z863" s="292"/>
      <c r="AA863" s="1306"/>
      <c r="AB863" s="499"/>
      <c r="AC863" s="292"/>
      <c r="AD863" s="292"/>
      <c r="AE863" s="292"/>
      <c r="AF863" s="292"/>
      <c r="AG863" s="292"/>
      <c r="AH863" s="292"/>
      <c r="AI863" s="292"/>
      <c r="AJ863" s="292"/>
      <c r="AK863" s="1325"/>
      <c r="AL863" s="292"/>
    </row>
    <row r="864" spans="1:38" s="291" customFormat="1" ht="14.25" x14ac:dyDescent="0.25">
      <c r="A864" s="293"/>
      <c r="B864" s="293"/>
      <c r="C864" s="293"/>
      <c r="D864" s="293"/>
      <c r="E864" s="293"/>
      <c r="F864" s="293"/>
      <c r="G864" s="293"/>
      <c r="H864" s="293"/>
      <c r="I864" s="292"/>
      <c r="J864" s="292"/>
      <c r="K864" s="292"/>
      <c r="L864" s="292"/>
      <c r="M864" s="292"/>
      <c r="N864" s="292"/>
      <c r="O864" s="292"/>
      <c r="P864" s="292"/>
      <c r="Q864" s="491"/>
      <c r="R864" s="292"/>
      <c r="S864" s="292"/>
      <c r="T864" s="292"/>
      <c r="U864" s="495"/>
      <c r="V864" s="491"/>
      <c r="W864" s="503"/>
      <c r="X864" s="499"/>
      <c r="Y864" s="292"/>
      <c r="Z864" s="292"/>
      <c r="AA864" s="1306"/>
      <c r="AB864" s="499"/>
      <c r="AC864" s="292"/>
      <c r="AD864" s="292"/>
      <c r="AE864" s="292"/>
      <c r="AF864" s="292"/>
      <c r="AG864" s="292"/>
      <c r="AH864" s="292"/>
      <c r="AI864" s="292"/>
      <c r="AJ864" s="292"/>
      <c r="AK864" s="1325"/>
      <c r="AL864" s="292"/>
    </row>
    <row r="865" spans="1:38" s="291" customFormat="1" ht="14.25" x14ac:dyDescent="0.25">
      <c r="A865" s="293"/>
      <c r="B865" s="293"/>
      <c r="C865" s="293"/>
      <c r="D865" s="293"/>
      <c r="E865" s="293"/>
      <c r="F865" s="293"/>
      <c r="G865" s="293"/>
      <c r="H865" s="293"/>
      <c r="I865" s="292"/>
      <c r="J865" s="292"/>
      <c r="K865" s="292"/>
      <c r="L865" s="292"/>
      <c r="M865" s="292"/>
      <c r="N865" s="292"/>
      <c r="O865" s="292"/>
      <c r="P865" s="292"/>
      <c r="Q865" s="491"/>
      <c r="R865" s="292"/>
      <c r="S865" s="292"/>
      <c r="T865" s="292"/>
      <c r="U865" s="495"/>
      <c r="V865" s="491"/>
      <c r="W865" s="503"/>
      <c r="X865" s="499"/>
      <c r="Y865" s="292"/>
      <c r="Z865" s="292"/>
      <c r="AA865" s="1306"/>
      <c r="AB865" s="499"/>
      <c r="AC865" s="292"/>
      <c r="AD865" s="292"/>
      <c r="AE865" s="292"/>
      <c r="AF865" s="292"/>
      <c r="AG865" s="292"/>
      <c r="AH865" s="292"/>
      <c r="AI865" s="292"/>
      <c r="AJ865" s="292"/>
      <c r="AK865" s="1325"/>
      <c r="AL865" s="292"/>
    </row>
    <row r="866" spans="1:38" s="291" customFormat="1" ht="14.25" x14ac:dyDescent="0.25">
      <c r="A866" s="293"/>
      <c r="B866" s="293"/>
      <c r="C866" s="293"/>
      <c r="D866" s="293"/>
      <c r="E866" s="293"/>
      <c r="F866" s="293"/>
      <c r="G866" s="293"/>
      <c r="H866" s="293"/>
      <c r="I866" s="292"/>
      <c r="J866" s="292"/>
      <c r="K866" s="292"/>
      <c r="L866" s="292"/>
      <c r="M866" s="292"/>
      <c r="N866" s="292"/>
      <c r="O866" s="292"/>
      <c r="P866" s="292"/>
      <c r="Q866" s="491"/>
      <c r="R866" s="292"/>
      <c r="S866" s="292"/>
      <c r="T866" s="292"/>
      <c r="U866" s="495"/>
      <c r="V866" s="491"/>
      <c r="W866" s="503"/>
      <c r="X866" s="499"/>
      <c r="Y866" s="292"/>
      <c r="Z866" s="292"/>
      <c r="AA866" s="1306"/>
      <c r="AB866" s="499"/>
      <c r="AC866" s="292"/>
      <c r="AD866" s="292"/>
      <c r="AE866" s="292"/>
      <c r="AF866" s="292"/>
      <c r="AG866" s="292"/>
      <c r="AH866" s="292"/>
      <c r="AI866" s="292"/>
      <c r="AJ866" s="292"/>
      <c r="AK866" s="1325"/>
      <c r="AL866" s="292"/>
    </row>
    <row r="867" spans="1:38" s="291" customFormat="1" ht="14.25" x14ac:dyDescent="0.25">
      <c r="A867" s="293"/>
      <c r="B867" s="293"/>
      <c r="C867" s="293"/>
      <c r="D867" s="293"/>
      <c r="E867" s="293"/>
      <c r="F867" s="293"/>
      <c r="G867" s="293"/>
      <c r="H867" s="293"/>
      <c r="I867" s="292"/>
      <c r="J867" s="292"/>
      <c r="K867" s="292"/>
      <c r="L867" s="292"/>
      <c r="M867" s="292"/>
      <c r="N867" s="292"/>
      <c r="O867" s="292"/>
      <c r="P867" s="292"/>
      <c r="Q867" s="491"/>
      <c r="R867" s="292"/>
      <c r="S867" s="292"/>
      <c r="T867" s="292"/>
      <c r="U867" s="495"/>
      <c r="V867" s="491"/>
      <c r="W867" s="503"/>
      <c r="X867" s="499"/>
      <c r="Y867" s="292"/>
      <c r="Z867" s="292"/>
      <c r="AA867" s="1306"/>
      <c r="AB867" s="499"/>
      <c r="AC867" s="292"/>
      <c r="AD867" s="292"/>
      <c r="AE867" s="292"/>
      <c r="AF867" s="292"/>
      <c r="AG867" s="292"/>
      <c r="AH867" s="292"/>
      <c r="AI867" s="292"/>
      <c r="AJ867" s="292"/>
      <c r="AK867" s="1325"/>
      <c r="AL867" s="292"/>
    </row>
    <row r="868" spans="1:38" s="291" customFormat="1" ht="14.25" x14ac:dyDescent="0.25">
      <c r="A868" s="293"/>
      <c r="B868" s="293"/>
      <c r="C868" s="293"/>
      <c r="D868" s="293"/>
      <c r="E868" s="293"/>
      <c r="F868" s="293"/>
      <c r="G868" s="293"/>
      <c r="H868" s="293"/>
      <c r="I868" s="292"/>
      <c r="J868" s="292"/>
      <c r="K868" s="292"/>
      <c r="L868" s="292"/>
      <c r="M868" s="292"/>
      <c r="N868" s="292"/>
      <c r="O868" s="292"/>
      <c r="P868" s="292"/>
      <c r="Q868" s="491"/>
      <c r="R868" s="292"/>
      <c r="S868" s="292"/>
      <c r="T868" s="292"/>
      <c r="U868" s="495"/>
      <c r="V868" s="491"/>
      <c r="W868" s="503"/>
      <c r="X868" s="499"/>
      <c r="Y868" s="292"/>
      <c r="Z868" s="292"/>
      <c r="AA868" s="1306"/>
      <c r="AB868" s="499"/>
      <c r="AC868" s="292"/>
      <c r="AD868" s="292"/>
      <c r="AE868" s="292"/>
      <c r="AF868" s="292"/>
      <c r="AG868" s="292"/>
      <c r="AH868" s="292"/>
      <c r="AI868" s="292"/>
      <c r="AJ868" s="292"/>
      <c r="AK868" s="1325"/>
      <c r="AL868" s="292"/>
    </row>
    <row r="869" spans="1:38" s="291" customFormat="1" ht="14.25" x14ac:dyDescent="0.25">
      <c r="A869" s="293"/>
      <c r="B869" s="293"/>
      <c r="C869" s="293"/>
      <c r="D869" s="293"/>
      <c r="E869" s="293"/>
      <c r="F869" s="293"/>
      <c r="G869" s="293"/>
      <c r="H869" s="293"/>
      <c r="I869" s="292"/>
      <c r="J869" s="292"/>
      <c r="K869" s="292"/>
      <c r="L869" s="292"/>
      <c r="M869" s="292"/>
      <c r="N869" s="292"/>
      <c r="O869" s="292"/>
      <c r="P869" s="292"/>
      <c r="Q869" s="491"/>
      <c r="R869" s="292"/>
      <c r="S869" s="292"/>
      <c r="T869" s="292"/>
      <c r="U869" s="495"/>
      <c r="V869" s="491"/>
      <c r="W869" s="503"/>
      <c r="X869" s="499"/>
      <c r="Y869" s="292"/>
      <c r="Z869" s="292"/>
      <c r="AA869" s="1306"/>
      <c r="AB869" s="499"/>
      <c r="AC869" s="292"/>
      <c r="AD869" s="292"/>
      <c r="AE869" s="292"/>
      <c r="AF869" s="292"/>
      <c r="AG869" s="292"/>
      <c r="AH869" s="292"/>
      <c r="AI869" s="292"/>
      <c r="AJ869" s="292"/>
      <c r="AK869" s="1325"/>
      <c r="AL869" s="292"/>
    </row>
    <row r="870" spans="1:38" s="291" customFormat="1" ht="14.25" x14ac:dyDescent="0.25">
      <c r="A870" s="293"/>
      <c r="B870" s="293"/>
      <c r="C870" s="293"/>
      <c r="D870" s="293"/>
      <c r="E870" s="293"/>
      <c r="F870" s="293"/>
      <c r="G870" s="293"/>
      <c r="H870" s="293"/>
      <c r="I870" s="292"/>
      <c r="J870" s="292"/>
      <c r="K870" s="292"/>
      <c r="L870" s="292"/>
      <c r="M870" s="292"/>
      <c r="N870" s="292"/>
      <c r="O870" s="292"/>
      <c r="P870" s="292"/>
      <c r="Q870" s="491"/>
      <c r="R870" s="292"/>
      <c r="S870" s="292"/>
      <c r="T870" s="292"/>
      <c r="U870" s="495"/>
      <c r="V870" s="491"/>
      <c r="W870" s="503"/>
      <c r="X870" s="499"/>
      <c r="Y870" s="292"/>
      <c r="Z870" s="292"/>
      <c r="AA870" s="1306"/>
      <c r="AB870" s="499"/>
      <c r="AC870" s="292"/>
      <c r="AD870" s="292"/>
      <c r="AE870" s="292"/>
      <c r="AF870" s="292"/>
      <c r="AG870" s="292"/>
      <c r="AH870" s="292"/>
      <c r="AI870" s="292"/>
      <c r="AJ870" s="292"/>
      <c r="AK870" s="1325"/>
      <c r="AL870" s="292"/>
    </row>
    <row r="871" spans="1:38" s="291" customFormat="1" ht="14.25" x14ac:dyDescent="0.25">
      <c r="A871" s="293"/>
      <c r="B871" s="293"/>
      <c r="C871" s="293"/>
      <c r="D871" s="293"/>
      <c r="E871" s="293"/>
      <c r="F871" s="293"/>
      <c r="G871" s="293"/>
      <c r="H871" s="293"/>
      <c r="I871" s="292"/>
      <c r="J871" s="292"/>
      <c r="K871" s="292"/>
      <c r="L871" s="292"/>
      <c r="M871" s="292"/>
      <c r="N871" s="292"/>
      <c r="O871" s="292"/>
      <c r="P871" s="292"/>
      <c r="Q871" s="491"/>
      <c r="R871" s="292"/>
      <c r="S871" s="292"/>
      <c r="T871" s="292"/>
      <c r="U871" s="495"/>
      <c r="V871" s="491"/>
      <c r="W871" s="503"/>
      <c r="X871" s="499"/>
      <c r="Y871" s="292"/>
      <c r="Z871" s="292"/>
      <c r="AA871" s="1306"/>
      <c r="AB871" s="499"/>
      <c r="AC871" s="292"/>
      <c r="AD871" s="292"/>
      <c r="AE871" s="292"/>
      <c r="AF871" s="292"/>
      <c r="AG871" s="292"/>
      <c r="AH871" s="292"/>
      <c r="AI871" s="292"/>
      <c r="AJ871" s="292"/>
      <c r="AK871" s="1325"/>
      <c r="AL871" s="292"/>
    </row>
    <row r="872" spans="1:38" s="291" customFormat="1" ht="14.25" x14ac:dyDescent="0.25">
      <c r="A872" s="293"/>
      <c r="B872" s="293"/>
      <c r="C872" s="293"/>
      <c r="D872" s="293"/>
      <c r="E872" s="293"/>
      <c r="F872" s="293"/>
      <c r="G872" s="293"/>
      <c r="H872" s="293"/>
      <c r="I872" s="292"/>
      <c r="J872" s="292"/>
      <c r="K872" s="292"/>
      <c r="L872" s="292"/>
      <c r="M872" s="292"/>
      <c r="N872" s="292"/>
      <c r="O872" s="292"/>
      <c r="P872" s="292"/>
      <c r="Q872" s="491"/>
      <c r="R872" s="292"/>
      <c r="S872" s="292"/>
      <c r="T872" s="292"/>
      <c r="U872" s="495"/>
      <c r="V872" s="491"/>
      <c r="W872" s="503"/>
      <c r="X872" s="499"/>
      <c r="Y872" s="292"/>
      <c r="Z872" s="292"/>
      <c r="AA872" s="1306"/>
      <c r="AB872" s="499"/>
      <c r="AC872" s="292"/>
      <c r="AD872" s="292"/>
      <c r="AE872" s="292"/>
      <c r="AF872" s="292"/>
      <c r="AG872" s="292"/>
      <c r="AH872" s="292"/>
      <c r="AI872" s="292"/>
      <c r="AJ872" s="292"/>
      <c r="AK872" s="1325"/>
      <c r="AL872" s="292"/>
    </row>
    <row r="873" spans="1:38" s="291" customFormat="1" ht="14.25" x14ac:dyDescent="0.25">
      <c r="A873" s="293"/>
      <c r="B873" s="293"/>
      <c r="C873" s="293"/>
      <c r="D873" s="293"/>
      <c r="E873" s="293"/>
      <c r="F873" s="293"/>
      <c r="G873" s="293"/>
      <c r="H873" s="293"/>
      <c r="I873" s="292"/>
      <c r="J873" s="292"/>
      <c r="K873" s="292"/>
      <c r="L873" s="292"/>
      <c r="M873" s="292"/>
      <c r="N873" s="292"/>
      <c r="O873" s="292"/>
      <c r="P873" s="292"/>
      <c r="Q873" s="491"/>
      <c r="R873" s="292"/>
      <c r="S873" s="292"/>
      <c r="T873" s="292"/>
      <c r="U873" s="495"/>
      <c r="V873" s="491"/>
      <c r="W873" s="503"/>
      <c r="X873" s="499"/>
      <c r="Y873" s="292"/>
      <c r="Z873" s="292"/>
      <c r="AA873" s="1306"/>
      <c r="AB873" s="499"/>
      <c r="AC873" s="292"/>
      <c r="AD873" s="292"/>
      <c r="AE873" s="292"/>
      <c r="AF873" s="292"/>
      <c r="AG873" s="292"/>
      <c r="AH873" s="292"/>
      <c r="AI873" s="292"/>
      <c r="AJ873" s="292"/>
      <c r="AK873" s="1325"/>
      <c r="AL873" s="292"/>
    </row>
    <row r="874" spans="1:38" s="291" customFormat="1" ht="14.25" x14ac:dyDescent="0.25">
      <c r="A874" s="293"/>
      <c r="B874" s="293"/>
      <c r="C874" s="293"/>
      <c r="D874" s="293"/>
      <c r="E874" s="293"/>
      <c r="F874" s="293"/>
      <c r="G874" s="293"/>
      <c r="H874" s="293"/>
      <c r="I874" s="292"/>
      <c r="J874" s="292"/>
      <c r="K874" s="292"/>
      <c r="L874" s="292"/>
      <c r="M874" s="292"/>
      <c r="N874" s="292"/>
      <c r="O874" s="292"/>
      <c r="P874" s="292"/>
      <c r="Q874" s="491"/>
      <c r="R874" s="292"/>
      <c r="S874" s="292"/>
      <c r="T874" s="292"/>
      <c r="U874" s="495"/>
      <c r="V874" s="491"/>
      <c r="W874" s="503"/>
      <c r="X874" s="499"/>
      <c r="Y874" s="292"/>
      <c r="Z874" s="292"/>
      <c r="AA874" s="1306"/>
      <c r="AB874" s="499"/>
      <c r="AC874" s="292"/>
      <c r="AD874" s="292"/>
      <c r="AE874" s="292"/>
      <c r="AF874" s="292"/>
      <c r="AG874" s="292"/>
      <c r="AH874" s="292"/>
      <c r="AI874" s="292"/>
      <c r="AJ874" s="292"/>
      <c r="AK874" s="1325"/>
      <c r="AL874" s="292"/>
    </row>
    <row r="875" spans="1:38" s="291" customFormat="1" ht="14.25" x14ac:dyDescent="0.25">
      <c r="A875" s="293"/>
      <c r="B875" s="293"/>
      <c r="C875" s="293"/>
      <c r="D875" s="293"/>
      <c r="E875" s="293"/>
      <c r="F875" s="293"/>
      <c r="G875" s="293"/>
      <c r="H875" s="293"/>
      <c r="I875" s="292"/>
      <c r="J875" s="292"/>
      <c r="K875" s="292"/>
      <c r="L875" s="292"/>
      <c r="M875" s="292"/>
      <c r="N875" s="292"/>
      <c r="O875" s="292"/>
      <c r="P875" s="292"/>
      <c r="Q875" s="491"/>
      <c r="R875" s="292"/>
      <c r="S875" s="292"/>
      <c r="T875" s="292"/>
      <c r="U875" s="495"/>
      <c r="V875" s="491"/>
      <c r="W875" s="503"/>
      <c r="X875" s="499"/>
      <c r="Y875" s="292"/>
      <c r="Z875" s="292"/>
      <c r="AA875" s="1306"/>
      <c r="AB875" s="499"/>
      <c r="AC875" s="292"/>
      <c r="AD875" s="292"/>
      <c r="AE875" s="292"/>
      <c r="AF875" s="292"/>
      <c r="AG875" s="292"/>
      <c r="AH875" s="292"/>
      <c r="AI875" s="292"/>
      <c r="AJ875" s="292"/>
      <c r="AK875" s="1325"/>
      <c r="AL875" s="292"/>
    </row>
    <row r="876" spans="1:38" s="291" customFormat="1" ht="14.25" x14ac:dyDescent="0.25">
      <c r="A876" s="293"/>
      <c r="B876" s="293"/>
      <c r="C876" s="293"/>
      <c r="D876" s="293"/>
      <c r="E876" s="293"/>
      <c r="F876" s="293"/>
      <c r="G876" s="293"/>
      <c r="H876" s="293"/>
      <c r="I876" s="292"/>
      <c r="J876" s="292"/>
      <c r="K876" s="292"/>
      <c r="L876" s="292"/>
      <c r="M876" s="292"/>
      <c r="N876" s="292"/>
      <c r="O876" s="292"/>
      <c r="P876" s="292"/>
      <c r="Q876" s="491"/>
      <c r="R876" s="292"/>
      <c r="S876" s="292"/>
      <c r="T876" s="292"/>
      <c r="U876" s="495"/>
      <c r="V876" s="491"/>
      <c r="W876" s="503"/>
      <c r="X876" s="499"/>
      <c r="Y876" s="292"/>
      <c r="Z876" s="292"/>
      <c r="AA876" s="1306"/>
      <c r="AB876" s="499"/>
      <c r="AC876" s="292"/>
      <c r="AD876" s="292"/>
      <c r="AE876" s="292"/>
      <c r="AF876" s="292"/>
      <c r="AG876" s="292"/>
      <c r="AH876" s="292"/>
      <c r="AI876" s="292"/>
      <c r="AJ876" s="292"/>
      <c r="AK876" s="1325"/>
      <c r="AL876" s="292"/>
    </row>
    <row r="877" spans="1:38" s="291" customFormat="1" ht="14.25" x14ac:dyDescent="0.25">
      <c r="A877" s="293"/>
      <c r="B877" s="293"/>
      <c r="C877" s="293"/>
      <c r="D877" s="293"/>
      <c r="E877" s="293"/>
      <c r="F877" s="293"/>
      <c r="G877" s="293"/>
      <c r="H877" s="293"/>
      <c r="I877" s="292"/>
      <c r="J877" s="292"/>
      <c r="K877" s="292"/>
      <c r="L877" s="292"/>
      <c r="M877" s="292"/>
      <c r="N877" s="292"/>
      <c r="O877" s="292"/>
      <c r="P877" s="292"/>
      <c r="Q877" s="491"/>
      <c r="R877" s="292"/>
      <c r="S877" s="292"/>
      <c r="T877" s="292"/>
      <c r="U877" s="495"/>
      <c r="V877" s="491"/>
      <c r="W877" s="503"/>
      <c r="X877" s="499"/>
      <c r="Y877" s="292"/>
      <c r="Z877" s="292"/>
      <c r="AA877" s="1306"/>
      <c r="AB877" s="499"/>
      <c r="AC877" s="292"/>
      <c r="AD877" s="292"/>
      <c r="AE877" s="292"/>
      <c r="AF877" s="292"/>
      <c r="AG877" s="292"/>
      <c r="AH877" s="292"/>
      <c r="AI877" s="292"/>
      <c r="AJ877" s="292"/>
      <c r="AK877" s="1325"/>
      <c r="AL877" s="292"/>
    </row>
    <row r="878" spans="1:38" s="291" customFormat="1" ht="14.25" x14ac:dyDescent="0.25">
      <c r="A878" s="293"/>
      <c r="B878" s="293"/>
      <c r="C878" s="293"/>
      <c r="D878" s="293"/>
      <c r="E878" s="293"/>
      <c r="F878" s="293"/>
      <c r="G878" s="293"/>
      <c r="H878" s="293"/>
      <c r="I878" s="292"/>
      <c r="J878" s="292"/>
      <c r="K878" s="292"/>
      <c r="L878" s="292"/>
      <c r="M878" s="292"/>
      <c r="N878" s="292"/>
      <c r="O878" s="292"/>
      <c r="P878" s="292"/>
      <c r="Q878" s="491"/>
      <c r="R878" s="292"/>
      <c r="S878" s="292"/>
      <c r="T878" s="292"/>
      <c r="U878" s="495"/>
      <c r="V878" s="491"/>
      <c r="W878" s="503"/>
      <c r="X878" s="499"/>
      <c r="Y878" s="292"/>
      <c r="Z878" s="292"/>
      <c r="AA878" s="1306"/>
      <c r="AB878" s="499"/>
      <c r="AC878" s="292"/>
      <c r="AD878" s="292"/>
      <c r="AE878" s="292"/>
      <c r="AF878" s="292"/>
      <c r="AG878" s="292"/>
      <c r="AH878" s="292"/>
      <c r="AI878" s="292"/>
      <c r="AJ878" s="292"/>
      <c r="AK878" s="1325"/>
      <c r="AL878" s="292"/>
    </row>
    <row r="879" spans="1:38" s="291" customFormat="1" ht="14.25" x14ac:dyDescent="0.25">
      <c r="A879" s="293"/>
      <c r="B879" s="293"/>
      <c r="C879" s="293"/>
      <c r="D879" s="293"/>
      <c r="E879" s="293"/>
      <c r="F879" s="293"/>
      <c r="G879" s="293"/>
      <c r="H879" s="293"/>
      <c r="I879" s="292"/>
      <c r="J879" s="292"/>
      <c r="K879" s="292"/>
      <c r="L879" s="292"/>
      <c r="M879" s="292"/>
      <c r="N879" s="292"/>
      <c r="O879" s="292"/>
      <c r="P879" s="292"/>
      <c r="Q879" s="491"/>
      <c r="R879" s="292"/>
      <c r="S879" s="292"/>
      <c r="T879" s="292"/>
      <c r="U879" s="495"/>
      <c r="V879" s="491"/>
      <c r="W879" s="503"/>
      <c r="X879" s="499"/>
      <c r="Y879" s="292"/>
      <c r="Z879" s="292"/>
      <c r="AA879" s="1306"/>
      <c r="AB879" s="499"/>
      <c r="AC879" s="292"/>
      <c r="AD879" s="292"/>
      <c r="AE879" s="292"/>
      <c r="AF879" s="292"/>
      <c r="AG879" s="292"/>
      <c r="AH879" s="292"/>
      <c r="AI879" s="292"/>
      <c r="AJ879" s="292"/>
      <c r="AK879" s="1325"/>
      <c r="AL879" s="292"/>
    </row>
    <row r="880" spans="1:38" s="291" customFormat="1" ht="14.25" x14ac:dyDescent="0.25">
      <c r="A880" s="293"/>
      <c r="B880" s="293"/>
      <c r="C880" s="293"/>
      <c r="D880" s="293"/>
      <c r="E880" s="293"/>
      <c r="F880" s="293"/>
      <c r="G880" s="293"/>
      <c r="H880" s="293"/>
      <c r="I880" s="292"/>
      <c r="J880" s="292"/>
      <c r="K880" s="292"/>
      <c r="L880" s="292"/>
      <c r="M880" s="292"/>
      <c r="N880" s="292"/>
      <c r="O880" s="292"/>
      <c r="P880" s="292"/>
      <c r="Q880" s="491"/>
      <c r="R880" s="292"/>
      <c r="S880" s="292"/>
      <c r="T880" s="292"/>
      <c r="U880" s="495"/>
      <c r="V880" s="491"/>
      <c r="W880" s="503"/>
      <c r="X880" s="499"/>
      <c r="Y880" s="292"/>
      <c r="Z880" s="292"/>
      <c r="AA880" s="1306"/>
      <c r="AB880" s="499"/>
      <c r="AC880" s="292"/>
      <c r="AD880" s="292"/>
      <c r="AE880" s="292"/>
      <c r="AF880" s="292"/>
      <c r="AG880" s="292"/>
      <c r="AH880" s="292"/>
      <c r="AI880" s="292"/>
      <c r="AJ880" s="292"/>
      <c r="AK880" s="1325"/>
      <c r="AL880" s="292"/>
    </row>
    <row r="881" spans="1:38" s="291" customFormat="1" ht="14.25" x14ac:dyDescent="0.25">
      <c r="A881" s="293"/>
      <c r="B881" s="293"/>
      <c r="C881" s="293"/>
      <c r="D881" s="293"/>
      <c r="E881" s="293"/>
      <c r="F881" s="293"/>
      <c r="G881" s="293"/>
      <c r="H881" s="293"/>
      <c r="I881" s="292"/>
      <c r="J881" s="292"/>
      <c r="K881" s="292"/>
      <c r="L881" s="292"/>
      <c r="M881" s="292"/>
      <c r="N881" s="292"/>
      <c r="O881" s="292"/>
      <c r="P881" s="292"/>
      <c r="Q881" s="491"/>
      <c r="R881" s="292"/>
      <c r="S881" s="292"/>
      <c r="T881" s="292"/>
      <c r="U881" s="495"/>
      <c r="V881" s="491"/>
      <c r="W881" s="503"/>
      <c r="X881" s="499"/>
      <c r="Y881" s="292"/>
      <c r="Z881" s="292"/>
      <c r="AA881" s="1306"/>
      <c r="AB881" s="499"/>
      <c r="AC881" s="292"/>
      <c r="AD881" s="292"/>
      <c r="AE881" s="292"/>
      <c r="AF881" s="292"/>
      <c r="AG881" s="292"/>
      <c r="AH881" s="292"/>
      <c r="AI881" s="292"/>
      <c r="AJ881" s="292"/>
      <c r="AK881" s="1325"/>
      <c r="AL881" s="292"/>
    </row>
    <row r="882" spans="1:38" s="291" customFormat="1" ht="14.25" x14ac:dyDescent="0.25">
      <c r="A882" s="293"/>
      <c r="B882" s="293"/>
      <c r="C882" s="293"/>
      <c r="D882" s="293"/>
      <c r="E882" s="293"/>
      <c r="F882" s="293"/>
      <c r="G882" s="293"/>
      <c r="H882" s="293"/>
      <c r="I882" s="292"/>
      <c r="J882" s="292"/>
      <c r="K882" s="292"/>
      <c r="L882" s="292"/>
      <c r="M882" s="292"/>
      <c r="N882" s="292"/>
      <c r="O882" s="292"/>
      <c r="P882" s="292"/>
      <c r="Q882" s="491"/>
      <c r="R882" s="292"/>
      <c r="S882" s="292"/>
      <c r="T882" s="292"/>
      <c r="U882" s="495"/>
      <c r="V882" s="491"/>
      <c r="W882" s="503"/>
      <c r="X882" s="499"/>
      <c r="Y882" s="292"/>
      <c r="Z882" s="292"/>
      <c r="AA882" s="1306"/>
      <c r="AB882" s="499"/>
      <c r="AC882" s="292"/>
      <c r="AD882" s="292"/>
      <c r="AE882" s="292"/>
      <c r="AF882" s="292"/>
      <c r="AG882" s="292"/>
      <c r="AH882" s="292"/>
      <c r="AI882" s="292"/>
      <c r="AJ882" s="292"/>
      <c r="AK882" s="1325"/>
      <c r="AL882" s="292"/>
    </row>
    <row r="883" spans="1:38" s="291" customFormat="1" ht="14.25" x14ac:dyDescent="0.25">
      <c r="A883" s="293"/>
      <c r="B883" s="293"/>
      <c r="C883" s="293"/>
      <c r="D883" s="293"/>
      <c r="E883" s="293"/>
      <c r="F883" s="293"/>
      <c r="G883" s="293"/>
      <c r="H883" s="293"/>
      <c r="I883" s="292"/>
      <c r="J883" s="292"/>
      <c r="K883" s="292"/>
      <c r="L883" s="292"/>
      <c r="M883" s="292"/>
      <c r="N883" s="292"/>
      <c r="O883" s="292"/>
      <c r="P883" s="292"/>
      <c r="Q883" s="491"/>
      <c r="R883" s="292"/>
      <c r="S883" s="292"/>
      <c r="T883" s="292"/>
      <c r="U883" s="495"/>
      <c r="V883" s="491"/>
      <c r="W883" s="503"/>
      <c r="X883" s="499"/>
      <c r="Y883" s="292"/>
      <c r="Z883" s="292"/>
      <c r="AA883" s="1306"/>
      <c r="AB883" s="499"/>
      <c r="AC883" s="292"/>
      <c r="AD883" s="292"/>
      <c r="AE883" s="292"/>
      <c r="AF883" s="292"/>
      <c r="AG883" s="292"/>
      <c r="AH883" s="292"/>
      <c r="AI883" s="292"/>
      <c r="AJ883" s="292"/>
      <c r="AK883" s="1325"/>
      <c r="AL883" s="292"/>
    </row>
    <row r="884" spans="1:38" s="291" customFormat="1" ht="14.25" x14ac:dyDescent="0.25">
      <c r="A884" s="293"/>
      <c r="B884" s="293"/>
      <c r="C884" s="293"/>
      <c r="D884" s="293"/>
      <c r="E884" s="293"/>
      <c r="F884" s="293"/>
      <c r="G884" s="293"/>
      <c r="H884" s="293"/>
      <c r="I884" s="292"/>
      <c r="J884" s="292"/>
      <c r="K884" s="292"/>
      <c r="L884" s="292"/>
      <c r="M884" s="292"/>
      <c r="N884" s="292"/>
      <c r="O884" s="292"/>
      <c r="P884" s="292"/>
      <c r="Q884" s="491"/>
      <c r="R884" s="292"/>
      <c r="S884" s="292"/>
      <c r="T884" s="292"/>
      <c r="U884" s="495"/>
      <c r="V884" s="491"/>
      <c r="W884" s="503"/>
      <c r="X884" s="499"/>
      <c r="Y884" s="292"/>
      <c r="Z884" s="292"/>
      <c r="AA884" s="1306"/>
      <c r="AB884" s="499"/>
      <c r="AC884" s="292"/>
      <c r="AD884" s="292"/>
      <c r="AE884" s="292"/>
      <c r="AF884" s="292"/>
      <c r="AG884" s="292"/>
      <c r="AH884" s="292"/>
      <c r="AI884" s="292"/>
      <c r="AJ884" s="292"/>
      <c r="AK884" s="1325"/>
      <c r="AL884" s="292"/>
    </row>
    <row r="885" spans="1:38" s="291" customFormat="1" ht="14.25" x14ac:dyDescent="0.25">
      <c r="A885" s="293"/>
      <c r="B885" s="293"/>
      <c r="C885" s="293"/>
      <c r="D885" s="293"/>
      <c r="E885" s="293"/>
      <c r="F885" s="293"/>
      <c r="G885" s="293"/>
      <c r="H885" s="293"/>
      <c r="I885" s="292"/>
      <c r="J885" s="292"/>
      <c r="K885" s="292"/>
      <c r="L885" s="292"/>
      <c r="M885" s="292"/>
      <c r="N885" s="292"/>
      <c r="O885" s="292"/>
      <c r="P885" s="292"/>
      <c r="Q885" s="491"/>
      <c r="R885" s="292"/>
      <c r="S885" s="292"/>
      <c r="T885" s="292"/>
      <c r="U885" s="495"/>
      <c r="V885" s="491"/>
      <c r="W885" s="503"/>
      <c r="X885" s="499"/>
      <c r="Y885" s="292"/>
      <c r="Z885" s="292"/>
      <c r="AA885" s="1306"/>
      <c r="AB885" s="499"/>
      <c r="AC885" s="292"/>
      <c r="AD885" s="292"/>
      <c r="AE885" s="292"/>
      <c r="AF885" s="292"/>
      <c r="AG885" s="292"/>
      <c r="AH885" s="292"/>
      <c r="AI885" s="292"/>
      <c r="AJ885" s="292"/>
      <c r="AK885" s="1325"/>
      <c r="AL885" s="292"/>
    </row>
    <row r="886" spans="1:38" s="291" customFormat="1" ht="14.25" x14ac:dyDescent="0.25">
      <c r="A886" s="293"/>
      <c r="B886" s="293"/>
      <c r="C886" s="293"/>
      <c r="D886" s="293"/>
      <c r="E886" s="293"/>
      <c r="F886" s="293"/>
      <c r="G886" s="293"/>
      <c r="H886" s="293"/>
      <c r="I886" s="292"/>
      <c r="J886" s="292"/>
      <c r="K886" s="292"/>
      <c r="L886" s="292"/>
      <c r="M886" s="292"/>
      <c r="N886" s="292"/>
      <c r="O886" s="292"/>
      <c r="P886" s="292"/>
      <c r="Q886" s="491"/>
      <c r="R886" s="292"/>
      <c r="S886" s="292"/>
      <c r="T886" s="292"/>
      <c r="U886" s="495"/>
      <c r="V886" s="491"/>
      <c r="W886" s="503"/>
      <c r="X886" s="499"/>
      <c r="Y886" s="292"/>
      <c r="Z886" s="292"/>
      <c r="AA886" s="1306"/>
      <c r="AB886" s="499"/>
      <c r="AC886" s="292"/>
      <c r="AD886" s="292"/>
      <c r="AE886" s="292"/>
      <c r="AF886" s="292"/>
      <c r="AG886" s="292"/>
      <c r="AH886" s="292"/>
      <c r="AI886" s="292"/>
      <c r="AJ886" s="292"/>
      <c r="AK886" s="1325"/>
      <c r="AL886" s="292"/>
    </row>
    <row r="887" spans="1:38" s="291" customFormat="1" ht="14.25" x14ac:dyDescent="0.25">
      <c r="A887" s="293"/>
      <c r="B887" s="293"/>
      <c r="C887" s="293"/>
      <c r="D887" s="293"/>
      <c r="E887" s="293"/>
      <c r="F887" s="293"/>
      <c r="G887" s="293"/>
      <c r="H887" s="293"/>
      <c r="I887" s="292"/>
      <c r="J887" s="292"/>
      <c r="K887" s="292"/>
      <c r="L887" s="292"/>
      <c r="M887" s="292"/>
      <c r="N887" s="292"/>
      <c r="O887" s="292"/>
      <c r="P887" s="292"/>
      <c r="Q887" s="491"/>
      <c r="R887" s="292"/>
      <c r="S887" s="292"/>
      <c r="T887" s="292"/>
      <c r="U887" s="495"/>
      <c r="V887" s="491"/>
      <c r="W887" s="503"/>
      <c r="X887" s="499"/>
      <c r="Y887" s="292"/>
      <c r="Z887" s="292"/>
      <c r="AA887" s="1306"/>
      <c r="AB887" s="499"/>
      <c r="AC887" s="292"/>
      <c r="AD887" s="292"/>
      <c r="AE887" s="292"/>
      <c r="AF887" s="292"/>
      <c r="AG887" s="292"/>
      <c r="AH887" s="292"/>
      <c r="AI887" s="292"/>
      <c r="AJ887" s="292"/>
      <c r="AK887" s="1325"/>
      <c r="AL887" s="292"/>
    </row>
    <row r="888" spans="1:38" s="291" customFormat="1" ht="14.25" x14ac:dyDescent="0.25">
      <c r="A888" s="293"/>
      <c r="B888" s="293"/>
      <c r="C888" s="293"/>
      <c r="D888" s="293"/>
      <c r="E888" s="293"/>
      <c r="F888" s="293"/>
      <c r="G888" s="293"/>
      <c r="H888" s="293"/>
      <c r="I888" s="292"/>
      <c r="J888" s="292"/>
      <c r="K888" s="292"/>
      <c r="L888" s="292"/>
      <c r="M888" s="292"/>
      <c r="N888" s="292"/>
      <c r="O888" s="292"/>
      <c r="P888" s="292"/>
      <c r="Q888" s="491"/>
      <c r="R888" s="292"/>
      <c r="S888" s="292"/>
      <c r="T888" s="292"/>
      <c r="U888" s="495"/>
      <c r="V888" s="491"/>
      <c r="W888" s="503"/>
      <c r="X888" s="499"/>
      <c r="Y888" s="292"/>
      <c r="Z888" s="292"/>
      <c r="AA888" s="1306"/>
      <c r="AB888" s="499"/>
      <c r="AC888" s="292"/>
      <c r="AD888" s="292"/>
      <c r="AE888" s="292"/>
      <c r="AF888" s="292"/>
      <c r="AG888" s="292"/>
      <c r="AH888" s="292"/>
      <c r="AI888" s="292"/>
      <c r="AJ888" s="292"/>
      <c r="AK888" s="1325"/>
      <c r="AL888" s="292"/>
    </row>
    <row r="889" spans="1:38" s="291" customFormat="1" ht="14.25" x14ac:dyDescent="0.25">
      <c r="A889" s="293"/>
      <c r="B889" s="293"/>
      <c r="C889" s="293"/>
      <c r="D889" s="293"/>
      <c r="E889" s="293"/>
      <c r="F889" s="293"/>
      <c r="G889" s="293"/>
      <c r="H889" s="293"/>
      <c r="I889" s="292"/>
      <c r="J889" s="292"/>
      <c r="K889" s="292"/>
      <c r="L889" s="292"/>
      <c r="M889" s="292"/>
      <c r="N889" s="292"/>
      <c r="O889" s="292"/>
      <c r="P889" s="292"/>
      <c r="Q889" s="491"/>
      <c r="R889" s="292"/>
      <c r="S889" s="292"/>
      <c r="T889" s="292"/>
      <c r="U889" s="495"/>
      <c r="V889" s="491"/>
      <c r="W889" s="503"/>
      <c r="X889" s="499"/>
      <c r="Y889" s="292"/>
      <c r="Z889" s="292"/>
      <c r="AA889" s="1306"/>
      <c r="AB889" s="499"/>
      <c r="AC889" s="292"/>
      <c r="AD889" s="292"/>
      <c r="AE889" s="292"/>
      <c r="AF889" s="292"/>
      <c r="AG889" s="292"/>
      <c r="AH889" s="292"/>
      <c r="AI889" s="292"/>
      <c r="AJ889" s="292"/>
      <c r="AK889" s="1325"/>
      <c r="AL889" s="292"/>
    </row>
    <row r="890" spans="1:38" s="291" customFormat="1" ht="14.25" x14ac:dyDescent="0.25">
      <c r="A890" s="293"/>
      <c r="B890" s="293"/>
      <c r="C890" s="293"/>
      <c r="D890" s="293"/>
      <c r="E890" s="293"/>
      <c r="F890" s="293"/>
      <c r="G890" s="293"/>
      <c r="H890" s="293"/>
      <c r="I890" s="292"/>
      <c r="J890" s="292"/>
      <c r="K890" s="292"/>
      <c r="L890" s="292"/>
      <c r="M890" s="292"/>
      <c r="N890" s="292"/>
      <c r="O890" s="292"/>
      <c r="P890" s="292"/>
      <c r="Q890" s="491"/>
      <c r="R890" s="292"/>
      <c r="S890" s="292"/>
      <c r="T890" s="292"/>
      <c r="U890" s="495"/>
      <c r="V890" s="491"/>
      <c r="W890" s="503"/>
      <c r="X890" s="499"/>
      <c r="Y890" s="292"/>
      <c r="Z890" s="292"/>
      <c r="AA890" s="1306"/>
      <c r="AB890" s="499"/>
      <c r="AC890" s="292"/>
      <c r="AD890" s="292"/>
      <c r="AE890" s="292"/>
      <c r="AF890" s="292"/>
      <c r="AG890" s="292"/>
      <c r="AH890" s="292"/>
      <c r="AI890" s="292"/>
      <c r="AJ890" s="292"/>
      <c r="AK890" s="1325"/>
      <c r="AL890" s="292"/>
    </row>
    <row r="891" spans="1:38" s="291" customFormat="1" ht="14.25" x14ac:dyDescent="0.25">
      <c r="A891" s="293"/>
      <c r="B891" s="293"/>
      <c r="C891" s="293"/>
      <c r="D891" s="293"/>
      <c r="E891" s="293"/>
      <c r="F891" s="293"/>
      <c r="G891" s="293"/>
      <c r="H891" s="293"/>
      <c r="I891" s="292"/>
      <c r="J891" s="292"/>
      <c r="K891" s="292"/>
      <c r="L891" s="292"/>
      <c r="M891" s="292"/>
      <c r="N891" s="292"/>
      <c r="O891" s="292"/>
      <c r="P891" s="292"/>
      <c r="Q891" s="491"/>
      <c r="R891" s="292"/>
      <c r="S891" s="292"/>
      <c r="T891" s="292"/>
      <c r="U891" s="495"/>
      <c r="V891" s="491"/>
      <c r="W891" s="503"/>
      <c r="X891" s="499"/>
      <c r="Y891" s="292"/>
      <c r="Z891" s="292"/>
      <c r="AA891" s="1306"/>
      <c r="AB891" s="499"/>
      <c r="AC891" s="292"/>
      <c r="AD891" s="292"/>
      <c r="AE891" s="292"/>
      <c r="AF891" s="292"/>
      <c r="AG891" s="292"/>
      <c r="AH891" s="292"/>
      <c r="AI891" s="292"/>
      <c r="AJ891" s="292"/>
      <c r="AK891" s="1325"/>
      <c r="AL891" s="292"/>
    </row>
    <row r="892" spans="1:38" s="291" customFormat="1" ht="14.25" x14ac:dyDescent="0.25">
      <c r="A892" s="293"/>
      <c r="B892" s="293"/>
      <c r="C892" s="293"/>
      <c r="D892" s="293"/>
      <c r="E892" s="293"/>
      <c r="F892" s="293"/>
      <c r="G892" s="293"/>
      <c r="H892" s="293"/>
      <c r="I892" s="292"/>
      <c r="J892" s="292"/>
      <c r="K892" s="292"/>
      <c r="L892" s="292"/>
      <c r="M892" s="292"/>
      <c r="N892" s="292"/>
      <c r="O892" s="292"/>
      <c r="P892" s="292"/>
      <c r="Q892" s="491"/>
      <c r="R892" s="292"/>
      <c r="S892" s="292"/>
      <c r="T892" s="292"/>
      <c r="U892" s="495"/>
      <c r="V892" s="491"/>
      <c r="W892" s="503"/>
      <c r="X892" s="499"/>
      <c r="Y892" s="292"/>
      <c r="Z892" s="292"/>
      <c r="AA892" s="1306"/>
      <c r="AB892" s="499"/>
      <c r="AC892" s="292"/>
      <c r="AD892" s="292"/>
      <c r="AE892" s="292"/>
      <c r="AF892" s="292"/>
      <c r="AG892" s="292"/>
      <c r="AH892" s="292"/>
      <c r="AI892" s="292"/>
      <c r="AJ892" s="292"/>
      <c r="AK892" s="1325"/>
      <c r="AL892" s="292"/>
    </row>
    <row r="893" spans="1:38" s="291" customFormat="1" ht="14.25" x14ac:dyDescent="0.25">
      <c r="A893" s="293"/>
      <c r="B893" s="293"/>
      <c r="C893" s="293"/>
      <c r="D893" s="293"/>
      <c r="E893" s="293"/>
      <c r="F893" s="293"/>
      <c r="G893" s="293"/>
      <c r="H893" s="293"/>
      <c r="I893" s="292"/>
      <c r="J893" s="292"/>
      <c r="K893" s="292"/>
      <c r="L893" s="292"/>
      <c r="M893" s="292"/>
      <c r="N893" s="292"/>
      <c r="O893" s="292"/>
      <c r="P893" s="292"/>
      <c r="Q893" s="491"/>
      <c r="R893" s="292"/>
      <c r="S893" s="292"/>
      <c r="T893" s="292"/>
      <c r="U893" s="495"/>
      <c r="V893" s="491"/>
      <c r="W893" s="503"/>
      <c r="X893" s="499"/>
      <c r="Y893" s="292"/>
      <c r="Z893" s="292"/>
      <c r="AA893" s="1306"/>
      <c r="AB893" s="499"/>
      <c r="AC893" s="292"/>
      <c r="AD893" s="292"/>
      <c r="AE893" s="292"/>
      <c r="AF893" s="292"/>
      <c r="AG893" s="292"/>
      <c r="AH893" s="292"/>
      <c r="AI893" s="292"/>
      <c r="AJ893" s="292"/>
      <c r="AK893" s="1325"/>
      <c r="AL893" s="292"/>
    </row>
    <row r="894" spans="1:38" s="291" customFormat="1" ht="14.25" x14ac:dyDescent="0.25">
      <c r="A894" s="293"/>
      <c r="B894" s="293"/>
      <c r="C894" s="293"/>
      <c r="D894" s="293"/>
      <c r="E894" s="293"/>
      <c r="F894" s="293"/>
      <c r="G894" s="293"/>
      <c r="H894" s="293"/>
      <c r="I894" s="292"/>
      <c r="J894" s="292"/>
      <c r="K894" s="292"/>
      <c r="L894" s="292"/>
      <c r="M894" s="292"/>
      <c r="N894" s="292"/>
      <c r="O894" s="292"/>
      <c r="P894" s="292"/>
      <c r="Q894" s="491"/>
      <c r="R894" s="292"/>
      <c r="S894" s="292"/>
      <c r="T894" s="292"/>
      <c r="U894" s="495"/>
      <c r="V894" s="491"/>
      <c r="W894" s="503"/>
      <c r="X894" s="499"/>
      <c r="Y894" s="292"/>
      <c r="Z894" s="292"/>
      <c r="AA894" s="1306"/>
      <c r="AB894" s="499"/>
      <c r="AC894" s="292"/>
      <c r="AD894" s="292"/>
      <c r="AE894" s="292"/>
      <c r="AF894" s="292"/>
      <c r="AG894" s="292"/>
      <c r="AH894" s="292"/>
      <c r="AI894" s="292"/>
      <c r="AJ894" s="292"/>
      <c r="AK894" s="1325"/>
      <c r="AL894" s="292"/>
    </row>
    <row r="895" spans="1:38" s="291" customFormat="1" ht="14.25" x14ac:dyDescent="0.25">
      <c r="A895" s="293"/>
      <c r="B895" s="293"/>
      <c r="C895" s="293"/>
      <c r="D895" s="293"/>
      <c r="E895" s="293"/>
      <c r="F895" s="293"/>
      <c r="G895" s="293"/>
      <c r="H895" s="293"/>
      <c r="I895" s="292"/>
      <c r="J895" s="292"/>
      <c r="K895" s="292"/>
      <c r="L895" s="292"/>
      <c r="M895" s="292"/>
      <c r="N895" s="292"/>
      <c r="O895" s="292"/>
      <c r="P895" s="292"/>
      <c r="Q895" s="491"/>
      <c r="R895" s="292"/>
      <c r="S895" s="292"/>
      <c r="T895" s="292"/>
      <c r="U895" s="495"/>
      <c r="V895" s="491"/>
      <c r="W895" s="503"/>
      <c r="X895" s="499"/>
      <c r="Y895" s="292"/>
      <c r="Z895" s="292"/>
      <c r="AA895" s="1306"/>
      <c r="AB895" s="499"/>
      <c r="AC895" s="292"/>
      <c r="AD895" s="292"/>
      <c r="AE895" s="292"/>
      <c r="AF895" s="292"/>
      <c r="AG895" s="292"/>
      <c r="AH895" s="292"/>
      <c r="AI895" s="292"/>
      <c r="AJ895" s="292"/>
      <c r="AK895" s="1325"/>
      <c r="AL895" s="292"/>
    </row>
    <row r="896" spans="1:38" s="291" customFormat="1" ht="14.25" x14ac:dyDescent="0.25">
      <c r="A896" s="293"/>
      <c r="B896" s="293"/>
      <c r="C896" s="293"/>
      <c r="D896" s="293"/>
      <c r="E896" s="293"/>
      <c r="F896" s="293"/>
      <c r="G896" s="293"/>
      <c r="H896" s="293"/>
      <c r="I896" s="292"/>
      <c r="J896" s="292"/>
      <c r="K896" s="292"/>
      <c r="L896" s="292"/>
      <c r="M896" s="292"/>
      <c r="N896" s="292"/>
      <c r="O896" s="292"/>
      <c r="P896" s="292"/>
      <c r="Q896" s="491"/>
      <c r="R896" s="292"/>
      <c r="S896" s="292"/>
      <c r="T896" s="292"/>
      <c r="U896" s="495"/>
      <c r="V896" s="491"/>
      <c r="W896" s="503"/>
      <c r="X896" s="499"/>
      <c r="Y896" s="292"/>
      <c r="Z896" s="292"/>
      <c r="AA896" s="1306"/>
      <c r="AB896" s="499"/>
      <c r="AC896" s="292"/>
      <c r="AD896" s="292"/>
      <c r="AE896" s="292"/>
      <c r="AF896" s="292"/>
      <c r="AG896" s="292"/>
      <c r="AH896" s="292"/>
      <c r="AI896" s="292"/>
      <c r="AJ896" s="292"/>
      <c r="AK896" s="1325"/>
      <c r="AL896" s="292"/>
    </row>
    <row r="897" spans="1:38" s="291" customFormat="1" ht="14.25" x14ac:dyDescent="0.25">
      <c r="A897" s="293"/>
      <c r="B897" s="293"/>
      <c r="C897" s="293"/>
      <c r="D897" s="293"/>
      <c r="E897" s="293"/>
      <c r="F897" s="293"/>
      <c r="G897" s="293"/>
      <c r="H897" s="293"/>
      <c r="I897" s="292"/>
      <c r="J897" s="292"/>
      <c r="K897" s="292"/>
      <c r="L897" s="292"/>
      <c r="M897" s="292"/>
      <c r="N897" s="292"/>
      <c r="O897" s="292"/>
      <c r="P897" s="292"/>
      <c r="Q897" s="491"/>
      <c r="R897" s="292"/>
      <c r="S897" s="292"/>
      <c r="T897" s="292"/>
      <c r="U897" s="495"/>
      <c r="V897" s="491"/>
      <c r="W897" s="503"/>
      <c r="X897" s="499"/>
      <c r="Y897" s="292"/>
      <c r="Z897" s="292"/>
      <c r="AA897" s="1306"/>
      <c r="AB897" s="499"/>
      <c r="AC897" s="292"/>
      <c r="AD897" s="292"/>
      <c r="AE897" s="292"/>
      <c r="AF897" s="292"/>
      <c r="AG897" s="292"/>
      <c r="AH897" s="292"/>
      <c r="AI897" s="292"/>
      <c r="AJ897" s="292"/>
      <c r="AK897" s="1325"/>
      <c r="AL897" s="292"/>
    </row>
    <row r="898" spans="1:38" s="291" customFormat="1" ht="14.25" x14ac:dyDescent="0.25">
      <c r="A898" s="293"/>
      <c r="B898" s="293"/>
      <c r="C898" s="293"/>
      <c r="D898" s="293"/>
      <c r="E898" s="293"/>
      <c r="F898" s="293"/>
      <c r="G898" s="293"/>
      <c r="H898" s="293"/>
      <c r="I898" s="292"/>
      <c r="J898" s="292"/>
      <c r="K898" s="292"/>
      <c r="L898" s="292"/>
      <c r="M898" s="292"/>
      <c r="N898" s="292"/>
      <c r="O898" s="292"/>
      <c r="P898" s="292"/>
      <c r="Q898" s="491"/>
      <c r="R898" s="292"/>
      <c r="S898" s="292"/>
      <c r="T898" s="292"/>
      <c r="U898" s="495"/>
      <c r="V898" s="491"/>
      <c r="W898" s="503"/>
      <c r="X898" s="499"/>
      <c r="Y898" s="292"/>
      <c r="Z898" s="292"/>
      <c r="AA898" s="1306"/>
      <c r="AB898" s="499"/>
      <c r="AC898" s="292"/>
      <c r="AD898" s="292"/>
      <c r="AE898" s="292"/>
      <c r="AF898" s="292"/>
      <c r="AG898" s="292"/>
      <c r="AH898" s="292"/>
      <c r="AI898" s="292"/>
      <c r="AJ898" s="292"/>
      <c r="AK898" s="1325"/>
      <c r="AL898" s="292"/>
    </row>
    <row r="899" spans="1:38" s="291" customFormat="1" ht="14.25" x14ac:dyDescent="0.25">
      <c r="A899" s="293"/>
      <c r="B899" s="293"/>
      <c r="C899" s="293"/>
      <c r="D899" s="293"/>
      <c r="E899" s="293"/>
      <c r="F899" s="293"/>
      <c r="G899" s="293"/>
      <c r="H899" s="293"/>
      <c r="I899" s="292"/>
      <c r="J899" s="292"/>
      <c r="K899" s="292"/>
      <c r="L899" s="292"/>
      <c r="M899" s="292"/>
      <c r="N899" s="292"/>
      <c r="O899" s="292"/>
      <c r="P899" s="292"/>
      <c r="Q899" s="491"/>
      <c r="R899" s="292"/>
      <c r="S899" s="292"/>
      <c r="T899" s="292"/>
      <c r="U899" s="495"/>
      <c r="V899" s="491"/>
      <c r="W899" s="503"/>
      <c r="X899" s="499"/>
      <c r="Y899" s="292"/>
      <c r="Z899" s="292"/>
      <c r="AA899" s="1306"/>
      <c r="AB899" s="499"/>
      <c r="AC899" s="292"/>
      <c r="AD899" s="292"/>
      <c r="AE899" s="292"/>
      <c r="AF899" s="292"/>
      <c r="AG899" s="292"/>
      <c r="AH899" s="292"/>
      <c r="AI899" s="292"/>
      <c r="AJ899" s="292"/>
      <c r="AK899" s="1325"/>
      <c r="AL899" s="292"/>
    </row>
    <row r="900" spans="1:38" s="291" customFormat="1" ht="14.25" x14ac:dyDescent="0.25">
      <c r="A900" s="293"/>
      <c r="B900" s="293"/>
      <c r="C900" s="293"/>
      <c r="D900" s="293"/>
      <c r="E900" s="293"/>
      <c r="F900" s="293"/>
      <c r="G900" s="293"/>
      <c r="H900" s="293"/>
      <c r="I900" s="292"/>
      <c r="J900" s="292"/>
      <c r="K900" s="292"/>
      <c r="L900" s="292"/>
      <c r="M900" s="292"/>
      <c r="N900" s="292"/>
      <c r="O900" s="292"/>
      <c r="P900" s="292"/>
      <c r="Q900" s="491"/>
      <c r="R900" s="292"/>
      <c r="S900" s="292"/>
      <c r="T900" s="292"/>
      <c r="U900" s="495"/>
      <c r="V900" s="491"/>
      <c r="W900" s="503"/>
      <c r="X900" s="499"/>
      <c r="Y900" s="292"/>
      <c r="Z900" s="292"/>
      <c r="AA900" s="1306"/>
      <c r="AB900" s="499"/>
      <c r="AC900" s="292"/>
      <c r="AD900" s="292"/>
      <c r="AE900" s="292"/>
      <c r="AF900" s="292"/>
      <c r="AG900" s="292"/>
      <c r="AH900" s="292"/>
      <c r="AI900" s="292"/>
      <c r="AJ900" s="292"/>
      <c r="AK900" s="1325"/>
      <c r="AL900" s="292"/>
    </row>
    <row r="901" spans="1:38" s="291" customFormat="1" ht="14.25" x14ac:dyDescent="0.25">
      <c r="A901" s="293"/>
      <c r="B901" s="293"/>
      <c r="C901" s="293"/>
      <c r="D901" s="293"/>
      <c r="E901" s="293"/>
      <c r="F901" s="293"/>
      <c r="G901" s="293"/>
      <c r="H901" s="293"/>
      <c r="I901" s="292"/>
      <c r="J901" s="292"/>
      <c r="K901" s="292"/>
      <c r="L901" s="292"/>
      <c r="M901" s="292"/>
      <c r="N901" s="292"/>
      <c r="O901" s="292"/>
      <c r="P901" s="292"/>
      <c r="Q901" s="491"/>
      <c r="R901" s="292"/>
      <c r="S901" s="292"/>
      <c r="T901" s="292"/>
      <c r="U901" s="495"/>
      <c r="V901" s="491"/>
      <c r="W901" s="503"/>
      <c r="X901" s="499"/>
      <c r="Y901" s="292"/>
      <c r="Z901" s="292"/>
      <c r="AA901" s="1306"/>
      <c r="AB901" s="499"/>
      <c r="AC901" s="292"/>
      <c r="AD901" s="292"/>
      <c r="AE901" s="292"/>
      <c r="AF901" s="292"/>
      <c r="AG901" s="292"/>
      <c r="AH901" s="292"/>
      <c r="AI901" s="292"/>
      <c r="AJ901" s="292"/>
      <c r="AK901" s="1325"/>
      <c r="AL901" s="292"/>
    </row>
    <row r="902" spans="1:38" s="291" customFormat="1" ht="14.25" x14ac:dyDescent="0.25">
      <c r="A902" s="293"/>
      <c r="B902" s="293"/>
      <c r="C902" s="293"/>
      <c r="D902" s="293"/>
      <c r="E902" s="293"/>
      <c r="F902" s="293"/>
      <c r="G902" s="293"/>
      <c r="H902" s="293"/>
      <c r="I902" s="292"/>
      <c r="J902" s="292"/>
      <c r="K902" s="292"/>
      <c r="L902" s="292"/>
      <c r="M902" s="292"/>
      <c r="N902" s="292"/>
      <c r="O902" s="292"/>
      <c r="P902" s="292"/>
      <c r="Q902" s="491"/>
      <c r="R902" s="292"/>
      <c r="S902" s="292"/>
      <c r="T902" s="292"/>
      <c r="U902" s="495"/>
      <c r="V902" s="491"/>
      <c r="W902" s="503"/>
      <c r="X902" s="499"/>
      <c r="Y902" s="292"/>
      <c r="Z902" s="292"/>
      <c r="AA902" s="1306"/>
      <c r="AB902" s="499"/>
      <c r="AC902" s="292"/>
      <c r="AD902" s="292"/>
      <c r="AE902" s="292"/>
      <c r="AF902" s="292"/>
      <c r="AG902" s="292"/>
      <c r="AH902" s="292"/>
      <c r="AI902" s="292"/>
      <c r="AJ902" s="292"/>
      <c r="AK902" s="1325"/>
      <c r="AL902" s="292"/>
    </row>
    <row r="903" spans="1:38" s="291" customFormat="1" ht="14.25" x14ac:dyDescent="0.25">
      <c r="A903" s="293"/>
      <c r="B903" s="293"/>
      <c r="C903" s="293"/>
      <c r="D903" s="293"/>
      <c r="E903" s="293"/>
      <c r="F903" s="293"/>
      <c r="G903" s="293"/>
      <c r="H903" s="293"/>
      <c r="I903" s="292"/>
      <c r="J903" s="292"/>
      <c r="K903" s="292"/>
      <c r="L903" s="292"/>
      <c r="M903" s="292"/>
      <c r="N903" s="292"/>
      <c r="O903" s="292"/>
      <c r="P903" s="292"/>
      <c r="Q903" s="491"/>
      <c r="R903" s="292"/>
      <c r="S903" s="292"/>
      <c r="T903" s="292"/>
      <c r="U903" s="495"/>
      <c r="V903" s="491"/>
      <c r="W903" s="503"/>
      <c r="X903" s="499"/>
      <c r="Y903" s="292"/>
      <c r="Z903" s="292"/>
      <c r="AA903" s="1306"/>
      <c r="AB903" s="499"/>
      <c r="AC903" s="292"/>
      <c r="AD903" s="292"/>
      <c r="AE903" s="292"/>
      <c r="AF903" s="292"/>
      <c r="AG903" s="292"/>
      <c r="AH903" s="292"/>
      <c r="AI903" s="292"/>
      <c r="AJ903" s="292"/>
      <c r="AK903" s="1325"/>
      <c r="AL903" s="292"/>
    </row>
    <row r="904" spans="1:38" s="291" customFormat="1" ht="14.25" x14ac:dyDescent="0.25">
      <c r="A904" s="293"/>
      <c r="B904" s="293"/>
      <c r="C904" s="293"/>
      <c r="D904" s="293"/>
      <c r="E904" s="293"/>
      <c r="F904" s="293"/>
      <c r="G904" s="293"/>
      <c r="H904" s="293"/>
      <c r="I904" s="292"/>
      <c r="J904" s="292"/>
      <c r="K904" s="292"/>
      <c r="L904" s="292"/>
      <c r="M904" s="292"/>
      <c r="N904" s="292"/>
      <c r="O904" s="292"/>
      <c r="P904" s="292"/>
      <c r="Q904" s="491"/>
      <c r="R904" s="292"/>
      <c r="S904" s="292"/>
      <c r="T904" s="292"/>
      <c r="U904" s="495"/>
      <c r="V904" s="491"/>
      <c r="W904" s="503"/>
      <c r="X904" s="499"/>
      <c r="Y904" s="292"/>
      <c r="Z904" s="292"/>
      <c r="AA904" s="1306"/>
      <c r="AB904" s="499"/>
      <c r="AC904" s="292"/>
      <c r="AD904" s="292"/>
      <c r="AE904" s="292"/>
      <c r="AF904" s="292"/>
      <c r="AG904" s="292"/>
      <c r="AH904" s="292"/>
      <c r="AI904" s="292"/>
      <c r="AJ904" s="292"/>
      <c r="AK904" s="1325"/>
      <c r="AL904" s="292"/>
    </row>
    <row r="905" spans="1:38" s="291" customFormat="1" ht="14.25" x14ac:dyDescent="0.25">
      <c r="A905" s="293"/>
      <c r="B905" s="293"/>
      <c r="C905" s="293"/>
      <c r="D905" s="293"/>
      <c r="E905" s="293"/>
      <c r="F905" s="293"/>
      <c r="G905" s="293"/>
      <c r="H905" s="293"/>
      <c r="I905" s="292"/>
      <c r="J905" s="292"/>
      <c r="K905" s="292"/>
      <c r="L905" s="292"/>
      <c r="M905" s="292"/>
      <c r="N905" s="292"/>
      <c r="O905" s="292"/>
      <c r="P905" s="292"/>
      <c r="Q905" s="491"/>
      <c r="R905" s="292"/>
      <c r="S905" s="292"/>
      <c r="T905" s="292"/>
      <c r="U905" s="495"/>
      <c r="V905" s="491"/>
      <c r="W905" s="503"/>
      <c r="X905" s="499"/>
      <c r="Y905" s="292"/>
      <c r="Z905" s="292"/>
      <c r="AA905" s="1306"/>
      <c r="AB905" s="499"/>
      <c r="AC905" s="292"/>
      <c r="AD905" s="292"/>
      <c r="AE905" s="292"/>
      <c r="AF905" s="292"/>
      <c r="AG905" s="292"/>
      <c r="AH905" s="292"/>
      <c r="AI905" s="292"/>
      <c r="AJ905" s="292"/>
      <c r="AK905" s="1325"/>
      <c r="AL905" s="292"/>
    </row>
    <row r="906" spans="1:38" s="291" customFormat="1" ht="14.25" x14ac:dyDescent="0.25">
      <c r="A906" s="293"/>
      <c r="B906" s="293"/>
      <c r="C906" s="293"/>
      <c r="D906" s="293"/>
      <c r="E906" s="293"/>
      <c r="F906" s="293"/>
      <c r="G906" s="293"/>
      <c r="H906" s="293"/>
      <c r="I906" s="292"/>
      <c r="J906" s="292"/>
      <c r="K906" s="292"/>
      <c r="L906" s="292"/>
      <c r="M906" s="292"/>
      <c r="N906" s="292"/>
      <c r="O906" s="292"/>
      <c r="P906" s="292"/>
      <c r="Q906" s="491"/>
      <c r="R906" s="292"/>
      <c r="S906" s="292"/>
      <c r="T906" s="292"/>
      <c r="U906" s="495"/>
      <c r="V906" s="491"/>
      <c r="W906" s="503"/>
      <c r="X906" s="499"/>
      <c r="Y906" s="292"/>
      <c r="Z906" s="292"/>
      <c r="AA906" s="1306"/>
      <c r="AB906" s="499"/>
      <c r="AC906" s="292"/>
      <c r="AD906" s="292"/>
      <c r="AE906" s="292"/>
      <c r="AF906" s="292"/>
      <c r="AG906" s="292"/>
      <c r="AH906" s="292"/>
      <c r="AI906" s="292"/>
      <c r="AJ906" s="292"/>
      <c r="AK906" s="1325"/>
      <c r="AL906" s="292"/>
    </row>
    <row r="907" spans="1:38" s="291" customFormat="1" ht="14.25" x14ac:dyDescent="0.25">
      <c r="A907" s="293"/>
      <c r="B907" s="293"/>
      <c r="C907" s="293"/>
      <c r="D907" s="293"/>
      <c r="E907" s="293"/>
      <c r="F907" s="293"/>
      <c r="G907" s="293"/>
      <c r="H907" s="293"/>
      <c r="I907" s="292"/>
      <c r="J907" s="292"/>
      <c r="K907" s="292"/>
      <c r="L907" s="292"/>
      <c r="M907" s="292"/>
      <c r="N907" s="292"/>
      <c r="O907" s="292"/>
      <c r="P907" s="292"/>
      <c r="Q907" s="491"/>
      <c r="R907" s="292"/>
      <c r="S907" s="292"/>
      <c r="T907" s="292"/>
      <c r="U907" s="495"/>
      <c r="V907" s="491"/>
      <c r="W907" s="503"/>
      <c r="X907" s="499"/>
      <c r="Y907" s="292"/>
      <c r="Z907" s="292"/>
      <c r="AA907" s="1306"/>
      <c r="AB907" s="499"/>
      <c r="AC907" s="292"/>
      <c r="AD907" s="292"/>
      <c r="AE907" s="292"/>
      <c r="AF907" s="292"/>
      <c r="AG907" s="292"/>
      <c r="AH907" s="292"/>
      <c r="AI907" s="292"/>
      <c r="AJ907" s="292"/>
      <c r="AK907" s="1325"/>
      <c r="AL907" s="292"/>
    </row>
    <row r="908" spans="1:38" s="291" customFormat="1" ht="14.25" x14ac:dyDescent="0.25">
      <c r="A908" s="293"/>
      <c r="B908" s="293"/>
      <c r="C908" s="293"/>
      <c r="D908" s="293"/>
      <c r="E908" s="293"/>
      <c r="F908" s="293"/>
      <c r="G908" s="293"/>
      <c r="H908" s="293"/>
      <c r="I908" s="292"/>
      <c r="J908" s="292"/>
      <c r="K908" s="292"/>
      <c r="L908" s="292"/>
      <c r="M908" s="292"/>
      <c r="N908" s="292"/>
      <c r="O908" s="292"/>
      <c r="P908" s="292"/>
      <c r="Q908" s="491"/>
      <c r="R908" s="292"/>
      <c r="S908" s="292"/>
      <c r="T908" s="292"/>
      <c r="U908" s="495"/>
      <c r="V908" s="491"/>
      <c r="W908" s="503"/>
      <c r="X908" s="499"/>
      <c r="Y908" s="292"/>
      <c r="Z908" s="292"/>
      <c r="AA908" s="1306"/>
      <c r="AB908" s="499"/>
      <c r="AC908" s="292"/>
      <c r="AD908" s="292"/>
      <c r="AE908" s="292"/>
      <c r="AF908" s="292"/>
      <c r="AG908" s="292"/>
      <c r="AH908" s="292"/>
      <c r="AI908" s="292"/>
      <c r="AJ908" s="292"/>
      <c r="AK908" s="1325"/>
      <c r="AL908" s="292"/>
    </row>
    <row r="909" spans="1:38" s="291" customFormat="1" ht="14.25" x14ac:dyDescent="0.25">
      <c r="A909" s="293"/>
      <c r="B909" s="293"/>
      <c r="C909" s="293"/>
      <c r="D909" s="293"/>
      <c r="E909" s="293"/>
      <c r="F909" s="293"/>
      <c r="G909" s="293"/>
      <c r="H909" s="293"/>
      <c r="I909" s="292"/>
      <c r="J909" s="292"/>
      <c r="K909" s="292"/>
      <c r="L909" s="292"/>
      <c r="M909" s="292"/>
      <c r="N909" s="292"/>
      <c r="O909" s="292"/>
      <c r="P909" s="292"/>
      <c r="Q909" s="491"/>
      <c r="R909" s="292"/>
      <c r="S909" s="292"/>
      <c r="T909" s="292"/>
      <c r="U909" s="495"/>
      <c r="V909" s="491"/>
      <c r="W909" s="503"/>
      <c r="X909" s="499"/>
      <c r="Y909" s="292"/>
      <c r="Z909" s="292"/>
      <c r="AA909" s="1306"/>
      <c r="AB909" s="499"/>
      <c r="AC909" s="292"/>
      <c r="AD909" s="292"/>
      <c r="AE909" s="292"/>
      <c r="AF909" s="292"/>
      <c r="AG909" s="292"/>
      <c r="AH909" s="292"/>
      <c r="AI909" s="292"/>
      <c r="AJ909" s="292"/>
      <c r="AK909" s="1325"/>
      <c r="AL909" s="292"/>
    </row>
    <row r="910" spans="1:38" s="291" customFormat="1" ht="14.25" x14ac:dyDescent="0.25">
      <c r="A910" s="293"/>
      <c r="B910" s="293"/>
      <c r="C910" s="293"/>
      <c r="D910" s="293"/>
      <c r="E910" s="293"/>
      <c r="F910" s="293"/>
      <c r="G910" s="293"/>
      <c r="H910" s="293"/>
      <c r="I910" s="292"/>
      <c r="J910" s="292"/>
      <c r="K910" s="292"/>
      <c r="L910" s="292"/>
      <c r="M910" s="292"/>
      <c r="N910" s="292"/>
      <c r="O910" s="292"/>
      <c r="P910" s="292"/>
      <c r="Q910" s="491"/>
      <c r="R910" s="292"/>
      <c r="S910" s="292"/>
      <c r="T910" s="292"/>
      <c r="U910" s="495"/>
      <c r="V910" s="491"/>
      <c r="W910" s="503"/>
      <c r="X910" s="499"/>
      <c r="Y910" s="292"/>
      <c r="Z910" s="292"/>
      <c r="AA910" s="1306"/>
      <c r="AB910" s="499"/>
      <c r="AC910" s="292"/>
      <c r="AD910" s="292"/>
      <c r="AE910" s="292"/>
      <c r="AF910" s="292"/>
      <c r="AG910" s="292"/>
      <c r="AH910" s="292"/>
      <c r="AI910" s="292"/>
      <c r="AJ910" s="292"/>
      <c r="AK910" s="1325"/>
      <c r="AL910" s="292"/>
    </row>
    <row r="911" spans="1:38" s="291" customFormat="1" ht="14.25" x14ac:dyDescent="0.25">
      <c r="A911" s="293"/>
      <c r="B911" s="293"/>
      <c r="C911" s="293"/>
      <c r="D911" s="293"/>
      <c r="E911" s="293"/>
      <c r="F911" s="293"/>
      <c r="G911" s="293"/>
      <c r="H911" s="293"/>
      <c r="I911" s="292"/>
      <c r="J911" s="292"/>
      <c r="K911" s="292"/>
      <c r="L911" s="292"/>
      <c r="M911" s="292"/>
      <c r="N911" s="292"/>
      <c r="O911" s="292"/>
      <c r="P911" s="292"/>
      <c r="Q911" s="491"/>
      <c r="R911" s="292"/>
      <c r="S911" s="292"/>
      <c r="T911" s="292"/>
      <c r="U911" s="495"/>
      <c r="V911" s="491"/>
      <c r="W911" s="503"/>
      <c r="X911" s="499"/>
      <c r="Y911" s="292"/>
      <c r="Z911" s="292"/>
      <c r="AA911" s="1306"/>
      <c r="AB911" s="499"/>
      <c r="AC911" s="292"/>
      <c r="AD911" s="292"/>
      <c r="AE911" s="292"/>
      <c r="AF911" s="292"/>
      <c r="AG911" s="292"/>
      <c r="AH911" s="292"/>
      <c r="AI911" s="292"/>
      <c r="AJ911" s="292"/>
      <c r="AK911" s="1325"/>
      <c r="AL911" s="292"/>
    </row>
    <row r="912" spans="1:38" s="291" customFormat="1" ht="14.25" x14ac:dyDescent="0.25">
      <c r="A912" s="293"/>
      <c r="B912" s="293"/>
      <c r="C912" s="293"/>
      <c r="D912" s="293"/>
      <c r="E912" s="293"/>
      <c r="F912" s="293"/>
      <c r="G912" s="293"/>
      <c r="H912" s="293"/>
      <c r="I912" s="292"/>
      <c r="J912" s="292"/>
      <c r="K912" s="292"/>
      <c r="L912" s="292"/>
      <c r="M912" s="292"/>
      <c r="N912" s="292"/>
      <c r="O912" s="292"/>
      <c r="P912" s="292"/>
      <c r="Q912" s="491"/>
      <c r="R912" s="292"/>
      <c r="S912" s="292"/>
      <c r="T912" s="292"/>
      <c r="U912" s="495"/>
      <c r="V912" s="491"/>
      <c r="W912" s="503"/>
      <c r="X912" s="499"/>
      <c r="Y912" s="292"/>
      <c r="Z912" s="292"/>
      <c r="AA912" s="1306"/>
      <c r="AB912" s="499"/>
      <c r="AC912" s="292"/>
      <c r="AD912" s="292"/>
      <c r="AE912" s="292"/>
      <c r="AF912" s="292"/>
      <c r="AG912" s="292"/>
      <c r="AH912" s="292"/>
      <c r="AI912" s="292"/>
      <c r="AJ912" s="292"/>
      <c r="AK912" s="1325"/>
      <c r="AL912" s="292"/>
    </row>
    <row r="913" spans="1:38" s="291" customFormat="1" ht="14.25" x14ac:dyDescent="0.25">
      <c r="A913" s="293"/>
      <c r="B913" s="293"/>
      <c r="C913" s="293"/>
      <c r="D913" s="293"/>
      <c r="E913" s="293"/>
      <c r="F913" s="293"/>
      <c r="G913" s="293"/>
      <c r="H913" s="293"/>
      <c r="I913" s="292"/>
      <c r="J913" s="292"/>
      <c r="K913" s="292"/>
      <c r="L913" s="292"/>
      <c r="M913" s="292"/>
      <c r="N913" s="292"/>
      <c r="O913" s="292"/>
      <c r="P913" s="292"/>
      <c r="Q913" s="491"/>
      <c r="R913" s="292"/>
      <c r="S913" s="292"/>
      <c r="T913" s="292"/>
      <c r="U913" s="495"/>
      <c r="V913" s="491"/>
      <c r="W913" s="503"/>
      <c r="X913" s="499"/>
      <c r="Y913" s="292"/>
      <c r="Z913" s="292"/>
      <c r="AA913" s="1306"/>
      <c r="AB913" s="499"/>
      <c r="AC913" s="292"/>
      <c r="AD913" s="292"/>
      <c r="AE913" s="292"/>
      <c r="AF913" s="292"/>
      <c r="AG913" s="292"/>
      <c r="AH913" s="292"/>
      <c r="AI913" s="292"/>
      <c r="AJ913" s="292"/>
      <c r="AK913" s="1325"/>
      <c r="AL913" s="292"/>
    </row>
    <row r="914" spans="1:38" s="291" customFormat="1" ht="14.25" x14ac:dyDescent="0.25">
      <c r="A914" s="293"/>
      <c r="B914" s="293"/>
      <c r="C914" s="293"/>
      <c r="D914" s="293"/>
      <c r="E914" s="293"/>
      <c r="F914" s="293"/>
      <c r="G914" s="293"/>
      <c r="H914" s="293"/>
      <c r="I914" s="292"/>
      <c r="J914" s="292"/>
      <c r="K914" s="292"/>
      <c r="L914" s="292"/>
      <c r="M914" s="292"/>
      <c r="N914" s="292"/>
      <c r="O914" s="292"/>
      <c r="P914" s="292"/>
      <c r="Q914" s="491"/>
      <c r="R914" s="292"/>
      <c r="S914" s="292"/>
      <c r="T914" s="292"/>
      <c r="U914" s="495"/>
      <c r="V914" s="491"/>
      <c r="W914" s="503"/>
      <c r="X914" s="499"/>
      <c r="Y914" s="292"/>
      <c r="Z914" s="292"/>
      <c r="AA914" s="1306"/>
      <c r="AB914" s="499"/>
      <c r="AC914" s="292"/>
      <c r="AD914" s="292"/>
      <c r="AE914" s="292"/>
      <c r="AF914" s="292"/>
      <c r="AG914" s="292"/>
      <c r="AH914" s="292"/>
      <c r="AI914" s="292"/>
      <c r="AJ914" s="292"/>
      <c r="AK914" s="1325"/>
      <c r="AL914" s="292"/>
    </row>
    <row r="915" spans="1:38" s="291" customFormat="1" ht="14.25" x14ac:dyDescent="0.25">
      <c r="A915" s="293"/>
      <c r="B915" s="293"/>
      <c r="C915" s="293"/>
      <c r="D915" s="293"/>
      <c r="E915" s="293"/>
      <c r="F915" s="293"/>
      <c r="G915" s="293"/>
      <c r="H915" s="293"/>
      <c r="I915" s="292"/>
      <c r="J915" s="292"/>
      <c r="K915" s="292"/>
      <c r="L915" s="292"/>
      <c r="M915" s="292"/>
      <c r="N915" s="292"/>
      <c r="O915" s="292"/>
      <c r="P915" s="292"/>
      <c r="Q915" s="491"/>
      <c r="R915" s="292"/>
      <c r="S915" s="292"/>
      <c r="T915" s="292"/>
      <c r="U915" s="495"/>
      <c r="V915" s="491"/>
      <c r="W915" s="503"/>
      <c r="X915" s="499"/>
      <c r="Y915" s="292"/>
      <c r="Z915" s="292"/>
      <c r="AA915" s="1306"/>
      <c r="AB915" s="499"/>
      <c r="AC915" s="292"/>
      <c r="AD915" s="292"/>
      <c r="AE915" s="292"/>
      <c r="AF915" s="292"/>
      <c r="AG915" s="292"/>
      <c r="AH915" s="292"/>
      <c r="AI915" s="292"/>
      <c r="AJ915" s="292"/>
      <c r="AK915" s="1325"/>
      <c r="AL915" s="292"/>
    </row>
    <row r="916" spans="1:38" s="291" customFormat="1" ht="14.25" x14ac:dyDescent="0.25">
      <c r="A916" s="293"/>
      <c r="B916" s="293"/>
      <c r="C916" s="293"/>
      <c r="D916" s="293"/>
      <c r="E916" s="293"/>
      <c r="F916" s="293"/>
      <c r="G916" s="293"/>
      <c r="H916" s="293"/>
      <c r="I916" s="292"/>
      <c r="J916" s="292"/>
      <c r="K916" s="292"/>
      <c r="L916" s="292"/>
      <c r="M916" s="292"/>
      <c r="N916" s="292"/>
      <c r="O916" s="292"/>
      <c r="P916" s="292"/>
      <c r="Q916" s="491"/>
      <c r="R916" s="292"/>
      <c r="S916" s="292"/>
      <c r="T916" s="292"/>
      <c r="U916" s="495"/>
      <c r="V916" s="491"/>
      <c r="W916" s="503"/>
      <c r="X916" s="499"/>
      <c r="Y916" s="292"/>
      <c r="Z916" s="292"/>
      <c r="AA916" s="1306"/>
      <c r="AB916" s="499"/>
      <c r="AC916" s="292"/>
      <c r="AD916" s="292"/>
      <c r="AE916" s="292"/>
      <c r="AF916" s="292"/>
      <c r="AG916" s="292"/>
      <c r="AH916" s="292"/>
      <c r="AI916" s="292"/>
      <c r="AJ916" s="292"/>
      <c r="AK916" s="1325"/>
      <c r="AL916" s="292"/>
    </row>
    <row r="917" spans="1:38" s="291" customFormat="1" ht="14.25" x14ac:dyDescent="0.25">
      <c r="A917" s="293"/>
      <c r="B917" s="293"/>
      <c r="C917" s="293"/>
      <c r="D917" s="293"/>
      <c r="E917" s="293"/>
      <c r="F917" s="293"/>
      <c r="G917" s="293"/>
      <c r="H917" s="293"/>
      <c r="I917" s="292"/>
      <c r="J917" s="292"/>
      <c r="K917" s="292"/>
      <c r="L917" s="292"/>
      <c r="M917" s="292"/>
      <c r="N917" s="292"/>
      <c r="O917" s="292"/>
      <c r="P917" s="292"/>
      <c r="Q917" s="491"/>
      <c r="R917" s="292"/>
      <c r="S917" s="292"/>
      <c r="T917" s="292"/>
      <c r="U917" s="495"/>
      <c r="V917" s="491"/>
      <c r="W917" s="503"/>
      <c r="X917" s="499"/>
      <c r="Y917" s="292"/>
      <c r="Z917" s="292"/>
      <c r="AA917" s="1306"/>
      <c r="AB917" s="499"/>
      <c r="AC917" s="292"/>
      <c r="AD917" s="292"/>
      <c r="AE917" s="292"/>
      <c r="AF917" s="292"/>
      <c r="AG917" s="292"/>
      <c r="AH917" s="292"/>
      <c r="AI917" s="292"/>
      <c r="AJ917" s="292"/>
      <c r="AK917" s="1325"/>
      <c r="AL917" s="292"/>
    </row>
    <row r="918" spans="1:38" s="291" customFormat="1" ht="14.25" x14ac:dyDescent="0.25">
      <c r="A918" s="293"/>
      <c r="B918" s="293"/>
      <c r="C918" s="293"/>
      <c r="D918" s="293"/>
      <c r="E918" s="293"/>
      <c r="F918" s="293"/>
      <c r="G918" s="293"/>
      <c r="H918" s="293"/>
      <c r="I918" s="292"/>
      <c r="J918" s="292"/>
      <c r="K918" s="292"/>
      <c r="L918" s="292"/>
      <c r="M918" s="292"/>
      <c r="N918" s="292"/>
      <c r="O918" s="292"/>
      <c r="P918" s="292"/>
      <c r="Q918" s="491"/>
      <c r="R918" s="292"/>
      <c r="S918" s="292"/>
      <c r="T918" s="292"/>
      <c r="U918" s="495"/>
      <c r="V918" s="491"/>
      <c r="W918" s="503"/>
      <c r="X918" s="499"/>
      <c r="Y918" s="292"/>
      <c r="Z918" s="292"/>
      <c r="AA918" s="1306"/>
      <c r="AB918" s="499"/>
      <c r="AC918" s="292"/>
      <c r="AD918" s="292"/>
      <c r="AE918" s="292"/>
      <c r="AF918" s="292"/>
      <c r="AG918" s="292"/>
      <c r="AH918" s="292"/>
      <c r="AI918" s="292"/>
      <c r="AJ918" s="292"/>
      <c r="AK918" s="1325"/>
      <c r="AL918" s="292"/>
    </row>
    <row r="919" spans="1:38" s="291" customFormat="1" ht="14.25" x14ac:dyDescent="0.25">
      <c r="A919" s="293"/>
      <c r="B919" s="293"/>
      <c r="C919" s="293"/>
      <c r="D919" s="293"/>
      <c r="E919" s="293"/>
      <c r="F919" s="293"/>
      <c r="G919" s="293"/>
      <c r="H919" s="293"/>
      <c r="I919" s="292"/>
      <c r="J919" s="292"/>
      <c r="K919" s="292"/>
      <c r="L919" s="292"/>
      <c r="M919" s="292"/>
      <c r="N919" s="292"/>
      <c r="O919" s="292"/>
      <c r="P919" s="292"/>
      <c r="Q919" s="491"/>
      <c r="R919" s="292"/>
      <c r="S919" s="292"/>
      <c r="T919" s="292"/>
      <c r="U919" s="495"/>
      <c r="V919" s="491"/>
      <c r="W919" s="503"/>
      <c r="X919" s="499"/>
      <c r="Y919" s="292"/>
      <c r="Z919" s="292"/>
      <c r="AA919" s="1306"/>
      <c r="AB919" s="499"/>
      <c r="AC919" s="292"/>
      <c r="AD919" s="292"/>
      <c r="AE919" s="292"/>
      <c r="AF919" s="292"/>
      <c r="AG919" s="292"/>
      <c r="AH919" s="292"/>
      <c r="AI919" s="292"/>
      <c r="AJ919" s="292"/>
      <c r="AK919" s="1325"/>
      <c r="AL919" s="292"/>
    </row>
    <row r="920" spans="1:38" s="291" customFormat="1" ht="14.25" x14ac:dyDescent="0.25">
      <c r="A920" s="293"/>
      <c r="B920" s="293"/>
      <c r="C920" s="293"/>
      <c r="D920" s="293"/>
      <c r="E920" s="293"/>
      <c r="F920" s="293"/>
      <c r="G920" s="293"/>
      <c r="H920" s="293"/>
      <c r="I920" s="292"/>
      <c r="J920" s="292"/>
      <c r="K920" s="292"/>
      <c r="L920" s="292"/>
      <c r="M920" s="292"/>
      <c r="N920" s="292"/>
      <c r="O920" s="292"/>
      <c r="P920" s="292"/>
      <c r="Q920" s="491"/>
      <c r="R920" s="292"/>
      <c r="S920" s="292"/>
      <c r="T920" s="292"/>
      <c r="U920" s="495"/>
      <c r="V920" s="491"/>
      <c r="W920" s="503"/>
      <c r="X920" s="499"/>
      <c r="Y920" s="292"/>
      <c r="Z920" s="292"/>
      <c r="AA920" s="1306"/>
      <c r="AB920" s="499"/>
      <c r="AC920" s="292"/>
      <c r="AD920" s="292"/>
      <c r="AE920" s="292"/>
      <c r="AF920" s="292"/>
      <c r="AG920" s="292"/>
      <c r="AH920" s="292"/>
      <c r="AI920" s="292"/>
      <c r="AJ920" s="292"/>
      <c r="AK920" s="1325"/>
      <c r="AL920" s="292"/>
    </row>
    <row r="921" spans="1:38" s="291" customFormat="1" ht="14.25" x14ac:dyDescent="0.25">
      <c r="A921" s="293"/>
      <c r="B921" s="293"/>
      <c r="C921" s="293"/>
      <c r="D921" s="293"/>
      <c r="E921" s="293"/>
      <c r="F921" s="293"/>
      <c r="G921" s="293"/>
      <c r="H921" s="293"/>
      <c r="I921" s="292"/>
      <c r="J921" s="292"/>
      <c r="K921" s="292"/>
      <c r="L921" s="292"/>
      <c r="M921" s="292"/>
      <c r="N921" s="292"/>
      <c r="O921" s="292"/>
      <c r="P921" s="292"/>
      <c r="Q921" s="491"/>
      <c r="R921" s="292"/>
      <c r="S921" s="292"/>
      <c r="T921" s="292"/>
      <c r="U921" s="495"/>
      <c r="V921" s="491"/>
      <c r="W921" s="503"/>
      <c r="X921" s="499"/>
      <c r="Y921" s="292"/>
      <c r="Z921" s="292"/>
      <c r="AA921" s="1306"/>
      <c r="AB921" s="499"/>
      <c r="AC921" s="292"/>
      <c r="AD921" s="292"/>
      <c r="AE921" s="292"/>
      <c r="AF921" s="292"/>
      <c r="AG921" s="292"/>
      <c r="AH921" s="292"/>
      <c r="AI921" s="292"/>
      <c r="AJ921" s="292"/>
      <c r="AK921" s="1325"/>
      <c r="AL921" s="292"/>
    </row>
    <row r="922" spans="1:38" s="291" customFormat="1" ht="14.25" x14ac:dyDescent="0.25">
      <c r="A922" s="293"/>
      <c r="B922" s="293"/>
      <c r="C922" s="293"/>
      <c r="D922" s="293"/>
      <c r="E922" s="293"/>
      <c r="F922" s="293"/>
      <c r="G922" s="293"/>
      <c r="H922" s="293"/>
      <c r="I922" s="292"/>
      <c r="J922" s="292"/>
      <c r="K922" s="292"/>
      <c r="L922" s="292"/>
      <c r="M922" s="292"/>
      <c r="N922" s="292"/>
      <c r="O922" s="292"/>
      <c r="P922" s="292"/>
      <c r="Q922" s="491"/>
      <c r="R922" s="292"/>
      <c r="S922" s="292"/>
      <c r="T922" s="292"/>
      <c r="U922" s="495"/>
      <c r="V922" s="491"/>
      <c r="W922" s="503"/>
      <c r="X922" s="499"/>
      <c r="Y922" s="292"/>
      <c r="Z922" s="292"/>
      <c r="AA922" s="1306"/>
      <c r="AB922" s="499"/>
      <c r="AC922" s="292"/>
      <c r="AD922" s="292"/>
      <c r="AE922" s="292"/>
      <c r="AF922" s="292"/>
      <c r="AG922" s="292"/>
      <c r="AH922" s="292"/>
      <c r="AI922" s="292"/>
      <c r="AJ922" s="292"/>
      <c r="AK922" s="1325"/>
      <c r="AL922" s="292"/>
    </row>
    <row r="923" spans="1:38" s="291" customFormat="1" ht="14.25" x14ac:dyDescent="0.25">
      <c r="A923" s="293"/>
      <c r="B923" s="293"/>
      <c r="C923" s="293"/>
      <c r="D923" s="293"/>
      <c r="E923" s="293"/>
      <c r="F923" s="293"/>
      <c r="G923" s="293"/>
      <c r="H923" s="293"/>
      <c r="I923" s="292"/>
      <c r="J923" s="292"/>
      <c r="K923" s="292"/>
      <c r="L923" s="292"/>
      <c r="M923" s="292"/>
      <c r="N923" s="292"/>
      <c r="O923" s="292"/>
      <c r="P923" s="292"/>
      <c r="Q923" s="491"/>
      <c r="R923" s="292"/>
      <c r="S923" s="292"/>
      <c r="T923" s="292"/>
      <c r="U923" s="495"/>
      <c r="V923" s="491"/>
      <c r="W923" s="503"/>
      <c r="X923" s="499"/>
      <c r="Y923" s="292"/>
      <c r="Z923" s="292"/>
      <c r="AA923" s="1306"/>
      <c r="AB923" s="499"/>
      <c r="AC923" s="292"/>
      <c r="AD923" s="292"/>
      <c r="AE923" s="292"/>
      <c r="AF923" s="292"/>
      <c r="AG923" s="292"/>
      <c r="AH923" s="292"/>
      <c r="AI923" s="292"/>
      <c r="AJ923" s="292"/>
      <c r="AK923" s="1325"/>
      <c r="AL923" s="292"/>
    </row>
    <row r="924" spans="1:38" s="291" customFormat="1" ht="14.25" x14ac:dyDescent="0.25">
      <c r="A924" s="293"/>
      <c r="B924" s="293"/>
      <c r="C924" s="293"/>
      <c r="D924" s="293"/>
      <c r="E924" s="293"/>
      <c r="F924" s="293"/>
      <c r="G924" s="293"/>
      <c r="H924" s="293"/>
      <c r="I924" s="292"/>
      <c r="J924" s="292"/>
      <c r="K924" s="292"/>
      <c r="L924" s="292"/>
      <c r="M924" s="292"/>
      <c r="N924" s="292"/>
      <c r="O924" s="292"/>
      <c r="P924" s="292"/>
      <c r="Q924" s="491"/>
      <c r="R924" s="292"/>
      <c r="S924" s="292"/>
      <c r="T924" s="292"/>
      <c r="U924" s="495"/>
      <c r="V924" s="491"/>
      <c r="W924" s="503"/>
      <c r="X924" s="499"/>
      <c r="Y924" s="292"/>
      <c r="Z924" s="292"/>
      <c r="AA924" s="1306"/>
      <c r="AB924" s="499"/>
      <c r="AC924" s="292"/>
      <c r="AD924" s="292"/>
      <c r="AE924" s="292"/>
      <c r="AF924" s="292"/>
      <c r="AG924" s="292"/>
      <c r="AH924" s="292"/>
      <c r="AI924" s="292"/>
      <c r="AJ924" s="292"/>
      <c r="AK924" s="1325"/>
      <c r="AL924" s="292"/>
    </row>
    <row r="925" spans="1:38" s="291" customFormat="1" ht="14.25" x14ac:dyDescent="0.25">
      <c r="A925" s="293"/>
      <c r="B925" s="293"/>
      <c r="C925" s="293"/>
      <c r="D925" s="293"/>
      <c r="E925" s="293"/>
      <c r="F925" s="293"/>
      <c r="G925" s="293"/>
      <c r="H925" s="293"/>
      <c r="I925" s="292"/>
      <c r="J925" s="292"/>
      <c r="K925" s="292"/>
      <c r="L925" s="292"/>
      <c r="M925" s="292"/>
      <c r="N925" s="292"/>
      <c r="O925" s="292"/>
      <c r="P925" s="292"/>
      <c r="Q925" s="491"/>
      <c r="R925" s="292"/>
      <c r="S925" s="292"/>
      <c r="T925" s="292"/>
      <c r="U925" s="495"/>
      <c r="V925" s="491"/>
      <c r="W925" s="503"/>
      <c r="X925" s="499"/>
      <c r="Y925" s="292"/>
      <c r="Z925" s="292"/>
      <c r="AA925" s="1306"/>
      <c r="AB925" s="499"/>
      <c r="AC925" s="292"/>
      <c r="AD925" s="292"/>
      <c r="AE925" s="292"/>
      <c r="AF925" s="292"/>
      <c r="AG925" s="292"/>
      <c r="AH925" s="292"/>
      <c r="AI925" s="292"/>
      <c r="AJ925" s="292"/>
      <c r="AK925" s="1325"/>
      <c r="AL925" s="292"/>
    </row>
    <row r="926" spans="1:38" s="291" customFormat="1" ht="14.25" x14ac:dyDescent="0.25">
      <c r="A926" s="293"/>
      <c r="B926" s="293"/>
      <c r="C926" s="293"/>
      <c r="D926" s="293"/>
      <c r="E926" s="293"/>
      <c r="F926" s="293"/>
      <c r="G926" s="293"/>
      <c r="H926" s="293"/>
      <c r="I926" s="292"/>
      <c r="J926" s="292"/>
      <c r="K926" s="292"/>
      <c r="L926" s="292"/>
      <c r="M926" s="292"/>
      <c r="N926" s="292"/>
      <c r="O926" s="292"/>
      <c r="P926" s="292"/>
      <c r="Q926" s="491"/>
      <c r="R926" s="292"/>
      <c r="S926" s="292"/>
      <c r="T926" s="292"/>
      <c r="U926" s="495"/>
      <c r="V926" s="491"/>
      <c r="W926" s="503"/>
      <c r="X926" s="499"/>
      <c r="Y926" s="292"/>
      <c r="Z926" s="292"/>
      <c r="AA926" s="1306"/>
      <c r="AB926" s="499"/>
      <c r="AC926" s="292"/>
      <c r="AD926" s="292"/>
      <c r="AE926" s="292"/>
      <c r="AF926" s="292"/>
      <c r="AG926" s="292"/>
      <c r="AH926" s="292"/>
      <c r="AI926" s="292"/>
      <c r="AJ926" s="292"/>
      <c r="AK926" s="1325"/>
      <c r="AL926" s="292"/>
    </row>
    <row r="927" spans="1:38" s="291" customFormat="1" ht="14.25" x14ac:dyDescent="0.25">
      <c r="A927" s="293"/>
      <c r="B927" s="293"/>
      <c r="C927" s="293"/>
      <c r="D927" s="293"/>
      <c r="E927" s="293"/>
      <c r="F927" s="293"/>
      <c r="G927" s="293"/>
      <c r="H927" s="293"/>
      <c r="I927" s="292"/>
      <c r="J927" s="292"/>
      <c r="K927" s="292"/>
      <c r="L927" s="292"/>
      <c r="M927" s="292"/>
      <c r="N927" s="292"/>
      <c r="O927" s="292"/>
      <c r="P927" s="292"/>
      <c r="Q927" s="491"/>
      <c r="R927" s="292"/>
      <c r="S927" s="292"/>
      <c r="T927" s="292"/>
      <c r="U927" s="495"/>
      <c r="V927" s="491"/>
      <c r="W927" s="503"/>
      <c r="X927" s="499"/>
      <c r="Y927" s="292"/>
      <c r="Z927" s="292"/>
      <c r="AA927" s="1306"/>
      <c r="AB927" s="499"/>
      <c r="AC927" s="292"/>
      <c r="AD927" s="292"/>
      <c r="AE927" s="292"/>
      <c r="AF927" s="292"/>
      <c r="AG927" s="292"/>
      <c r="AH927" s="292"/>
      <c r="AI927" s="292"/>
      <c r="AJ927" s="292"/>
      <c r="AK927" s="1325"/>
      <c r="AL927" s="292"/>
    </row>
    <row r="928" spans="1:38" s="291" customFormat="1" ht="14.25" x14ac:dyDescent="0.25">
      <c r="A928" s="293"/>
      <c r="B928" s="293"/>
      <c r="C928" s="293"/>
      <c r="D928" s="293"/>
      <c r="E928" s="293"/>
      <c r="F928" s="293"/>
      <c r="G928" s="293"/>
      <c r="H928" s="293"/>
      <c r="I928" s="292"/>
      <c r="J928" s="292"/>
      <c r="K928" s="292"/>
      <c r="L928" s="292"/>
      <c r="M928" s="292"/>
      <c r="N928" s="292"/>
      <c r="O928" s="292"/>
      <c r="P928" s="292"/>
      <c r="Q928" s="491"/>
      <c r="R928" s="292"/>
      <c r="S928" s="292"/>
      <c r="T928" s="292"/>
      <c r="U928" s="495"/>
      <c r="V928" s="491"/>
      <c r="W928" s="503"/>
      <c r="X928" s="499"/>
      <c r="Y928" s="292"/>
      <c r="Z928" s="292"/>
      <c r="AA928" s="1306"/>
      <c r="AB928" s="499"/>
      <c r="AC928" s="292"/>
      <c r="AD928" s="292"/>
      <c r="AE928" s="292"/>
      <c r="AF928" s="292"/>
      <c r="AG928" s="292"/>
      <c r="AH928" s="292"/>
      <c r="AI928" s="292"/>
      <c r="AJ928" s="292"/>
      <c r="AK928" s="1325"/>
      <c r="AL928" s="292"/>
    </row>
    <row r="929" spans="1:38" s="291" customFormat="1" ht="14.25" x14ac:dyDescent="0.25">
      <c r="A929" s="293"/>
      <c r="B929" s="293"/>
      <c r="C929" s="293"/>
      <c r="D929" s="293"/>
      <c r="E929" s="293"/>
      <c r="F929" s="293"/>
      <c r="G929" s="293"/>
      <c r="H929" s="293"/>
      <c r="I929" s="292"/>
      <c r="J929" s="292"/>
      <c r="K929" s="292"/>
      <c r="L929" s="292"/>
      <c r="M929" s="292"/>
      <c r="N929" s="292"/>
      <c r="O929" s="292"/>
      <c r="P929" s="292"/>
      <c r="Q929" s="491"/>
      <c r="R929" s="292"/>
      <c r="S929" s="292"/>
      <c r="T929" s="292"/>
      <c r="U929" s="495"/>
      <c r="V929" s="491"/>
      <c r="W929" s="503"/>
      <c r="X929" s="499"/>
      <c r="Y929" s="292"/>
      <c r="Z929" s="292"/>
      <c r="AA929" s="1306"/>
      <c r="AB929" s="499"/>
      <c r="AC929" s="292"/>
      <c r="AD929" s="292"/>
      <c r="AE929" s="292"/>
      <c r="AF929" s="292"/>
      <c r="AG929" s="292"/>
      <c r="AH929" s="292"/>
      <c r="AI929" s="292"/>
      <c r="AJ929" s="292"/>
      <c r="AK929" s="1325"/>
      <c r="AL929" s="292"/>
    </row>
    <row r="930" spans="1:38" s="291" customFormat="1" ht="14.25" x14ac:dyDescent="0.25">
      <c r="A930" s="293"/>
      <c r="B930" s="293"/>
      <c r="C930" s="293"/>
      <c r="D930" s="293"/>
      <c r="E930" s="293"/>
      <c r="F930" s="293"/>
      <c r="G930" s="293"/>
      <c r="H930" s="293"/>
      <c r="I930" s="292"/>
      <c r="J930" s="292"/>
      <c r="K930" s="292"/>
      <c r="L930" s="292"/>
      <c r="M930" s="292"/>
      <c r="N930" s="292"/>
      <c r="O930" s="292"/>
      <c r="P930" s="292"/>
      <c r="Q930" s="491"/>
      <c r="R930" s="292"/>
      <c r="S930" s="292"/>
      <c r="T930" s="292"/>
      <c r="U930" s="495"/>
      <c r="V930" s="491"/>
      <c r="W930" s="503"/>
      <c r="X930" s="499"/>
      <c r="Y930" s="292"/>
      <c r="Z930" s="292"/>
      <c r="AA930" s="1306"/>
      <c r="AB930" s="499"/>
      <c r="AC930" s="292"/>
      <c r="AD930" s="292"/>
      <c r="AE930" s="292"/>
      <c r="AF930" s="292"/>
      <c r="AG930" s="292"/>
      <c r="AH930" s="292"/>
      <c r="AI930" s="292"/>
      <c r="AJ930" s="292"/>
      <c r="AK930" s="1325"/>
      <c r="AL930" s="292"/>
    </row>
    <row r="931" spans="1:38" s="291" customFormat="1" ht="14.25" x14ac:dyDescent="0.25">
      <c r="A931" s="293"/>
      <c r="B931" s="293"/>
      <c r="C931" s="293"/>
      <c r="D931" s="293"/>
      <c r="E931" s="293"/>
      <c r="F931" s="293"/>
      <c r="G931" s="293"/>
      <c r="H931" s="293"/>
      <c r="I931" s="292"/>
      <c r="J931" s="292"/>
      <c r="K931" s="292"/>
      <c r="L931" s="292"/>
      <c r="M931" s="292"/>
      <c r="N931" s="292"/>
      <c r="O931" s="292"/>
      <c r="P931" s="292"/>
      <c r="Q931" s="491"/>
      <c r="R931" s="292"/>
      <c r="S931" s="292"/>
      <c r="T931" s="292"/>
      <c r="U931" s="495"/>
      <c r="V931" s="491"/>
      <c r="W931" s="503"/>
      <c r="X931" s="499"/>
      <c r="Y931" s="292"/>
      <c r="Z931" s="292"/>
      <c r="AA931" s="1306"/>
      <c r="AB931" s="499"/>
      <c r="AC931" s="292"/>
      <c r="AD931" s="292"/>
      <c r="AE931" s="292"/>
      <c r="AF931" s="292"/>
      <c r="AG931" s="292"/>
      <c r="AH931" s="292"/>
      <c r="AI931" s="292"/>
      <c r="AJ931" s="292"/>
      <c r="AK931" s="1325"/>
      <c r="AL931" s="292"/>
    </row>
    <row r="932" spans="1:38" s="291" customFormat="1" ht="14.25" x14ac:dyDescent="0.25">
      <c r="A932" s="293"/>
      <c r="B932" s="293"/>
      <c r="C932" s="293"/>
      <c r="D932" s="293"/>
      <c r="E932" s="293"/>
      <c r="F932" s="293"/>
      <c r="G932" s="293"/>
      <c r="H932" s="293"/>
      <c r="I932" s="292"/>
      <c r="J932" s="292"/>
      <c r="K932" s="292"/>
      <c r="L932" s="292"/>
      <c r="M932" s="292"/>
      <c r="N932" s="292"/>
      <c r="O932" s="292"/>
      <c r="P932" s="292"/>
      <c r="Q932" s="491"/>
      <c r="R932" s="292"/>
      <c r="S932" s="292"/>
      <c r="T932" s="292"/>
      <c r="U932" s="495"/>
      <c r="V932" s="491"/>
      <c r="W932" s="503"/>
      <c r="X932" s="499"/>
      <c r="Y932" s="292"/>
      <c r="Z932" s="292"/>
      <c r="AA932" s="1306"/>
      <c r="AB932" s="499"/>
      <c r="AC932" s="292"/>
      <c r="AD932" s="292"/>
      <c r="AE932" s="292"/>
      <c r="AF932" s="292"/>
      <c r="AG932" s="292"/>
      <c r="AH932" s="292"/>
      <c r="AI932" s="292"/>
      <c r="AJ932" s="292"/>
      <c r="AK932" s="1325"/>
      <c r="AL932" s="292"/>
    </row>
    <row r="933" spans="1:38" s="291" customFormat="1" ht="14.25" x14ac:dyDescent="0.25">
      <c r="A933" s="293"/>
      <c r="B933" s="293"/>
      <c r="C933" s="293"/>
      <c r="D933" s="293"/>
      <c r="E933" s="293"/>
      <c r="F933" s="293"/>
      <c r="G933" s="293"/>
      <c r="H933" s="293"/>
      <c r="I933" s="292"/>
      <c r="J933" s="292"/>
      <c r="K933" s="292"/>
      <c r="L933" s="292"/>
      <c r="M933" s="292"/>
      <c r="N933" s="292"/>
      <c r="O933" s="292"/>
      <c r="P933" s="292"/>
      <c r="Q933" s="491"/>
      <c r="R933" s="292"/>
      <c r="S933" s="292"/>
      <c r="T933" s="292"/>
      <c r="U933" s="495"/>
      <c r="V933" s="491"/>
      <c r="W933" s="503"/>
      <c r="X933" s="499"/>
      <c r="Y933" s="292"/>
      <c r="Z933" s="292"/>
      <c r="AA933" s="1306"/>
      <c r="AB933" s="499"/>
      <c r="AC933" s="292"/>
      <c r="AD933" s="292"/>
      <c r="AE933" s="292"/>
      <c r="AF933" s="292"/>
      <c r="AG933" s="292"/>
      <c r="AH933" s="292"/>
      <c r="AI933" s="292"/>
      <c r="AJ933" s="292"/>
      <c r="AK933" s="1325"/>
      <c r="AL933" s="292"/>
    </row>
    <row r="934" spans="1:38" s="291" customFormat="1" ht="14.25" x14ac:dyDescent="0.25">
      <c r="A934" s="293"/>
      <c r="B934" s="293"/>
      <c r="C934" s="293"/>
      <c r="D934" s="293"/>
      <c r="E934" s="293"/>
      <c r="F934" s="293"/>
      <c r="G934" s="293"/>
      <c r="H934" s="293"/>
      <c r="I934" s="292"/>
      <c r="J934" s="292"/>
      <c r="K934" s="292"/>
      <c r="L934" s="292"/>
      <c r="M934" s="292"/>
      <c r="N934" s="292"/>
      <c r="O934" s="292"/>
      <c r="P934" s="292"/>
      <c r="Q934" s="491"/>
      <c r="R934" s="292"/>
      <c r="S934" s="292"/>
      <c r="T934" s="292"/>
      <c r="U934" s="495"/>
      <c r="V934" s="491"/>
      <c r="W934" s="503"/>
      <c r="X934" s="499"/>
      <c r="Y934" s="292"/>
      <c r="Z934" s="292"/>
      <c r="AA934" s="1306"/>
      <c r="AB934" s="499"/>
      <c r="AC934" s="292"/>
      <c r="AD934" s="292"/>
      <c r="AE934" s="292"/>
      <c r="AF934" s="292"/>
      <c r="AG934" s="292"/>
      <c r="AH934" s="292"/>
      <c r="AI934" s="292"/>
      <c r="AJ934" s="292"/>
      <c r="AK934" s="1325"/>
      <c r="AL934" s="292"/>
    </row>
    <row r="935" spans="1:38" s="291" customFormat="1" ht="14.25" x14ac:dyDescent="0.25">
      <c r="A935" s="293"/>
      <c r="B935" s="293"/>
      <c r="C935" s="293"/>
      <c r="D935" s="293"/>
      <c r="E935" s="293"/>
      <c r="F935" s="293"/>
      <c r="G935" s="293"/>
      <c r="H935" s="293"/>
      <c r="I935" s="292"/>
      <c r="J935" s="292"/>
      <c r="K935" s="292"/>
      <c r="L935" s="292"/>
      <c r="M935" s="292"/>
      <c r="N935" s="292"/>
      <c r="O935" s="292"/>
      <c r="P935" s="292"/>
      <c r="Q935" s="491"/>
      <c r="R935" s="292"/>
      <c r="S935" s="292"/>
      <c r="T935" s="292"/>
      <c r="U935" s="495"/>
      <c r="V935" s="491"/>
      <c r="W935" s="503"/>
      <c r="X935" s="499"/>
      <c r="Y935" s="292"/>
      <c r="Z935" s="292"/>
      <c r="AA935" s="1306"/>
      <c r="AB935" s="499"/>
      <c r="AC935" s="292"/>
      <c r="AD935" s="292"/>
      <c r="AE935" s="292"/>
      <c r="AF935" s="292"/>
      <c r="AG935" s="292"/>
      <c r="AH935" s="292"/>
      <c r="AI935" s="292"/>
      <c r="AJ935" s="292"/>
      <c r="AK935" s="1325"/>
      <c r="AL935" s="292"/>
    </row>
    <row r="936" spans="1:38" s="291" customFormat="1" ht="14.25" x14ac:dyDescent="0.25">
      <c r="A936" s="293"/>
      <c r="B936" s="293"/>
      <c r="C936" s="293"/>
      <c r="D936" s="293"/>
      <c r="E936" s="293"/>
      <c r="F936" s="293"/>
      <c r="G936" s="293"/>
      <c r="H936" s="293"/>
      <c r="I936" s="292"/>
      <c r="J936" s="292"/>
      <c r="K936" s="292"/>
      <c r="L936" s="292"/>
      <c r="M936" s="292"/>
      <c r="N936" s="292"/>
      <c r="O936" s="292"/>
      <c r="P936" s="292"/>
      <c r="Q936" s="491"/>
      <c r="R936" s="292"/>
      <c r="S936" s="292"/>
      <c r="T936" s="292"/>
      <c r="U936" s="495"/>
      <c r="V936" s="491"/>
      <c r="W936" s="503"/>
      <c r="X936" s="499"/>
      <c r="Y936" s="292"/>
      <c r="Z936" s="292"/>
      <c r="AA936" s="1306"/>
      <c r="AB936" s="499"/>
      <c r="AC936" s="292"/>
      <c r="AD936" s="292"/>
      <c r="AE936" s="292"/>
      <c r="AF936" s="292"/>
      <c r="AG936" s="292"/>
      <c r="AH936" s="292"/>
      <c r="AI936" s="292"/>
      <c r="AJ936" s="292"/>
      <c r="AK936" s="1325"/>
      <c r="AL936" s="292"/>
    </row>
    <row r="937" spans="1:38" s="291" customFormat="1" ht="14.25" x14ac:dyDescent="0.25">
      <c r="A937" s="293"/>
      <c r="B937" s="293"/>
      <c r="C937" s="293"/>
      <c r="D937" s="293"/>
      <c r="E937" s="293"/>
      <c r="F937" s="293"/>
      <c r="G937" s="293"/>
      <c r="H937" s="293"/>
      <c r="I937" s="292"/>
      <c r="J937" s="292"/>
      <c r="K937" s="292"/>
      <c r="L937" s="292"/>
      <c r="M937" s="292"/>
      <c r="N937" s="292"/>
      <c r="O937" s="292"/>
      <c r="P937" s="292"/>
      <c r="Q937" s="491"/>
      <c r="R937" s="292"/>
      <c r="S937" s="292"/>
      <c r="T937" s="292"/>
      <c r="U937" s="495"/>
      <c r="V937" s="491"/>
      <c r="W937" s="503"/>
      <c r="X937" s="499"/>
      <c r="Y937" s="292"/>
      <c r="Z937" s="292"/>
      <c r="AA937" s="1306"/>
      <c r="AB937" s="499"/>
      <c r="AC937" s="292"/>
      <c r="AD937" s="292"/>
      <c r="AE937" s="292"/>
      <c r="AF937" s="292"/>
      <c r="AG937" s="292"/>
      <c r="AH937" s="292"/>
      <c r="AI937" s="292"/>
      <c r="AJ937" s="292"/>
      <c r="AK937" s="1325"/>
      <c r="AL937" s="292"/>
    </row>
    <row r="938" spans="1:38" s="291" customFormat="1" ht="14.25" x14ac:dyDescent="0.25">
      <c r="A938" s="293"/>
      <c r="B938" s="293"/>
      <c r="C938" s="293"/>
      <c r="D938" s="293"/>
      <c r="E938" s="293"/>
      <c r="F938" s="293"/>
      <c r="G938" s="293"/>
      <c r="H938" s="293"/>
      <c r="I938" s="292"/>
      <c r="J938" s="292"/>
      <c r="K938" s="292"/>
      <c r="L938" s="292"/>
      <c r="M938" s="292"/>
      <c r="N938" s="292"/>
      <c r="O938" s="292"/>
      <c r="P938" s="292"/>
      <c r="Q938" s="491"/>
      <c r="R938" s="292"/>
      <c r="S938" s="292"/>
      <c r="T938" s="292"/>
      <c r="U938" s="495"/>
      <c r="V938" s="491"/>
      <c r="W938" s="503"/>
      <c r="X938" s="499"/>
      <c r="Y938" s="292"/>
      <c r="Z938" s="292"/>
      <c r="AA938" s="1306"/>
      <c r="AB938" s="499"/>
      <c r="AC938" s="292"/>
      <c r="AD938" s="292"/>
      <c r="AE938" s="292"/>
      <c r="AF938" s="292"/>
      <c r="AG938" s="292"/>
      <c r="AH938" s="292"/>
      <c r="AI938" s="292"/>
      <c r="AJ938" s="292"/>
      <c r="AK938" s="1325"/>
      <c r="AL938" s="292"/>
    </row>
    <row r="939" spans="1:38" s="291" customFormat="1" ht="14.25" x14ac:dyDescent="0.25">
      <c r="A939" s="293"/>
      <c r="B939" s="293"/>
      <c r="C939" s="293"/>
      <c r="D939" s="293"/>
      <c r="E939" s="293"/>
      <c r="F939" s="293"/>
      <c r="G939" s="293"/>
      <c r="H939" s="293"/>
      <c r="I939" s="292"/>
      <c r="J939" s="292"/>
      <c r="K939" s="292"/>
      <c r="L939" s="292"/>
      <c r="M939" s="292"/>
      <c r="N939" s="292"/>
      <c r="O939" s="292"/>
      <c r="P939" s="292"/>
      <c r="Q939" s="491"/>
      <c r="R939" s="292"/>
      <c r="S939" s="292"/>
      <c r="T939" s="292"/>
      <c r="U939" s="495"/>
      <c r="V939" s="491"/>
      <c r="W939" s="503"/>
      <c r="X939" s="499"/>
      <c r="Y939" s="292"/>
      <c r="Z939" s="292"/>
      <c r="AA939" s="1306"/>
      <c r="AB939" s="499"/>
      <c r="AC939" s="292"/>
      <c r="AD939" s="292"/>
      <c r="AE939" s="292"/>
      <c r="AF939" s="292"/>
      <c r="AG939" s="292"/>
      <c r="AH939" s="292"/>
      <c r="AI939" s="292"/>
      <c r="AJ939" s="292"/>
      <c r="AK939" s="1325"/>
      <c r="AL939" s="292"/>
    </row>
    <row r="940" spans="1:38" s="291" customFormat="1" ht="14.25" x14ac:dyDescent="0.25">
      <c r="A940" s="293"/>
      <c r="B940" s="293"/>
      <c r="C940" s="293"/>
      <c r="D940" s="293"/>
      <c r="E940" s="293"/>
      <c r="F940" s="293"/>
      <c r="G940" s="293"/>
      <c r="H940" s="293"/>
      <c r="I940" s="292"/>
      <c r="J940" s="292"/>
      <c r="K940" s="292"/>
      <c r="L940" s="292"/>
      <c r="M940" s="292"/>
      <c r="N940" s="292"/>
      <c r="O940" s="292"/>
      <c r="P940" s="292"/>
      <c r="Q940" s="491"/>
      <c r="R940" s="292"/>
      <c r="S940" s="292"/>
      <c r="T940" s="292"/>
      <c r="U940" s="495"/>
      <c r="V940" s="491"/>
      <c r="W940" s="503"/>
      <c r="X940" s="499"/>
      <c r="Y940" s="292"/>
      <c r="Z940" s="292"/>
      <c r="AA940" s="1306"/>
      <c r="AB940" s="499"/>
      <c r="AC940" s="292"/>
      <c r="AD940" s="292"/>
      <c r="AE940" s="292"/>
      <c r="AF940" s="292"/>
      <c r="AG940" s="292"/>
      <c r="AH940" s="292"/>
      <c r="AI940" s="292"/>
      <c r="AJ940" s="292"/>
      <c r="AK940" s="1325"/>
      <c r="AL940" s="292"/>
    </row>
    <row r="941" spans="1:38" s="291" customFormat="1" ht="14.25" x14ac:dyDescent="0.25">
      <c r="A941" s="293"/>
      <c r="B941" s="293"/>
      <c r="C941" s="293"/>
      <c r="D941" s="293"/>
      <c r="E941" s="293"/>
      <c r="F941" s="293"/>
      <c r="G941" s="293"/>
      <c r="H941" s="293"/>
      <c r="I941" s="292"/>
      <c r="J941" s="292"/>
      <c r="K941" s="292"/>
      <c r="L941" s="292"/>
      <c r="M941" s="292"/>
      <c r="N941" s="292"/>
      <c r="O941" s="292"/>
      <c r="P941" s="292"/>
      <c r="Q941" s="491"/>
      <c r="R941" s="292"/>
      <c r="S941" s="292"/>
      <c r="T941" s="292"/>
      <c r="U941" s="495"/>
      <c r="V941" s="491"/>
      <c r="W941" s="503"/>
      <c r="X941" s="499"/>
      <c r="Y941" s="292"/>
      <c r="Z941" s="292"/>
      <c r="AA941" s="1306"/>
      <c r="AB941" s="499"/>
      <c r="AC941" s="292"/>
      <c r="AD941" s="292"/>
      <c r="AE941" s="292"/>
      <c r="AF941" s="292"/>
      <c r="AG941" s="292"/>
      <c r="AH941" s="292"/>
      <c r="AI941" s="292"/>
      <c r="AJ941" s="292"/>
      <c r="AK941" s="1325"/>
      <c r="AL941" s="292"/>
    </row>
    <row r="942" spans="1:38" s="291" customFormat="1" ht="14.25" x14ac:dyDescent="0.25">
      <c r="A942" s="293"/>
      <c r="B942" s="293"/>
      <c r="C942" s="293"/>
      <c r="D942" s="293"/>
      <c r="E942" s="293"/>
      <c r="F942" s="293"/>
      <c r="G942" s="293"/>
      <c r="H942" s="293"/>
      <c r="I942" s="292"/>
      <c r="J942" s="292"/>
      <c r="K942" s="292"/>
      <c r="L942" s="292"/>
      <c r="M942" s="292"/>
      <c r="N942" s="292"/>
      <c r="O942" s="292"/>
      <c r="P942" s="292"/>
      <c r="Q942" s="491"/>
      <c r="R942" s="292"/>
      <c r="S942" s="292"/>
      <c r="T942" s="292"/>
      <c r="U942" s="495"/>
      <c r="V942" s="491"/>
      <c r="W942" s="503"/>
      <c r="X942" s="499"/>
      <c r="Y942" s="292"/>
      <c r="Z942" s="292"/>
      <c r="AA942" s="1306"/>
      <c r="AB942" s="499"/>
      <c r="AC942" s="292"/>
      <c r="AD942" s="292"/>
      <c r="AE942" s="292"/>
      <c r="AF942" s="292"/>
      <c r="AG942" s="292"/>
      <c r="AH942" s="292"/>
      <c r="AI942" s="292"/>
      <c r="AJ942" s="292"/>
      <c r="AK942" s="1325"/>
      <c r="AL942" s="292"/>
    </row>
    <row r="943" spans="1:38" s="291" customFormat="1" ht="14.25" x14ac:dyDescent="0.25">
      <c r="A943" s="293"/>
      <c r="B943" s="293"/>
      <c r="C943" s="293"/>
      <c r="D943" s="293"/>
      <c r="E943" s="293"/>
      <c r="F943" s="293"/>
      <c r="G943" s="293"/>
      <c r="H943" s="293"/>
      <c r="I943" s="292"/>
      <c r="J943" s="292"/>
      <c r="K943" s="292"/>
      <c r="L943" s="292"/>
      <c r="M943" s="292"/>
      <c r="N943" s="292"/>
      <c r="O943" s="292"/>
      <c r="P943" s="292"/>
      <c r="Q943" s="491"/>
      <c r="R943" s="292"/>
      <c r="S943" s="292"/>
      <c r="T943" s="292"/>
      <c r="U943" s="495"/>
      <c r="V943" s="491"/>
      <c r="W943" s="503"/>
      <c r="X943" s="499"/>
      <c r="Y943" s="292"/>
      <c r="Z943" s="292"/>
      <c r="AA943" s="1306"/>
      <c r="AB943" s="499"/>
      <c r="AC943" s="292"/>
      <c r="AD943" s="292"/>
      <c r="AE943" s="292"/>
      <c r="AF943" s="292"/>
      <c r="AG943" s="292"/>
      <c r="AH943" s="292"/>
      <c r="AI943" s="292"/>
      <c r="AJ943" s="292"/>
      <c r="AK943" s="1325"/>
      <c r="AL943" s="292"/>
    </row>
    <row r="944" spans="1:38" s="291" customFormat="1" ht="14.25" x14ac:dyDescent="0.25">
      <c r="A944" s="293"/>
      <c r="B944" s="293"/>
      <c r="C944" s="293"/>
      <c r="D944" s="293"/>
      <c r="E944" s="293"/>
      <c r="F944" s="293"/>
      <c r="G944" s="293"/>
      <c r="H944" s="293"/>
      <c r="I944" s="292"/>
      <c r="J944" s="292"/>
      <c r="K944" s="292"/>
      <c r="L944" s="292"/>
      <c r="M944" s="292"/>
      <c r="N944" s="292"/>
      <c r="O944" s="292"/>
      <c r="P944" s="292"/>
      <c r="Q944" s="491"/>
      <c r="R944" s="292"/>
      <c r="S944" s="292"/>
      <c r="T944" s="292"/>
      <c r="U944" s="495"/>
      <c r="V944" s="491"/>
      <c r="W944" s="503"/>
      <c r="X944" s="499"/>
      <c r="Y944" s="292"/>
      <c r="Z944" s="292"/>
      <c r="AA944" s="1306"/>
      <c r="AB944" s="499"/>
      <c r="AC944" s="292"/>
      <c r="AD944" s="292"/>
      <c r="AE944" s="292"/>
      <c r="AF944" s="292"/>
      <c r="AG944" s="292"/>
      <c r="AH944" s="292"/>
      <c r="AI944" s="292"/>
      <c r="AJ944" s="292"/>
      <c r="AK944" s="1325"/>
      <c r="AL944" s="292"/>
    </row>
    <row r="945" spans="1:38" s="291" customFormat="1" ht="14.25" x14ac:dyDescent="0.25">
      <c r="A945" s="293"/>
      <c r="B945" s="293"/>
      <c r="C945" s="293"/>
      <c r="D945" s="293"/>
      <c r="E945" s="293"/>
      <c r="F945" s="293"/>
      <c r="G945" s="293"/>
      <c r="H945" s="293"/>
      <c r="I945" s="292"/>
      <c r="J945" s="292"/>
      <c r="K945" s="292"/>
      <c r="L945" s="292"/>
      <c r="M945" s="292"/>
      <c r="N945" s="292"/>
      <c r="O945" s="292"/>
      <c r="P945" s="292"/>
      <c r="Q945" s="491"/>
      <c r="R945" s="292"/>
      <c r="S945" s="292"/>
      <c r="T945" s="292"/>
      <c r="U945" s="495"/>
      <c r="V945" s="491"/>
      <c r="W945" s="503"/>
      <c r="X945" s="499"/>
      <c r="Y945" s="292"/>
      <c r="Z945" s="292"/>
      <c r="AA945" s="1306"/>
      <c r="AB945" s="499"/>
      <c r="AC945" s="292"/>
      <c r="AD945" s="292"/>
      <c r="AE945" s="292"/>
      <c r="AF945" s="292"/>
      <c r="AG945" s="292"/>
      <c r="AH945" s="292"/>
      <c r="AI945" s="292"/>
      <c r="AJ945" s="292"/>
      <c r="AK945" s="1325"/>
      <c r="AL945" s="292"/>
    </row>
    <row r="946" spans="1:38" s="291" customFormat="1" ht="14.25" x14ac:dyDescent="0.25">
      <c r="A946" s="293"/>
      <c r="B946" s="293"/>
      <c r="C946" s="293"/>
      <c r="D946" s="293"/>
      <c r="E946" s="293"/>
      <c r="F946" s="293"/>
      <c r="G946" s="293"/>
      <c r="H946" s="293"/>
      <c r="I946" s="292"/>
      <c r="J946" s="292"/>
      <c r="K946" s="292"/>
      <c r="L946" s="292"/>
      <c r="M946" s="292"/>
      <c r="N946" s="292"/>
      <c r="O946" s="292"/>
      <c r="P946" s="292"/>
      <c r="Q946" s="491"/>
      <c r="R946" s="292"/>
      <c r="S946" s="292"/>
      <c r="T946" s="292"/>
      <c r="U946" s="495"/>
      <c r="V946" s="491"/>
      <c r="W946" s="503"/>
      <c r="X946" s="499"/>
      <c r="Y946" s="292"/>
      <c r="Z946" s="292"/>
      <c r="AA946" s="1306"/>
      <c r="AB946" s="499"/>
      <c r="AC946" s="292"/>
      <c r="AD946" s="292"/>
      <c r="AE946" s="292"/>
      <c r="AF946" s="292"/>
      <c r="AG946" s="292"/>
      <c r="AH946" s="292"/>
      <c r="AI946" s="292"/>
      <c r="AJ946" s="292"/>
      <c r="AK946" s="1325"/>
      <c r="AL946" s="292"/>
    </row>
    <row r="947" spans="1:38" s="291" customFormat="1" ht="14.25" x14ac:dyDescent="0.25">
      <c r="A947" s="293"/>
      <c r="B947" s="293"/>
      <c r="C947" s="293"/>
      <c r="D947" s="293"/>
      <c r="E947" s="293"/>
      <c r="F947" s="293"/>
      <c r="G947" s="293"/>
      <c r="H947" s="293"/>
      <c r="I947" s="292"/>
      <c r="J947" s="292"/>
      <c r="K947" s="292"/>
      <c r="L947" s="292"/>
      <c r="M947" s="292"/>
      <c r="N947" s="292"/>
      <c r="O947" s="292"/>
      <c r="P947" s="292"/>
      <c r="Q947" s="491"/>
      <c r="R947" s="292"/>
      <c r="S947" s="292"/>
      <c r="T947" s="292"/>
      <c r="U947" s="495"/>
      <c r="V947" s="491"/>
      <c r="W947" s="503"/>
      <c r="X947" s="499"/>
      <c r="Y947" s="292"/>
      <c r="Z947" s="292"/>
      <c r="AA947" s="1306"/>
      <c r="AB947" s="499"/>
      <c r="AC947" s="292"/>
      <c r="AD947" s="292"/>
      <c r="AE947" s="292"/>
      <c r="AF947" s="292"/>
      <c r="AG947" s="292"/>
      <c r="AH947" s="292"/>
      <c r="AI947" s="292"/>
      <c r="AJ947" s="292"/>
      <c r="AK947" s="1325"/>
      <c r="AL947" s="292"/>
    </row>
    <row r="948" spans="1:38" s="291" customFormat="1" ht="14.25" x14ac:dyDescent="0.25">
      <c r="A948" s="293"/>
      <c r="B948" s="293"/>
      <c r="C948" s="293"/>
      <c r="D948" s="293"/>
      <c r="E948" s="293"/>
      <c r="F948" s="293"/>
      <c r="G948" s="293"/>
      <c r="H948" s="293"/>
      <c r="I948" s="292"/>
      <c r="J948" s="292"/>
      <c r="K948" s="292"/>
      <c r="L948" s="292"/>
      <c r="M948" s="292"/>
      <c r="N948" s="292"/>
      <c r="O948" s="292"/>
      <c r="P948" s="292"/>
      <c r="Q948" s="491"/>
      <c r="R948" s="292"/>
      <c r="S948" s="292"/>
      <c r="T948" s="292"/>
      <c r="U948" s="495"/>
      <c r="V948" s="491"/>
      <c r="W948" s="503"/>
      <c r="X948" s="499"/>
      <c r="Y948" s="292"/>
      <c r="Z948" s="292"/>
      <c r="AA948" s="1306"/>
      <c r="AB948" s="499"/>
      <c r="AC948" s="292"/>
      <c r="AD948" s="292"/>
      <c r="AE948" s="292"/>
      <c r="AF948" s="292"/>
      <c r="AG948" s="292"/>
      <c r="AH948" s="292"/>
      <c r="AI948" s="292"/>
      <c r="AJ948" s="292"/>
      <c r="AK948" s="1325"/>
      <c r="AL948" s="292"/>
    </row>
    <row r="949" spans="1:38" s="291" customFormat="1" ht="14.25" x14ac:dyDescent="0.25">
      <c r="A949" s="293"/>
      <c r="B949" s="293"/>
      <c r="C949" s="293"/>
      <c r="D949" s="293"/>
      <c r="E949" s="293"/>
      <c r="F949" s="293"/>
      <c r="G949" s="293"/>
      <c r="H949" s="293"/>
      <c r="I949" s="292"/>
      <c r="J949" s="292"/>
      <c r="K949" s="292"/>
      <c r="L949" s="292"/>
      <c r="M949" s="292"/>
      <c r="N949" s="292"/>
      <c r="O949" s="292"/>
      <c r="P949" s="292"/>
      <c r="Q949" s="491"/>
      <c r="R949" s="292"/>
      <c r="S949" s="292"/>
      <c r="T949" s="292"/>
      <c r="U949" s="495"/>
      <c r="V949" s="491"/>
      <c r="W949" s="503"/>
      <c r="X949" s="499"/>
      <c r="Y949" s="292"/>
      <c r="Z949" s="292"/>
      <c r="AA949" s="1306"/>
      <c r="AB949" s="499"/>
      <c r="AC949" s="292"/>
      <c r="AD949" s="292"/>
      <c r="AE949" s="292"/>
      <c r="AF949" s="292"/>
      <c r="AG949" s="292"/>
      <c r="AH949" s="292"/>
      <c r="AI949" s="292"/>
      <c r="AJ949" s="292"/>
      <c r="AK949" s="1325"/>
      <c r="AL949" s="292"/>
    </row>
    <row r="950" spans="1:38" s="291" customFormat="1" ht="14.25" x14ac:dyDescent="0.25">
      <c r="A950" s="293"/>
      <c r="B950" s="293"/>
      <c r="C950" s="293"/>
      <c r="D950" s="293"/>
      <c r="E950" s="293"/>
      <c r="F950" s="293"/>
      <c r="G950" s="293"/>
      <c r="H950" s="293"/>
      <c r="I950" s="292"/>
      <c r="J950" s="292"/>
      <c r="K950" s="292"/>
      <c r="L950" s="292"/>
      <c r="M950" s="292"/>
      <c r="N950" s="292"/>
      <c r="O950" s="292"/>
      <c r="P950" s="292"/>
      <c r="Q950" s="491"/>
      <c r="R950" s="292"/>
      <c r="S950" s="292"/>
      <c r="T950" s="292"/>
      <c r="U950" s="495"/>
      <c r="V950" s="491"/>
      <c r="W950" s="503"/>
      <c r="X950" s="499"/>
      <c r="Y950" s="292"/>
      <c r="Z950" s="292"/>
      <c r="AA950" s="1306"/>
      <c r="AB950" s="499"/>
      <c r="AC950" s="292"/>
      <c r="AD950" s="292"/>
      <c r="AE950" s="292"/>
      <c r="AF950" s="292"/>
      <c r="AG950" s="292"/>
      <c r="AH950" s="292"/>
      <c r="AI950" s="292"/>
      <c r="AJ950" s="292"/>
      <c r="AK950" s="1325"/>
      <c r="AL950" s="292"/>
    </row>
    <row r="951" spans="1:38" s="291" customFormat="1" ht="14.25" x14ac:dyDescent="0.25">
      <c r="A951" s="293"/>
      <c r="B951" s="293"/>
      <c r="C951" s="293"/>
      <c r="D951" s="293"/>
      <c r="E951" s="293"/>
      <c r="F951" s="293"/>
      <c r="G951" s="293"/>
      <c r="H951" s="293"/>
      <c r="I951" s="292"/>
      <c r="J951" s="292"/>
      <c r="K951" s="292"/>
      <c r="L951" s="292"/>
      <c r="M951" s="292"/>
      <c r="N951" s="292"/>
      <c r="O951" s="292"/>
      <c r="P951" s="292"/>
      <c r="Q951" s="491"/>
      <c r="R951" s="292"/>
      <c r="S951" s="292"/>
      <c r="T951" s="292"/>
      <c r="U951" s="495"/>
      <c r="V951" s="491"/>
      <c r="W951" s="503"/>
      <c r="X951" s="499"/>
      <c r="Y951" s="292"/>
      <c r="Z951" s="292"/>
      <c r="AA951" s="1306"/>
      <c r="AB951" s="499"/>
      <c r="AC951" s="292"/>
      <c r="AD951" s="292"/>
      <c r="AE951" s="292"/>
      <c r="AF951" s="292"/>
      <c r="AG951" s="292"/>
      <c r="AH951" s="292"/>
      <c r="AI951" s="292"/>
      <c r="AJ951" s="292"/>
      <c r="AK951" s="1325"/>
      <c r="AL951" s="292"/>
    </row>
    <row r="952" spans="1:38" s="291" customFormat="1" ht="14.25" x14ac:dyDescent="0.25">
      <c r="A952" s="293"/>
      <c r="B952" s="293"/>
      <c r="C952" s="293"/>
      <c r="D952" s="293"/>
      <c r="E952" s="293"/>
      <c r="F952" s="293"/>
      <c r="G952" s="293"/>
      <c r="H952" s="293"/>
      <c r="I952" s="292"/>
      <c r="J952" s="292"/>
      <c r="K952" s="292"/>
      <c r="L952" s="292"/>
      <c r="M952" s="292"/>
      <c r="N952" s="292"/>
      <c r="O952" s="292"/>
      <c r="P952" s="292"/>
      <c r="Q952" s="491"/>
      <c r="R952" s="292"/>
      <c r="S952" s="292"/>
      <c r="T952" s="292"/>
      <c r="U952" s="495"/>
      <c r="V952" s="491"/>
      <c r="W952" s="503"/>
      <c r="X952" s="499"/>
      <c r="Y952" s="292"/>
      <c r="Z952" s="292"/>
      <c r="AA952" s="1306"/>
      <c r="AB952" s="499"/>
      <c r="AC952" s="292"/>
      <c r="AD952" s="292"/>
      <c r="AE952" s="292"/>
      <c r="AF952" s="292"/>
      <c r="AG952" s="292"/>
      <c r="AH952" s="292"/>
      <c r="AI952" s="292"/>
      <c r="AJ952" s="292"/>
      <c r="AK952" s="1325"/>
      <c r="AL952" s="292"/>
    </row>
    <row r="953" spans="1:38" s="291" customFormat="1" ht="14.25" x14ac:dyDescent="0.25">
      <c r="A953" s="293"/>
      <c r="B953" s="293"/>
      <c r="C953" s="293"/>
      <c r="D953" s="293"/>
      <c r="E953" s="293"/>
      <c r="F953" s="293"/>
      <c r="G953" s="293"/>
      <c r="H953" s="293"/>
      <c r="I953" s="292"/>
      <c r="J953" s="292"/>
      <c r="K953" s="292"/>
      <c r="L953" s="292"/>
      <c r="M953" s="292"/>
      <c r="N953" s="292"/>
      <c r="O953" s="292"/>
      <c r="P953" s="292"/>
      <c r="Q953" s="491"/>
      <c r="R953" s="292"/>
      <c r="S953" s="292"/>
      <c r="T953" s="292"/>
      <c r="U953" s="495"/>
      <c r="V953" s="491"/>
      <c r="W953" s="503"/>
      <c r="X953" s="499"/>
      <c r="Y953" s="292"/>
      <c r="Z953" s="292"/>
      <c r="AA953" s="1306"/>
      <c r="AB953" s="499"/>
      <c r="AC953" s="292"/>
      <c r="AD953" s="292"/>
      <c r="AE953" s="292"/>
      <c r="AF953" s="292"/>
      <c r="AG953" s="292"/>
      <c r="AH953" s="292"/>
      <c r="AI953" s="292"/>
      <c r="AJ953" s="292"/>
      <c r="AK953" s="1325"/>
      <c r="AL953" s="292"/>
    </row>
    <row r="954" spans="1:38" s="291" customFormat="1" ht="14.25" x14ac:dyDescent="0.25">
      <c r="A954" s="293"/>
      <c r="B954" s="293"/>
      <c r="C954" s="293"/>
      <c r="D954" s="293"/>
      <c r="E954" s="293"/>
      <c r="F954" s="293"/>
      <c r="G954" s="293"/>
      <c r="H954" s="293"/>
      <c r="I954" s="292"/>
      <c r="J954" s="292"/>
      <c r="K954" s="292"/>
      <c r="L954" s="292"/>
      <c r="M954" s="292"/>
      <c r="N954" s="292"/>
      <c r="O954" s="292"/>
      <c r="P954" s="292"/>
      <c r="Q954" s="491"/>
      <c r="R954" s="292"/>
      <c r="S954" s="292"/>
      <c r="T954" s="292"/>
      <c r="U954" s="495"/>
      <c r="V954" s="491"/>
      <c r="W954" s="503"/>
      <c r="X954" s="499"/>
      <c r="Y954" s="292"/>
      <c r="Z954" s="292"/>
      <c r="AA954" s="1306"/>
      <c r="AB954" s="499"/>
      <c r="AC954" s="292"/>
      <c r="AD954" s="292"/>
      <c r="AE954" s="292"/>
      <c r="AF954" s="292"/>
      <c r="AG954" s="292"/>
      <c r="AH954" s="292"/>
      <c r="AI954" s="292"/>
      <c r="AJ954" s="292"/>
      <c r="AK954" s="1325"/>
      <c r="AL954" s="292"/>
    </row>
    <row r="955" spans="1:38" s="291" customFormat="1" ht="14.25" x14ac:dyDescent="0.25">
      <c r="A955" s="293"/>
      <c r="B955" s="293"/>
      <c r="C955" s="293"/>
      <c r="D955" s="293"/>
      <c r="E955" s="293"/>
      <c r="F955" s="293"/>
      <c r="G955" s="293"/>
      <c r="H955" s="293"/>
      <c r="I955" s="292"/>
      <c r="J955" s="292"/>
      <c r="K955" s="292"/>
      <c r="L955" s="292"/>
      <c r="M955" s="292"/>
      <c r="N955" s="292"/>
      <c r="O955" s="292"/>
      <c r="P955" s="292"/>
      <c r="Q955" s="491"/>
      <c r="R955" s="292"/>
      <c r="S955" s="292"/>
      <c r="T955" s="292"/>
      <c r="U955" s="495"/>
      <c r="V955" s="491"/>
      <c r="W955" s="503"/>
      <c r="X955" s="499"/>
      <c r="Y955" s="292"/>
      <c r="Z955" s="292"/>
      <c r="AA955" s="1306"/>
      <c r="AB955" s="499"/>
      <c r="AC955" s="292"/>
      <c r="AD955" s="292"/>
      <c r="AE955" s="292"/>
      <c r="AF955" s="292"/>
      <c r="AG955" s="292"/>
      <c r="AH955" s="292"/>
      <c r="AI955" s="292"/>
      <c r="AJ955" s="292"/>
      <c r="AK955" s="1325"/>
      <c r="AL955" s="292"/>
    </row>
    <row r="956" spans="1:38" s="291" customFormat="1" ht="14.25" x14ac:dyDescent="0.25">
      <c r="A956" s="293"/>
      <c r="B956" s="293"/>
      <c r="C956" s="293"/>
      <c r="D956" s="293"/>
      <c r="E956" s="293"/>
      <c r="F956" s="293"/>
      <c r="G956" s="293"/>
      <c r="H956" s="293"/>
      <c r="I956" s="292"/>
      <c r="J956" s="292"/>
      <c r="K956" s="292"/>
      <c r="L956" s="292"/>
      <c r="M956" s="292"/>
      <c r="N956" s="292"/>
      <c r="O956" s="292"/>
      <c r="P956" s="292"/>
      <c r="Q956" s="491"/>
      <c r="R956" s="292"/>
      <c r="S956" s="292"/>
      <c r="T956" s="292"/>
      <c r="U956" s="495"/>
      <c r="V956" s="491"/>
      <c r="W956" s="503"/>
      <c r="X956" s="499"/>
      <c r="Y956" s="292"/>
      <c r="Z956" s="292"/>
      <c r="AA956" s="1306"/>
      <c r="AB956" s="499"/>
      <c r="AC956" s="292"/>
      <c r="AD956" s="292"/>
      <c r="AE956" s="292"/>
      <c r="AF956" s="292"/>
      <c r="AG956" s="292"/>
      <c r="AH956" s="292"/>
      <c r="AI956" s="292"/>
      <c r="AJ956" s="292"/>
      <c r="AK956" s="1325"/>
      <c r="AL956" s="292"/>
    </row>
    <row r="957" spans="1:38" s="291" customFormat="1" ht="14.25" x14ac:dyDescent="0.25">
      <c r="A957" s="293"/>
      <c r="B957" s="293"/>
      <c r="C957" s="293"/>
      <c r="D957" s="293"/>
      <c r="E957" s="293"/>
      <c r="F957" s="293"/>
      <c r="G957" s="293"/>
      <c r="H957" s="293"/>
      <c r="I957" s="292"/>
      <c r="J957" s="292"/>
      <c r="K957" s="292"/>
      <c r="L957" s="292"/>
      <c r="M957" s="292"/>
      <c r="N957" s="292"/>
      <c r="O957" s="292"/>
      <c r="P957" s="292"/>
      <c r="Q957" s="491"/>
      <c r="R957" s="292"/>
      <c r="S957" s="292"/>
      <c r="T957" s="292"/>
      <c r="U957" s="495"/>
      <c r="V957" s="491"/>
      <c r="W957" s="503"/>
      <c r="X957" s="499"/>
      <c r="Y957" s="292"/>
      <c r="Z957" s="292"/>
      <c r="AA957" s="1306"/>
      <c r="AB957" s="499"/>
      <c r="AC957" s="292"/>
      <c r="AD957" s="292"/>
      <c r="AE957" s="292"/>
      <c r="AF957" s="292"/>
      <c r="AG957" s="292"/>
      <c r="AH957" s="292"/>
      <c r="AI957" s="292"/>
      <c r="AJ957" s="292"/>
      <c r="AK957" s="1325"/>
      <c r="AL957" s="292"/>
    </row>
    <row r="958" spans="1:38" s="291" customFormat="1" ht="14.25" x14ac:dyDescent="0.25">
      <c r="A958" s="293"/>
      <c r="B958" s="293"/>
      <c r="C958" s="293"/>
      <c r="D958" s="293"/>
      <c r="E958" s="293"/>
      <c r="F958" s="293"/>
      <c r="G958" s="293"/>
      <c r="H958" s="293"/>
      <c r="I958" s="292"/>
      <c r="J958" s="292"/>
      <c r="K958" s="292"/>
      <c r="L958" s="292"/>
      <c r="M958" s="292"/>
      <c r="N958" s="292"/>
      <c r="O958" s="292"/>
      <c r="P958" s="292"/>
      <c r="Q958" s="491"/>
      <c r="R958" s="292"/>
      <c r="S958" s="292"/>
      <c r="T958" s="292"/>
      <c r="U958" s="495"/>
      <c r="V958" s="491"/>
      <c r="W958" s="503"/>
      <c r="X958" s="499"/>
      <c r="Y958" s="292"/>
      <c r="Z958" s="292"/>
      <c r="AA958" s="1306"/>
      <c r="AB958" s="499"/>
      <c r="AC958" s="292"/>
      <c r="AD958" s="292"/>
      <c r="AE958" s="292"/>
      <c r="AF958" s="292"/>
      <c r="AG958" s="292"/>
      <c r="AH958" s="292"/>
      <c r="AI958" s="292"/>
      <c r="AJ958" s="292"/>
      <c r="AK958" s="1325"/>
      <c r="AL958" s="292"/>
    </row>
    <row r="959" spans="1:38" s="291" customFormat="1" ht="14.25" x14ac:dyDescent="0.25">
      <c r="A959" s="293"/>
      <c r="B959" s="293"/>
      <c r="C959" s="293"/>
      <c r="D959" s="293"/>
      <c r="E959" s="293"/>
      <c r="F959" s="293"/>
      <c r="G959" s="293"/>
      <c r="H959" s="293"/>
      <c r="I959" s="292"/>
      <c r="J959" s="292"/>
      <c r="K959" s="292"/>
      <c r="L959" s="292"/>
      <c r="M959" s="292"/>
      <c r="N959" s="292"/>
      <c r="O959" s="292"/>
      <c r="P959" s="292"/>
      <c r="Q959" s="491"/>
      <c r="R959" s="292"/>
      <c r="S959" s="292"/>
      <c r="T959" s="292"/>
      <c r="U959" s="495"/>
      <c r="V959" s="491"/>
      <c r="W959" s="503"/>
      <c r="X959" s="499"/>
      <c r="Y959" s="292"/>
      <c r="Z959" s="292"/>
      <c r="AA959" s="1306"/>
      <c r="AB959" s="499"/>
      <c r="AC959" s="292"/>
      <c r="AD959" s="292"/>
      <c r="AE959" s="292"/>
      <c r="AF959" s="292"/>
      <c r="AG959" s="292"/>
      <c r="AH959" s="292"/>
      <c r="AI959" s="292"/>
      <c r="AJ959" s="292"/>
      <c r="AK959" s="1325"/>
      <c r="AL959" s="292"/>
    </row>
    <row r="960" spans="1:38" s="291" customFormat="1" ht="14.25" x14ac:dyDescent="0.25">
      <c r="A960" s="293"/>
      <c r="B960" s="293"/>
      <c r="C960" s="293"/>
      <c r="D960" s="293"/>
      <c r="E960" s="293"/>
      <c r="F960" s="293"/>
      <c r="G960" s="293"/>
      <c r="H960" s="293"/>
      <c r="I960" s="292"/>
      <c r="J960" s="292"/>
      <c r="K960" s="292"/>
      <c r="L960" s="292"/>
      <c r="M960" s="292"/>
      <c r="N960" s="292"/>
      <c r="O960" s="292"/>
      <c r="P960" s="292"/>
      <c r="Q960" s="491"/>
      <c r="R960" s="292"/>
      <c r="S960" s="292"/>
      <c r="T960" s="292"/>
      <c r="U960" s="495"/>
      <c r="V960" s="491"/>
      <c r="W960" s="503"/>
      <c r="X960" s="499"/>
      <c r="Y960" s="292"/>
      <c r="Z960" s="292"/>
      <c r="AA960" s="1306"/>
      <c r="AB960" s="499"/>
      <c r="AC960" s="292"/>
      <c r="AD960" s="292"/>
      <c r="AE960" s="292"/>
      <c r="AF960" s="292"/>
      <c r="AG960" s="292"/>
      <c r="AH960" s="292"/>
      <c r="AI960" s="292"/>
      <c r="AJ960" s="292"/>
      <c r="AK960" s="1325"/>
      <c r="AL960" s="292"/>
    </row>
    <row r="961" spans="1:38" s="291" customFormat="1" ht="14.25" x14ac:dyDescent="0.25">
      <c r="A961" s="293"/>
      <c r="B961" s="293"/>
      <c r="C961" s="293"/>
      <c r="D961" s="293"/>
      <c r="E961" s="293"/>
      <c r="F961" s="293"/>
      <c r="G961" s="293"/>
      <c r="H961" s="293"/>
      <c r="I961" s="292"/>
      <c r="J961" s="292"/>
      <c r="K961" s="292"/>
      <c r="L961" s="292"/>
      <c r="M961" s="292"/>
      <c r="N961" s="292"/>
      <c r="O961" s="292"/>
      <c r="P961" s="292"/>
      <c r="Q961" s="491"/>
      <c r="R961" s="292"/>
      <c r="S961" s="292"/>
      <c r="T961" s="292"/>
      <c r="U961" s="495"/>
      <c r="V961" s="491"/>
      <c r="W961" s="503"/>
      <c r="X961" s="499"/>
      <c r="Y961" s="292"/>
      <c r="Z961" s="292"/>
      <c r="AA961" s="1306"/>
      <c r="AB961" s="499"/>
      <c r="AC961" s="292"/>
      <c r="AD961" s="292"/>
      <c r="AE961" s="292"/>
      <c r="AF961" s="292"/>
      <c r="AG961" s="292"/>
      <c r="AH961" s="292"/>
      <c r="AI961" s="292"/>
      <c r="AJ961" s="292"/>
      <c r="AK961" s="1325"/>
      <c r="AL961" s="292"/>
    </row>
    <row r="962" spans="1:38" s="291" customFormat="1" ht="14.25" x14ac:dyDescent="0.25">
      <c r="A962" s="293"/>
      <c r="B962" s="293"/>
      <c r="C962" s="293"/>
      <c r="D962" s="293"/>
      <c r="E962" s="293"/>
      <c r="F962" s="293"/>
      <c r="G962" s="293"/>
      <c r="H962" s="293"/>
      <c r="I962" s="292"/>
      <c r="J962" s="292"/>
      <c r="K962" s="292"/>
      <c r="L962" s="292"/>
      <c r="M962" s="292"/>
      <c r="N962" s="292"/>
      <c r="O962" s="292"/>
      <c r="P962" s="292"/>
      <c r="Q962" s="491"/>
      <c r="R962" s="292"/>
      <c r="S962" s="292"/>
      <c r="T962" s="292"/>
      <c r="U962" s="495"/>
      <c r="V962" s="491"/>
      <c r="W962" s="503"/>
      <c r="X962" s="499"/>
      <c r="Y962" s="292"/>
      <c r="Z962" s="292"/>
      <c r="AA962" s="1306"/>
      <c r="AB962" s="499"/>
      <c r="AC962" s="292"/>
      <c r="AD962" s="292"/>
      <c r="AE962" s="292"/>
      <c r="AF962" s="292"/>
      <c r="AG962" s="292"/>
      <c r="AH962" s="292"/>
      <c r="AI962" s="292"/>
      <c r="AJ962" s="292"/>
      <c r="AK962" s="1325"/>
      <c r="AL962" s="292"/>
    </row>
    <row r="963" spans="1:38" s="291" customFormat="1" ht="14.25" x14ac:dyDescent="0.25">
      <c r="A963" s="293"/>
      <c r="B963" s="293"/>
      <c r="C963" s="293"/>
      <c r="D963" s="293"/>
      <c r="E963" s="293"/>
      <c r="F963" s="293"/>
      <c r="G963" s="293"/>
      <c r="H963" s="293"/>
      <c r="I963" s="292"/>
      <c r="J963" s="292"/>
      <c r="K963" s="292"/>
      <c r="L963" s="292"/>
      <c r="M963" s="292"/>
      <c r="N963" s="292"/>
      <c r="O963" s="292"/>
      <c r="P963" s="292"/>
      <c r="Q963" s="491"/>
      <c r="R963" s="292"/>
      <c r="S963" s="292"/>
      <c r="T963" s="292"/>
      <c r="U963" s="495"/>
      <c r="V963" s="491"/>
      <c r="W963" s="503"/>
      <c r="X963" s="499"/>
      <c r="Y963" s="292"/>
      <c r="Z963" s="292"/>
      <c r="AA963" s="1306"/>
      <c r="AB963" s="499"/>
      <c r="AC963" s="292"/>
      <c r="AD963" s="292"/>
      <c r="AE963" s="292"/>
      <c r="AF963" s="292"/>
      <c r="AG963" s="292"/>
      <c r="AH963" s="292"/>
      <c r="AI963" s="292"/>
      <c r="AJ963" s="292"/>
      <c r="AK963" s="1325"/>
      <c r="AL963" s="292"/>
    </row>
    <row r="964" spans="1:38" s="291" customFormat="1" ht="14.25" x14ac:dyDescent="0.25">
      <c r="A964" s="293"/>
      <c r="B964" s="293"/>
      <c r="C964" s="293"/>
      <c r="D964" s="293"/>
      <c r="E964" s="293"/>
      <c r="F964" s="293"/>
      <c r="G964" s="293"/>
      <c r="H964" s="293"/>
      <c r="I964" s="292"/>
      <c r="J964" s="292"/>
      <c r="K964" s="292"/>
      <c r="L964" s="292"/>
      <c r="M964" s="292"/>
      <c r="N964" s="292"/>
      <c r="O964" s="292"/>
      <c r="P964" s="292"/>
      <c r="Q964" s="491"/>
      <c r="R964" s="292"/>
      <c r="S964" s="292"/>
      <c r="T964" s="292"/>
      <c r="U964" s="495"/>
      <c r="V964" s="491"/>
      <c r="W964" s="503"/>
      <c r="X964" s="499"/>
      <c r="Y964" s="292"/>
      <c r="Z964" s="292"/>
      <c r="AA964" s="1306"/>
      <c r="AB964" s="499"/>
      <c r="AC964" s="292"/>
      <c r="AD964" s="292"/>
      <c r="AE964" s="292"/>
      <c r="AF964" s="292"/>
      <c r="AG964" s="292"/>
      <c r="AH964" s="292"/>
      <c r="AI964" s="292"/>
      <c r="AJ964" s="292"/>
      <c r="AK964" s="1325"/>
      <c r="AL964" s="292"/>
    </row>
    <row r="965" spans="1:38" s="291" customFormat="1" ht="14.25" x14ac:dyDescent="0.25">
      <c r="A965" s="293"/>
      <c r="B965" s="293"/>
      <c r="C965" s="293"/>
      <c r="D965" s="293"/>
      <c r="E965" s="293"/>
      <c r="F965" s="293"/>
      <c r="G965" s="293"/>
      <c r="H965" s="293"/>
      <c r="I965" s="292"/>
      <c r="J965" s="292"/>
      <c r="K965" s="292"/>
      <c r="L965" s="292"/>
      <c r="M965" s="292"/>
      <c r="N965" s="292"/>
      <c r="O965" s="292"/>
      <c r="P965" s="292"/>
      <c r="Q965" s="491"/>
      <c r="R965" s="292"/>
      <c r="S965" s="292"/>
      <c r="T965" s="292"/>
      <c r="U965" s="495"/>
      <c r="V965" s="491"/>
      <c r="W965" s="503"/>
      <c r="X965" s="499"/>
      <c r="Y965" s="292"/>
      <c r="Z965" s="292"/>
      <c r="AA965" s="1306"/>
      <c r="AB965" s="499"/>
      <c r="AC965" s="292"/>
      <c r="AD965" s="292"/>
      <c r="AE965" s="292"/>
      <c r="AF965" s="292"/>
      <c r="AG965" s="292"/>
      <c r="AH965" s="292"/>
      <c r="AI965" s="292"/>
      <c r="AJ965" s="292"/>
      <c r="AK965" s="1325"/>
      <c r="AL965" s="292"/>
    </row>
    <row r="966" spans="1:38" s="291" customFormat="1" ht="14.25" x14ac:dyDescent="0.25">
      <c r="A966" s="293"/>
      <c r="B966" s="293"/>
      <c r="C966" s="293"/>
      <c r="D966" s="293"/>
      <c r="E966" s="293"/>
      <c r="F966" s="293"/>
      <c r="G966" s="293"/>
      <c r="H966" s="293"/>
      <c r="I966" s="292"/>
      <c r="J966" s="292"/>
      <c r="K966" s="292"/>
      <c r="L966" s="292"/>
      <c r="M966" s="292"/>
      <c r="N966" s="292"/>
      <c r="O966" s="292"/>
      <c r="P966" s="292"/>
      <c r="Q966" s="491"/>
      <c r="R966" s="292"/>
      <c r="S966" s="292"/>
      <c r="T966" s="292"/>
      <c r="U966" s="495"/>
      <c r="V966" s="491"/>
      <c r="W966" s="503"/>
      <c r="X966" s="499"/>
      <c r="Y966" s="292"/>
      <c r="Z966" s="292"/>
      <c r="AA966" s="1306"/>
      <c r="AB966" s="499"/>
      <c r="AC966" s="292"/>
      <c r="AD966" s="292"/>
      <c r="AE966" s="292"/>
      <c r="AF966" s="292"/>
      <c r="AG966" s="292"/>
      <c r="AH966" s="292"/>
      <c r="AI966" s="292"/>
      <c r="AJ966" s="292"/>
      <c r="AK966" s="1325"/>
      <c r="AL966" s="292"/>
    </row>
    <row r="967" spans="1:38" s="291" customFormat="1" ht="14.25" x14ac:dyDescent="0.25">
      <c r="A967" s="293"/>
      <c r="B967" s="293"/>
      <c r="C967" s="293"/>
      <c r="D967" s="293"/>
      <c r="E967" s="293"/>
      <c r="F967" s="293"/>
      <c r="G967" s="293"/>
      <c r="H967" s="293"/>
      <c r="I967" s="292"/>
      <c r="J967" s="292"/>
      <c r="K967" s="292"/>
      <c r="L967" s="292"/>
      <c r="M967" s="292"/>
      <c r="N967" s="292"/>
      <c r="O967" s="292"/>
      <c r="P967" s="292"/>
      <c r="Q967" s="491"/>
      <c r="R967" s="292"/>
      <c r="S967" s="292"/>
      <c r="T967" s="292"/>
      <c r="U967" s="495"/>
      <c r="V967" s="491"/>
      <c r="W967" s="503"/>
      <c r="X967" s="499"/>
      <c r="Y967" s="292"/>
      <c r="Z967" s="292"/>
      <c r="AA967" s="1306"/>
      <c r="AB967" s="499"/>
      <c r="AC967" s="292"/>
      <c r="AD967" s="292"/>
      <c r="AE967" s="292"/>
      <c r="AF967" s="292"/>
      <c r="AG967" s="292"/>
      <c r="AH967" s="292"/>
      <c r="AI967" s="292"/>
      <c r="AJ967" s="292"/>
      <c r="AK967" s="1325"/>
      <c r="AL967" s="292"/>
    </row>
    <row r="968" spans="1:38" s="291" customFormat="1" ht="14.25" x14ac:dyDescent="0.25">
      <c r="A968" s="293"/>
      <c r="B968" s="293"/>
      <c r="C968" s="293"/>
      <c r="D968" s="293"/>
      <c r="E968" s="293"/>
      <c r="F968" s="293"/>
      <c r="G968" s="293"/>
      <c r="H968" s="293"/>
      <c r="I968" s="292"/>
      <c r="J968" s="292"/>
      <c r="K968" s="292"/>
      <c r="L968" s="292"/>
      <c r="M968" s="292"/>
      <c r="N968" s="292"/>
      <c r="O968" s="292"/>
      <c r="P968" s="292"/>
      <c r="Q968" s="491"/>
      <c r="R968" s="292"/>
      <c r="S968" s="292"/>
      <c r="T968" s="292"/>
      <c r="U968" s="495"/>
      <c r="V968" s="491"/>
      <c r="W968" s="503"/>
      <c r="X968" s="499"/>
      <c r="Y968" s="292"/>
      <c r="Z968" s="292"/>
      <c r="AA968" s="1306"/>
      <c r="AB968" s="499"/>
      <c r="AC968" s="292"/>
      <c r="AD968" s="292"/>
      <c r="AE968" s="292"/>
      <c r="AF968" s="292"/>
      <c r="AG968" s="292"/>
      <c r="AH968" s="292"/>
      <c r="AI968" s="292"/>
      <c r="AJ968" s="292"/>
      <c r="AK968" s="1325"/>
      <c r="AL968" s="292"/>
    </row>
    <row r="969" spans="1:38" s="291" customFormat="1" ht="14.25" x14ac:dyDescent="0.25">
      <c r="A969" s="293"/>
      <c r="B969" s="293"/>
      <c r="C969" s="293"/>
      <c r="D969" s="293"/>
      <c r="E969" s="293"/>
      <c r="F969" s="293"/>
      <c r="G969" s="293"/>
      <c r="H969" s="293"/>
      <c r="I969" s="292"/>
      <c r="J969" s="292"/>
      <c r="K969" s="292"/>
      <c r="L969" s="292"/>
      <c r="M969" s="292"/>
      <c r="N969" s="292"/>
      <c r="O969" s="292"/>
      <c r="P969" s="292"/>
      <c r="Q969" s="491"/>
      <c r="R969" s="292"/>
      <c r="S969" s="292"/>
      <c r="T969" s="292"/>
      <c r="U969" s="495"/>
      <c r="V969" s="491"/>
      <c r="W969" s="503"/>
      <c r="X969" s="499"/>
      <c r="Y969" s="292"/>
      <c r="Z969" s="292"/>
      <c r="AA969" s="1306"/>
      <c r="AB969" s="499"/>
      <c r="AC969" s="292"/>
      <c r="AD969" s="292"/>
      <c r="AE969" s="292"/>
      <c r="AF969" s="292"/>
      <c r="AG969" s="292"/>
      <c r="AH969" s="292"/>
      <c r="AI969" s="292"/>
      <c r="AJ969" s="292"/>
      <c r="AK969" s="1325"/>
      <c r="AL969" s="292"/>
    </row>
    <row r="970" spans="1:38" s="291" customFormat="1" ht="14.25" x14ac:dyDescent="0.25">
      <c r="A970" s="293"/>
      <c r="B970" s="293"/>
      <c r="C970" s="293"/>
      <c r="D970" s="293"/>
      <c r="E970" s="293"/>
      <c r="F970" s="293"/>
      <c r="G970" s="293"/>
      <c r="H970" s="293"/>
      <c r="I970" s="292"/>
      <c r="J970" s="292"/>
      <c r="K970" s="292"/>
      <c r="L970" s="292"/>
      <c r="M970" s="292"/>
      <c r="N970" s="292"/>
      <c r="O970" s="292"/>
      <c r="P970" s="292"/>
      <c r="Q970" s="491"/>
      <c r="R970" s="292"/>
      <c r="S970" s="292"/>
      <c r="T970" s="292"/>
      <c r="U970" s="495"/>
      <c r="V970" s="491"/>
      <c r="W970" s="503"/>
      <c r="X970" s="499"/>
      <c r="Y970" s="292"/>
      <c r="Z970" s="292"/>
      <c r="AA970" s="1306"/>
      <c r="AB970" s="499"/>
      <c r="AC970" s="292"/>
      <c r="AD970" s="292"/>
      <c r="AE970" s="292"/>
      <c r="AF970" s="292"/>
      <c r="AG970" s="292"/>
      <c r="AH970" s="292"/>
      <c r="AI970" s="292"/>
      <c r="AJ970" s="292"/>
      <c r="AK970" s="1325"/>
      <c r="AL970" s="292"/>
    </row>
    <row r="971" spans="1:38" s="291" customFormat="1" ht="14.25" x14ac:dyDescent="0.25">
      <c r="A971" s="293"/>
      <c r="B971" s="293"/>
      <c r="C971" s="293"/>
      <c r="D971" s="293"/>
      <c r="E971" s="293"/>
      <c r="F971" s="293"/>
      <c r="G971" s="293"/>
      <c r="H971" s="293"/>
      <c r="I971" s="292"/>
      <c r="J971" s="292"/>
      <c r="K971" s="292"/>
      <c r="L971" s="292"/>
      <c r="M971" s="292"/>
      <c r="N971" s="292"/>
      <c r="O971" s="292"/>
      <c r="P971" s="292"/>
      <c r="Q971" s="491"/>
      <c r="R971" s="292"/>
      <c r="S971" s="292"/>
      <c r="T971" s="292"/>
      <c r="U971" s="495"/>
      <c r="V971" s="491"/>
      <c r="W971" s="503"/>
      <c r="X971" s="499"/>
      <c r="Y971" s="292"/>
      <c r="Z971" s="292"/>
      <c r="AA971" s="1306"/>
      <c r="AB971" s="499"/>
      <c r="AC971" s="292"/>
      <c r="AD971" s="292"/>
      <c r="AE971" s="292"/>
      <c r="AF971" s="292"/>
      <c r="AG971" s="292"/>
      <c r="AH971" s="292"/>
      <c r="AI971" s="292"/>
      <c r="AJ971" s="292"/>
      <c r="AK971" s="1325"/>
      <c r="AL971" s="292"/>
    </row>
    <row r="972" spans="1:38" s="291" customFormat="1" ht="14.25" x14ac:dyDescent="0.25">
      <c r="A972" s="293"/>
      <c r="B972" s="293"/>
      <c r="C972" s="293"/>
      <c r="D972" s="293"/>
      <c r="E972" s="293"/>
      <c r="F972" s="293"/>
      <c r="G972" s="293"/>
      <c r="H972" s="293"/>
      <c r="I972" s="292"/>
      <c r="J972" s="292"/>
      <c r="K972" s="292"/>
      <c r="L972" s="292"/>
      <c r="M972" s="292"/>
      <c r="N972" s="292"/>
      <c r="O972" s="292"/>
      <c r="P972" s="292"/>
      <c r="Q972" s="491"/>
      <c r="R972" s="292"/>
      <c r="S972" s="292"/>
      <c r="T972" s="292"/>
      <c r="U972" s="495"/>
      <c r="V972" s="491"/>
      <c r="W972" s="503"/>
      <c r="X972" s="499"/>
      <c r="Y972" s="292"/>
      <c r="Z972" s="292"/>
      <c r="AA972" s="1306"/>
      <c r="AB972" s="499"/>
      <c r="AC972" s="292"/>
      <c r="AD972" s="292"/>
      <c r="AE972" s="292"/>
      <c r="AF972" s="292"/>
      <c r="AG972" s="292"/>
      <c r="AH972" s="292"/>
      <c r="AI972" s="292"/>
      <c r="AJ972" s="292"/>
      <c r="AK972" s="1325"/>
      <c r="AL972" s="292"/>
    </row>
    <row r="973" spans="1:38" s="291" customFormat="1" ht="14.25" x14ac:dyDescent="0.25">
      <c r="A973" s="293"/>
      <c r="B973" s="293"/>
      <c r="C973" s="293"/>
      <c r="D973" s="293"/>
      <c r="E973" s="293"/>
      <c r="F973" s="293"/>
      <c r="G973" s="293"/>
      <c r="H973" s="293"/>
      <c r="I973" s="292"/>
      <c r="J973" s="292"/>
      <c r="K973" s="292"/>
      <c r="L973" s="292"/>
      <c r="M973" s="292"/>
      <c r="N973" s="292"/>
      <c r="O973" s="292"/>
      <c r="P973" s="292"/>
      <c r="Q973" s="491"/>
      <c r="R973" s="292"/>
      <c r="S973" s="292"/>
      <c r="T973" s="292"/>
      <c r="U973" s="495"/>
      <c r="V973" s="491"/>
      <c r="W973" s="503"/>
      <c r="X973" s="499"/>
      <c r="Y973" s="292"/>
      <c r="Z973" s="292"/>
      <c r="AA973" s="1306"/>
      <c r="AB973" s="499"/>
      <c r="AC973" s="292"/>
      <c r="AD973" s="292"/>
      <c r="AE973" s="292"/>
      <c r="AF973" s="292"/>
      <c r="AG973" s="292"/>
      <c r="AH973" s="292"/>
      <c r="AI973" s="292"/>
      <c r="AJ973" s="292"/>
      <c r="AK973" s="1325"/>
      <c r="AL973" s="292"/>
    </row>
    <row r="974" spans="1:38" s="291" customFormat="1" ht="14.25" x14ac:dyDescent="0.25">
      <c r="A974" s="293"/>
      <c r="B974" s="293"/>
      <c r="C974" s="293"/>
      <c r="D974" s="293"/>
      <c r="E974" s="293"/>
      <c r="F974" s="293"/>
      <c r="G974" s="293"/>
      <c r="H974" s="293"/>
      <c r="I974" s="292"/>
      <c r="J974" s="292"/>
      <c r="K974" s="292"/>
      <c r="L974" s="292"/>
      <c r="M974" s="292"/>
      <c r="N974" s="292"/>
      <c r="O974" s="292"/>
      <c r="P974" s="292"/>
      <c r="Q974" s="491"/>
      <c r="R974" s="292"/>
      <c r="S974" s="292"/>
      <c r="T974" s="292"/>
      <c r="U974" s="495"/>
      <c r="V974" s="491"/>
      <c r="W974" s="503"/>
      <c r="X974" s="499"/>
      <c r="Y974" s="292"/>
      <c r="Z974" s="292"/>
      <c r="AA974" s="1306"/>
      <c r="AB974" s="499"/>
      <c r="AC974" s="292"/>
      <c r="AD974" s="292"/>
      <c r="AE974" s="292"/>
      <c r="AF974" s="292"/>
      <c r="AG974" s="292"/>
      <c r="AH974" s="292"/>
      <c r="AI974" s="292"/>
      <c r="AJ974" s="292"/>
      <c r="AK974" s="1325"/>
      <c r="AL974" s="292"/>
    </row>
    <row r="975" spans="1:38" s="291" customFormat="1" ht="14.25" x14ac:dyDescent="0.25">
      <c r="A975" s="293"/>
      <c r="B975" s="293"/>
      <c r="C975" s="293"/>
      <c r="D975" s="293"/>
      <c r="E975" s="293"/>
      <c r="F975" s="293"/>
      <c r="G975" s="293"/>
      <c r="H975" s="293"/>
      <c r="I975" s="292"/>
      <c r="J975" s="292"/>
      <c r="K975" s="292"/>
      <c r="L975" s="292"/>
      <c r="M975" s="292"/>
      <c r="N975" s="292"/>
      <c r="O975" s="292"/>
      <c r="P975" s="292"/>
      <c r="Q975" s="491"/>
      <c r="R975" s="292"/>
      <c r="S975" s="292"/>
      <c r="T975" s="292"/>
      <c r="U975" s="495"/>
      <c r="V975" s="491"/>
      <c r="W975" s="503"/>
      <c r="X975" s="499"/>
      <c r="Y975" s="292"/>
      <c r="Z975" s="292"/>
      <c r="AA975" s="1306"/>
      <c r="AB975" s="499"/>
      <c r="AC975" s="292"/>
      <c r="AD975" s="292"/>
      <c r="AE975" s="292"/>
      <c r="AF975" s="292"/>
      <c r="AG975" s="292"/>
      <c r="AH975" s="292"/>
      <c r="AI975" s="292"/>
      <c r="AJ975" s="292"/>
      <c r="AK975" s="1325"/>
      <c r="AL975" s="292"/>
    </row>
    <row r="976" spans="1:38" s="291" customFormat="1" ht="14.25" x14ac:dyDescent="0.25">
      <c r="A976" s="293"/>
      <c r="B976" s="293"/>
      <c r="C976" s="293"/>
      <c r="D976" s="293"/>
      <c r="E976" s="293"/>
      <c r="F976" s="293"/>
      <c r="G976" s="293"/>
      <c r="H976" s="293"/>
      <c r="I976" s="292"/>
      <c r="J976" s="292"/>
      <c r="K976" s="292"/>
      <c r="L976" s="292"/>
      <c r="M976" s="292"/>
      <c r="N976" s="292"/>
      <c r="O976" s="292"/>
      <c r="P976" s="292"/>
      <c r="Q976" s="491"/>
      <c r="R976" s="292"/>
      <c r="S976" s="292"/>
      <c r="T976" s="292"/>
      <c r="U976" s="495"/>
      <c r="V976" s="491"/>
      <c r="W976" s="503"/>
      <c r="X976" s="499"/>
      <c r="Y976" s="292"/>
      <c r="Z976" s="292"/>
      <c r="AA976" s="1306"/>
      <c r="AB976" s="499"/>
      <c r="AC976" s="292"/>
      <c r="AD976" s="292"/>
      <c r="AE976" s="292"/>
      <c r="AF976" s="292"/>
      <c r="AG976" s="292"/>
      <c r="AH976" s="292"/>
      <c r="AI976" s="292"/>
      <c r="AJ976" s="292"/>
      <c r="AK976" s="1325"/>
      <c r="AL976" s="292"/>
    </row>
    <row r="977" spans="1:38" s="291" customFormat="1" ht="14.25" x14ac:dyDescent="0.25">
      <c r="A977" s="293"/>
      <c r="B977" s="293"/>
      <c r="C977" s="293"/>
      <c r="D977" s="293"/>
      <c r="E977" s="293"/>
      <c r="F977" s="293"/>
      <c r="G977" s="293"/>
      <c r="H977" s="293"/>
      <c r="I977" s="292"/>
      <c r="J977" s="292"/>
      <c r="K977" s="292"/>
      <c r="L977" s="292"/>
      <c r="M977" s="292"/>
      <c r="N977" s="292"/>
      <c r="O977" s="292"/>
      <c r="P977" s="292"/>
      <c r="Q977" s="491"/>
      <c r="R977" s="292"/>
      <c r="S977" s="292"/>
      <c r="T977" s="292"/>
      <c r="U977" s="495"/>
      <c r="V977" s="491"/>
      <c r="W977" s="503"/>
      <c r="X977" s="499"/>
      <c r="Y977" s="292"/>
      <c r="Z977" s="292"/>
      <c r="AA977" s="1306"/>
      <c r="AB977" s="499"/>
      <c r="AC977" s="292"/>
      <c r="AD977" s="292"/>
      <c r="AE977" s="292"/>
      <c r="AF977" s="292"/>
      <c r="AG977" s="292"/>
      <c r="AH977" s="292"/>
      <c r="AI977" s="292"/>
      <c r="AJ977" s="292"/>
      <c r="AK977" s="1325"/>
      <c r="AL977" s="292"/>
    </row>
    <row r="978" spans="1:38" s="291" customFormat="1" ht="14.25" x14ac:dyDescent="0.25">
      <c r="A978" s="293"/>
      <c r="B978" s="293"/>
      <c r="C978" s="293"/>
      <c r="D978" s="293"/>
      <c r="E978" s="293"/>
      <c r="F978" s="293"/>
      <c r="G978" s="293"/>
      <c r="H978" s="293"/>
      <c r="I978" s="292"/>
      <c r="J978" s="292"/>
      <c r="K978" s="292"/>
      <c r="L978" s="292"/>
      <c r="M978" s="292"/>
      <c r="N978" s="292"/>
      <c r="O978" s="292"/>
      <c r="P978" s="292"/>
      <c r="Q978" s="491"/>
      <c r="R978" s="292"/>
      <c r="S978" s="292"/>
      <c r="T978" s="292"/>
      <c r="U978" s="495"/>
      <c r="V978" s="491"/>
      <c r="W978" s="503"/>
      <c r="X978" s="499"/>
      <c r="Y978" s="292"/>
      <c r="Z978" s="292"/>
      <c r="AA978" s="1306"/>
      <c r="AB978" s="499"/>
      <c r="AC978" s="292"/>
      <c r="AD978" s="292"/>
      <c r="AE978" s="292"/>
      <c r="AF978" s="292"/>
      <c r="AG978" s="292"/>
      <c r="AH978" s="292"/>
      <c r="AI978" s="292"/>
      <c r="AJ978" s="292"/>
      <c r="AK978" s="1325"/>
      <c r="AL978" s="292"/>
    </row>
    <row r="979" spans="1:38" s="291" customFormat="1" ht="14.25" x14ac:dyDescent="0.25">
      <c r="A979" s="293"/>
      <c r="B979" s="293"/>
      <c r="C979" s="293"/>
      <c r="D979" s="293"/>
      <c r="E979" s="293"/>
      <c r="F979" s="293"/>
      <c r="G979" s="293"/>
      <c r="H979" s="293"/>
      <c r="I979" s="292"/>
      <c r="J979" s="292"/>
      <c r="K979" s="292"/>
      <c r="L979" s="292"/>
      <c r="M979" s="292"/>
      <c r="N979" s="292"/>
      <c r="O979" s="292"/>
      <c r="P979" s="292"/>
      <c r="Q979" s="491"/>
      <c r="R979" s="292"/>
      <c r="S979" s="292"/>
      <c r="T979" s="292"/>
      <c r="U979" s="495"/>
      <c r="V979" s="491"/>
      <c r="W979" s="503"/>
      <c r="X979" s="499"/>
      <c r="Y979" s="292"/>
      <c r="Z979" s="292"/>
      <c r="AA979" s="1306"/>
      <c r="AB979" s="499"/>
      <c r="AC979" s="292"/>
      <c r="AD979" s="292"/>
      <c r="AE979" s="292"/>
      <c r="AF979" s="292"/>
      <c r="AG979" s="292"/>
      <c r="AH979" s="292"/>
      <c r="AI979" s="292"/>
      <c r="AJ979" s="292"/>
      <c r="AK979" s="1325"/>
      <c r="AL979" s="292"/>
    </row>
    <row r="980" spans="1:38" s="291" customFormat="1" ht="14.25" x14ac:dyDescent="0.25">
      <c r="A980" s="293"/>
      <c r="B980" s="293"/>
      <c r="C980" s="293"/>
      <c r="D980" s="293"/>
      <c r="E980" s="293"/>
      <c r="F980" s="293"/>
      <c r="G980" s="293"/>
      <c r="H980" s="293"/>
      <c r="I980" s="292"/>
      <c r="J980" s="292"/>
      <c r="K980" s="292"/>
      <c r="L980" s="292"/>
      <c r="M980" s="292"/>
      <c r="N980" s="292"/>
      <c r="O980" s="292"/>
      <c r="P980" s="292"/>
      <c r="Q980" s="491"/>
      <c r="R980" s="292"/>
      <c r="S980" s="292"/>
      <c r="T980" s="292"/>
      <c r="U980" s="495"/>
      <c r="V980" s="491"/>
      <c r="W980" s="503"/>
      <c r="X980" s="499"/>
      <c r="Y980" s="292"/>
      <c r="Z980" s="292"/>
      <c r="AA980" s="1306"/>
      <c r="AB980" s="499"/>
      <c r="AC980" s="292"/>
      <c r="AD980" s="292"/>
      <c r="AE980" s="292"/>
      <c r="AF980" s="292"/>
      <c r="AG980" s="292"/>
      <c r="AH980" s="292"/>
      <c r="AI980" s="292"/>
      <c r="AJ980" s="292"/>
      <c r="AK980" s="1325"/>
      <c r="AL980" s="292"/>
    </row>
    <row r="981" spans="1:38" s="291" customFormat="1" ht="14.25" x14ac:dyDescent="0.25">
      <c r="A981" s="293"/>
      <c r="B981" s="293"/>
      <c r="C981" s="293"/>
      <c r="D981" s="293"/>
      <c r="E981" s="293"/>
      <c r="F981" s="293"/>
      <c r="G981" s="293"/>
      <c r="H981" s="293"/>
      <c r="I981" s="292"/>
      <c r="J981" s="292"/>
      <c r="K981" s="292"/>
      <c r="L981" s="292"/>
      <c r="M981" s="292"/>
      <c r="N981" s="292"/>
      <c r="O981" s="292"/>
      <c r="P981" s="292"/>
      <c r="Q981" s="491"/>
      <c r="R981" s="292"/>
      <c r="S981" s="292"/>
      <c r="T981" s="292"/>
      <c r="U981" s="495"/>
      <c r="V981" s="491"/>
      <c r="W981" s="503"/>
      <c r="X981" s="499"/>
      <c r="Y981" s="292"/>
      <c r="Z981" s="292"/>
      <c r="AA981" s="1306"/>
      <c r="AB981" s="499"/>
      <c r="AC981" s="292"/>
      <c r="AD981" s="292"/>
      <c r="AE981" s="292"/>
      <c r="AF981" s="292"/>
      <c r="AG981" s="292"/>
      <c r="AH981" s="292"/>
      <c r="AI981" s="292"/>
      <c r="AJ981" s="292"/>
      <c r="AK981" s="1325"/>
      <c r="AL981" s="292"/>
    </row>
    <row r="982" spans="1:38" s="291" customFormat="1" ht="14.25" x14ac:dyDescent="0.25">
      <c r="A982" s="293"/>
      <c r="B982" s="293"/>
      <c r="C982" s="293"/>
      <c r="D982" s="293"/>
      <c r="E982" s="293"/>
      <c r="F982" s="293"/>
      <c r="G982" s="293"/>
      <c r="H982" s="293"/>
      <c r="I982" s="292"/>
      <c r="J982" s="292"/>
      <c r="K982" s="292"/>
      <c r="L982" s="292"/>
      <c r="M982" s="292"/>
      <c r="N982" s="292"/>
      <c r="O982" s="292"/>
      <c r="P982" s="292"/>
      <c r="Q982" s="491"/>
      <c r="R982" s="292"/>
      <c r="S982" s="292"/>
      <c r="T982" s="292"/>
      <c r="U982" s="495"/>
      <c r="V982" s="491"/>
      <c r="W982" s="503"/>
      <c r="X982" s="499"/>
      <c r="Y982" s="292"/>
      <c r="Z982" s="292"/>
      <c r="AA982" s="1306"/>
      <c r="AB982" s="499"/>
      <c r="AC982" s="292"/>
      <c r="AD982" s="292"/>
      <c r="AE982" s="292"/>
      <c r="AF982" s="292"/>
      <c r="AG982" s="292"/>
      <c r="AH982" s="292"/>
      <c r="AI982" s="292"/>
      <c r="AJ982" s="292"/>
      <c r="AK982" s="1325"/>
      <c r="AL982" s="292"/>
    </row>
    <row r="983" spans="1:38" s="291" customFormat="1" ht="14.25" x14ac:dyDescent="0.25">
      <c r="A983" s="293"/>
      <c r="B983" s="293"/>
      <c r="C983" s="293"/>
      <c r="D983" s="293"/>
      <c r="E983" s="293"/>
      <c r="F983" s="293"/>
      <c r="G983" s="293"/>
      <c r="H983" s="293"/>
      <c r="I983" s="292"/>
      <c r="J983" s="292"/>
      <c r="K983" s="292"/>
      <c r="L983" s="292"/>
      <c r="M983" s="292"/>
      <c r="N983" s="292"/>
      <c r="O983" s="292"/>
      <c r="P983" s="292"/>
      <c r="Q983" s="491"/>
      <c r="R983" s="292"/>
      <c r="S983" s="292"/>
      <c r="T983" s="292"/>
      <c r="U983" s="495"/>
      <c r="V983" s="491"/>
      <c r="W983" s="503"/>
      <c r="X983" s="499"/>
      <c r="Y983" s="292"/>
      <c r="Z983" s="292"/>
      <c r="AA983" s="1306"/>
      <c r="AB983" s="499"/>
      <c r="AC983" s="292"/>
      <c r="AD983" s="292"/>
      <c r="AE983" s="292"/>
      <c r="AF983" s="292"/>
      <c r="AG983" s="292"/>
      <c r="AH983" s="292"/>
      <c r="AI983" s="292"/>
      <c r="AJ983" s="292"/>
      <c r="AK983" s="1325"/>
      <c r="AL983" s="292"/>
    </row>
    <row r="984" spans="1:38" s="291" customFormat="1" ht="14.25" x14ac:dyDescent="0.25">
      <c r="A984" s="293"/>
      <c r="B984" s="293"/>
      <c r="C984" s="293"/>
      <c r="D984" s="293"/>
      <c r="E984" s="293"/>
      <c r="F984" s="293"/>
      <c r="G984" s="293"/>
      <c r="H984" s="293"/>
      <c r="I984" s="292"/>
      <c r="J984" s="292"/>
      <c r="K984" s="292"/>
      <c r="L984" s="292"/>
      <c r="M984" s="292"/>
      <c r="N984" s="292"/>
      <c r="O984" s="292"/>
      <c r="P984" s="292"/>
      <c r="Q984" s="491"/>
      <c r="R984" s="292"/>
      <c r="S984" s="292"/>
      <c r="T984" s="292"/>
      <c r="U984" s="495"/>
      <c r="V984" s="491"/>
      <c r="W984" s="503"/>
      <c r="X984" s="499"/>
      <c r="Y984" s="292"/>
      <c r="Z984" s="292"/>
      <c r="AA984" s="1306"/>
      <c r="AB984" s="499"/>
      <c r="AC984" s="292"/>
      <c r="AD984" s="292"/>
      <c r="AE984" s="292"/>
      <c r="AF984" s="292"/>
      <c r="AG984" s="292"/>
      <c r="AH984" s="292"/>
      <c r="AI984" s="292"/>
      <c r="AJ984" s="292"/>
      <c r="AK984" s="1325"/>
      <c r="AL984" s="292"/>
    </row>
    <row r="985" spans="1:38" s="291" customFormat="1" ht="14.25" x14ac:dyDescent="0.25">
      <c r="A985" s="293"/>
      <c r="B985" s="293"/>
      <c r="C985" s="293"/>
      <c r="D985" s="293"/>
      <c r="E985" s="293"/>
      <c r="F985" s="293"/>
      <c r="G985" s="293"/>
      <c r="H985" s="293"/>
      <c r="I985" s="292"/>
      <c r="J985" s="292"/>
      <c r="K985" s="292"/>
      <c r="L985" s="292"/>
      <c r="M985" s="292"/>
      <c r="N985" s="292"/>
      <c r="O985" s="292"/>
      <c r="P985" s="292"/>
      <c r="Q985" s="491"/>
      <c r="R985" s="292"/>
      <c r="S985" s="292"/>
      <c r="T985" s="292"/>
      <c r="U985" s="495"/>
      <c r="V985" s="491"/>
      <c r="W985" s="503"/>
      <c r="X985" s="499"/>
      <c r="Y985" s="292"/>
      <c r="Z985" s="292"/>
      <c r="AA985" s="1306"/>
      <c r="AB985" s="499"/>
      <c r="AC985" s="292"/>
      <c r="AD985" s="292"/>
      <c r="AE985" s="292"/>
      <c r="AF985" s="292"/>
      <c r="AG985" s="292"/>
      <c r="AH985" s="292"/>
      <c r="AI985" s="292"/>
      <c r="AJ985" s="292"/>
      <c r="AK985" s="1325"/>
      <c r="AL985" s="292"/>
    </row>
    <row r="986" spans="1:38" s="291" customFormat="1" ht="14.25" x14ac:dyDescent="0.25">
      <c r="A986" s="293"/>
      <c r="B986" s="293"/>
      <c r="C986" s="293"/>
      <c r="D986" s="293"/>
      <c r="E986" s="293"/>
      <c r="F986" s="293"/>
      <c r="G986" s="293"/>
      <c r="H986" s="293"/>
      <c r="I986" s="292"/>
      <c r="J986" s="292"/>
      <c r="K986" s="292"/>
      <c r="L986" s="292"/>
      <c r="M986" s="292"/>
      <c r="N986" s="292"/>
      <c r="O986" s="292"/>
      <c r="P986" s="292"/>
      <c r="Q986" s="491"/>
      <c r="R986" s="292"/>
      <c r="S986" s="292"/>
      <c r="T986" s="292"/>
      <c r="U986" s="495"/>
      <c r="V986" s="491"/>
      <c r="W986" s="503"/>
      <c r="X986" s="499"/>
      <c r="Y986" s="292"/>
      <c r="Z986" s="292"/>
      <c r="AA986" s="1306"/>
      <c r="AB986" s="499"/>
      <c r="AC986" s="292"/>
      <c r="AD986" s="292"/>
      <c r="AE986" s="292"/>
      <c r="AF986" s="292"/>
      <c r="AG986" s="292"/>
      <c r="AH986" s="292"/>
      <c r="AI986" s="292"/>
      <c r="AJ986" s="292"/>
      <c r="AK986" s="1325"/>
      <c r="AL986" s="292"/>
    </row>
    <row r="987" spans="1:38" s="291" customFormat="1" ht="14.25" x14ac:dyDescent="0.25">
      <c r="A987" s="293"/>
      <c r="B987" s="293"/>
      <c r="C987" s="293"/>
      <c r="D987" s="293"/>
      <c r="E987" s="293"/>
      <c r="F987" s="293"/>
      <c r="G987" s="293"/>
      <c r="H987" s="293"/>
      <c r="I987" s="292"/>
      <c r="J987" s="292"/>
      <c r="K987" s="292"/>
      <c r="L987" s="292"/>
      <c r="M987" s="292"/>
      <c r="N987" s="292"/>
      <c r="O987" s="292"/>
      <c r="P987" s="292"/>
      <c r="Q987" s="491"/>
      <c r="R987" s="292"/>
      <c r="S987" s="292"/>
      <c r="T987" s="292"/>
      <c r="U987" s="495"/>
      <c r="V987" s="491"/>
      <c r="W987" s="503"/>
      <c r="X987" s="499"/>
      <c r="Y987" s="292"/>
      <c r="Z987" s="292"/>
      <c r="AA987" s="1306"/>
      <c r="AB987" s="499"/>
      <c r="AC987" s="292"/>
      <c r="AD987" s="292"/>
      <c r="AE987" s="292"/>
      <c r="AF987" s="292"/>
      <c r="AG987" s="292"/>
      <c r="AH987" s="292"/>
      <c r="AI987" s="292"/>
      <c r="AJ987" s="292"/>
      <c r="AK987" s="1325"/>
      <c r="AL987" s="292"/>
    </row>
    <row r="988" spans="1:38" s="291" customFormat="1" ht="14.25" x14ac:dyDescent="0.25">
      <c r="A988" s="293"/>
      <c r="B988" s="293"/>
      <c r="C988" s="293"/>
      <c r="D988" s="293"/>
      <c r="E988" s="293"/>
      <c r="F988" s="293"/>
      <c r="G988" s="293"/>
      <c r="H988" s="293"/>
      <c r="I988" s="292"/>
      <c r="J988" s="292"/>
      <c r="K988" s="292"/>
      <c r="L988" s="292"/>
      <c r="M988" s="292"/>
      <c r="N988" s="292"/>
      <c r="O988" s="292"/>
      <c r="P988" s="292"/>
      <c r="Q988" s="491"/>
      <c r="R988" s="292"/>
      <c r="S988" s="292"/>
      <c r="T988" s="292"/>
      <c r="U988" s="495"/>
      <c r="V988" s="491"/>
      <c r="W988" s="503"/>
      <c r="X988" s="499"/>
      <c r="Y988" s="292"/>
      <c r="Z988" s="292"/>
      <c r="AA988" s="1306"/>
      <c r="AB988" s="499"/>
      <c r="AC988" s="292"/>
      <c r="AD988" s="292"/>
      <c r="AE988" s="292"/>
      <c r="AF988" s="292"/>
      <c r="AG988" s="292"/>
      <c r="AH988" s="292"/>
      <c r="AI988" s="292"/>
      <c r="AJ988" s="292"/>
      <c r="AK988" s="1325"/>
      <c r="AL988" s="292"/>
    </row>
    <row r="989" spans="1:38" s="291" customFormat="1" ht="14.25" x14ac:dyDescent="0.25">
      <c r="A989" s="293"/>
      <c r="B989" s="293"/>
      <c r="C989" s="293"/>
      <c r="D989" s="293"/>
      <c r="E989" s="293"/>
      <c r="F989" s="293"/>
      <c r="G989" s="293"/>
      <c r="H989" s="293"/>
      <c r="I989" s="292"/>
      <c r="J989" s="292"/>
      <c r="K989" s="292"/>
      <c r="L989" s="292"/>
      <c r="M989" s="292"/>
      <c r="N989" s="292"/>
      <c r="O989" s="292"/>
      <c r="P989" s="292"/>
      <c r="Q989" s="491"/>
      <c r="R989" s="292"/>
      <c r="S989" s="292"/>
      <c r="T989" s="292"/>
      <c r="U989" s="495"/>
      <c r="V989" s="491"/>
      <c r="W989" s="503"/>
      <c r="X989" s="499"/>
      <c r="Y989" s="292"/>
      <c r="Z989" s="292"/>
      <c r="AA989" s="1306"/>
      <c r="AB989" s="499"/>
      <c r="AC989" s="292"/>
      <c r="AD989" s="292"/>
      <c r="AE989" s="292"/>
      <c r="AF989" s="292"/>
      <c r="AG989" s="292"/>
      <c r="AH989" s="292"/>
      <c r="AI989" s="292"/>
      <c r="AJ989" s="292"/>
      <c r="AK989" s="1325"/>
      <c r="AL989" s="292"/>
    </row>
    <row r="990" spans="1:38" s="291" customFormat="1" ht="14.25" x14ac:dyDescent="0.25">
      <c r="A990" s="293"/>
      <c r="B990" s="293"/>
      <c r="C990" s="293"/>
      <c r="D990" s="293"/>
      <c r="E990" s="293"/>
      <c r="F990" s="293"/>
      <c r="G990" s="293"/>
      <c r="H990" s="293"/>
      <c r="I990" s="292"/>
      <c r="J990" s="292"/>
      <c r="K990" s="292"/>
      <c r="L990" s="292"/>
      <c r="M990" s="292"/>
      <c r="N990" s="292"/>
      <c r="O990" s="292"/>
      <c r="P990" s="292"/>
      <c r="Q990" s="491"/>
      <c r="R990" s="292"/>
      <c r="S990" s="292"/>
      <c r="T990" s="292"/>
      <c r="U990" s="495"/>
      <c r="V990" s="491"/>
      <c r="W990" s="503"/>
      <c r="X990" s="499"/>
      <c r="Y990" s="292"/>
      <c r="Z990" s="292"/>
      <c r="AA990" s="1306"/>
      <c r="AB990" s="499"/>
      <c r="AC990" s="292"/>
      <c r="AD990" s="292"/>
      <c r="AE990" s="292"/>
      <c r="AF990" s="292"/>
      <c r="AG990" s="292"/>
      <c r="AH990" s="292"/>
      <c r="AI990" s="292"/>
      <c r="AJ990" s="292"/>
      <c r="AK990" s="1325"/>
      <c r="AL990" s="292"/>
    </row>
    <row r="991" spans="1:38" s="291" customFormat="1" ht="14.25" x14ac:dyDescent="0.25">
      <c r="A991" s="293"/>
      <c r="B991" s="293"/>
      <c r="C991" s="293"/>
      <c r="D991" s="293"/>
      <c r="E991" s="293"/>
      <c r="F991" s="293"/>
      <c r="G991" s="293"/>
      <c r="H991" s="293"/>
      <c r="I991" s="292"/>
      <c r="J991" s="292"/>
      <c r="K991" s="292"/>
      <c r="L991" s="292"/>
      <c r="M991" s="292"/>
      <c r="N991" s="292"/>
      <c r="O991" s="292"/>
      <c r="P991" s="292"/>
      <c r="Q991" s="491"/>
      <c r="R991" s="292"/>
      <c r="S991" s="292"/>
      <c r="T991" s="292"/>
      <c r="U991" s="495"/>
      <c r="V991" s="491"/>
      <c r="W991" s="503"/>
      <c r="X991" s="499"/>
      <c r="Y991" s="292"/>
      <c r="Z991" s="292"/>
      <c r="AA991" s="1306"/>
      <c r="AB991" s="499"/>
      <c r="AC991" s="292"/>
      <c r="AD991" s="292"/>
      <c r="AE991" s="292"/>
      <c r="AF991" s="292"/>
      <c r="AG991" s="292"/>
      <c r="AH991" s="292"/>
      <c r="AI991" s="292"/>
      <c r="AJ991" s="292"/>
      <c r="AK991" s="1325"/>
      <c r="AL991" s="292"/>
    </row>
    <row r="992" spans="1:38" s="291" customFormat="1" ht="14.25" x14ac:dyDescent="0.25">
      <c r="A992" s="293"/>
      <c r="B992" s="293"/>
      <c r="C992" s="293"/>
      <c r="D992" s="293"/>
      <c r="E992" s="293"/>
      <c r="F992" s="293"/>
      <c r="G992" s="293"/>
      <c r="H992" s="293"/>
      <c r="I992" s="292"/>
      <c r="J992" s="292"/>
      <c r="K992" s="292"/>
      <c r="L992" s="292"/>
      <c r="M992" s="292"/>
      <c r="N992" s="292"/>
      <c r="O992" s="292"/>
      <c r="P992" s="292"/>
      <c r="Q992" s="491"/>
      <c r="R992" s="292"/>
      <c r="S992" s="292"/>
      <c r="T992" s="292"/>
      <c r="U992" s="495"/>
      <c r="V992" s="491"/>
      <c r="W992" s="503"/>
      <c r="X992" s="499"/>
      <c r="Y992" s="292"/>
      <c r="Z992" s="292"/>
      <c r="AA992" s="1306"/>
      <c r="AB992" s="499"/>
      <c r="AC992" s="292"/>
      <c r="AD992" s="292"/>
      <c r="AE992" s="292"/>
      <c r="AF992" s="292"/>
      <c r="AG992" s="292"/>
      <c r="AH992" s="292"/>
      <c r="AI992" s="292"/>
      <c r="AJ992" s="292"/>
      <c r="AK992" s="1325"/>
      <c r="AL992" s="292"/>
    </row>
    <row r="993" spans="1:38" s="291" customFormat="1" ht="14.25" x14ac:dyDescent="0.25">
      <c r="A993" s="293"/>
      <c r="B993" s="293"/>
      <c r="C993" s="293"/>
      <c r="D993" s="293"/>
      <c r="E993" s="293"/>
      <c r="F993" s="293"/>
      <c r="G993" s="293"/>
      <c r="H993" s="293"/>
      <c r="I993" s="292"/>
      <c r="J993" s="292"/>
      <c r="K993" s="292"/>
      <c r="L993" s="292"/>
      <c r="M993" s="292"/>
      <c r="N993" s="292"/>
      <c r="O993" s="292"/>
      <c r="P993" s="292"/>
      <c r="Q993" s="491"/>
      <c r="R993" s="292"/>
      <c r="S993" s="292"/>
      <c r="T993" s="292"/>
      <c r="U993" s="495"/>
      <c r="V993" s="491"/>
      <c r="W993" s="503"/>
      <c r="X993" s="499"/>
      <c r="Y993" s="292"/>
      <c r="Z993" s="292"/>
      <c r="AA993" s="1306"/>
      <c r="AB993" s="499"/>
      <c r="AC993" s="292"/>
      <c r="AD993" s="292"/>
      <c r="AE993" s="292"/>
      <c r="AF993" s="292"/>
      <c r="AG993" s="292"/>
      <c r="AH993" s="292"/>
      <c r="AI993" s="292"/>
      <c r="AJ993" s="292"/>
      <c r="AK993" s="1325"/>
      <c r="AL993" s="292"/>
    </row>
    <row r="994" spans="1:38" s="291" customFormat="1" ht="14.25" x14ac:dyDescent="0.25">
      <c r="A994" s="293"/>
      <c r="B994" s="293"/>
      <c r="C994" s="293"/>
      <c r="D994" s="293"/>
      <c r="E994" s="293"/>
      <c r="F994" s="293"/>
      <c r="G994" s="293"/>
      <c r="H994" s="293"/>
      <c r="I994" s="292"/>
      <c r="J994" s="292"/>
      <c r="K994" s="292"/>
      <c r="L994" s="292"/>
      <c r="M994" s="292"/>
      <c r="N994" s="292"/>
      <c r="O994" s="292"/>
      <c r="P994" s="292"/>
      <c r="Q994" s="491"/>
      <c r="R994" s="292"/>
      <c r="S994" s="292"/>
      <c r="T994" s="292"/>
      <c r="U994" s="495"/>
      <c r="V994" s="491"/>
      <c r="W994" s="503"/>
      <c r="X994" s="499"/>
      <c r="Y994" s="292"/>
      <c r="Z994" s="292"/>
      <c r="AA994" s="1306"/>
      <c r="AB994" s="499"/>
      <c r="AC994" s="292"/>
      <c r="AD994" s="292"/>
      <c r="AE994" s="292"/>
      <c r="AF994" s="292"/>
      <c r="AG994" s="292"/>
      <c r="AH994" s="292"/>
      <c r="AI994" s="292"/>
      <c r="AJ994" s="292"/>
      <c r="AK994" s="1325"/>
      <c r="AL994" s="292"/>
    </row>
    <row r="995" spans="1:38" s="291" customFormat="1" ht="14.25" x14ac:dyDescent="0.25">
      <c r="A995" s="293"/>
      <c r="B995" s="293"/>
      <c r="C995" s="293"/>
      <c r="D995" s="293"/>
      <c r="E995" s="293"/>
      <c r="F995" s="293"/>
      <c r="G995" s="293"/>
      <c r="H995" s="293"/>
      <c r="I995" s="292"/>
      <c r="J995" s="292"/>
      <c r="K995" s="292"/>
      <c r="L995" s="292"/>
      <c r="M995" s="292"/>
      <c r="N995" s="292"/>
      <c r="O995" s="292"/>
      <c r="P995" s="292"/>
      <c r="Q995" s="491"/>
      <c r="R995" s="292"/>
      <c r="S995" s="292"/>
      <c r="T995" s="292"/>
      <c r="U995" s="495"/>
      <c r="V995" s="491"/>
      <c r="W995" s="503"/>
      <c r="X995" s="499"/>
      <c r="Y995" s="292"/>
      <c r="Z995" s="292"/>
      <c r="AA995" s="1306"/>
      <c r="AB995" s="499"/>
      <c r="AC995" s="292"/>
      <c r="AD995" s="292"/>
      <c r="AE995" s="292"/>
      <c r="AF995" s="292"/>
      <c r="AG995" s="292"/>
      <c r="AH995" s="292"/>
      <c r="AI995" s="292"/>
      <c r="AJ995" s="292"/>
      <c r="AK995" s="1325"/>
      <c r="AL995" s="292"/>
    </row>
    <row r="996" spans="1:38" s="291" customFormat="1" ht="14.25" x14ac:dyDescent="0.25">
      <c r="A996" s="293"/>
      <c r="B996" s="293"/>
      <c r="C996" s="293"/>
      <c r="D996" s="293"/>
      <c r="E996" s="293"/>
      <c r="F996" s="293"/>
      <c r="G996" s="293"/>
      <c r="H996" s="293"/>
      <c r="I996" s="292"/>
      <c r="J996" s="292"/>
      <c r="K996" s="292"/>
      <c r="L996" s="292"/>
      <c r="M996" s="292"/>
      <c r="N996" s="292"/>
      <c r="O996" s="292"/>
      <c r="P996" s="292"/>
      <c r="Q996" s="491"/>
      <c r="R996" s="292"/>
      <c r="S996" s="292"/>
      <c r="T996" s="292"/>
      <c r="U996" s="495"/>
      <c r="V996" s="491"/>
      <c r="W996" s="503"/>
      <c r="X996" s="499"/>
      <c r="Y996" s="292"/>
      <c r="Z996" s="292"/>
      <c r="AA996" s="1306"/>
      <c r="AB996" s="499"/>
      <c r="AC996" s="292"/>
      <c r="AD996" s="292"/>
      <c r="AE996" s="292"/>
      <c r="AF996" s="292"/>
      <c r="AG996" s="292"/>
      <c r="AH996" s="292"/>
      <c r="AI996" s="292"/>
      <c r="AJ996" s="292"/>
      <c r="AK996" s="1325"/>
      <c r="AL996" s="292"/>
    </row>
    <row r="997" spans="1:38" s="291" customFormat="1" ht="14.25" x14ac:dyDescent="0.25">
      <c r="A997" s="293"/>
      <c r="B997" s="293"/>
      <c r="C997" s="293"/>
      <c r="D997" s="293"/>
      <c r="E997" s="293"/>
      <c r="F997" s="293"/>
      <c r="G997" s="293"/>
      <c r="H997" s="293"/>
      <c r="I997" s="292"/>
      <c r="J997" s="292"/>
      <c r="K997" s="292"/>
      <c r="L997" s="292"/>
      <c r="M997" s="292"/>
      <c r="N997" s="292"/>
      <c r="O997" s="292"/>
      <c r="P997" s="292"/>
      <c r="Q997" s="491"/>
      <c r="R997" s="292"/>
      <c r="S997" s="292"/>
      <c r="T997" s="292"/>
      <c r="U997" s="495"/>
      <c r="V997" s="491"/>
      <c r="W997" s="503"/>
      <c r="X997" s="499"/>
      <c r="Y997" s="292"/>
      <c r="Z997" s="292"/>
      <c r="AA997" s="1306"/>
      <c r="AB997" s="499"/>
      <c r="AC997" s="292"/>
      <c r="AD997" s="292"/>
      <c r="AE997" s="292"/>
      <c r="AF997" s="292"/>
      <c r="AG997" s="292"/>
      <c r="AH997" s="292"/>
      <c r="AI997" s="292"/>
      <c r="AJ997" s="292"/>
      <c r="AK997" s="1325"/>
      <c r="AL997" s="292"/>
    </row>
    <row r="998" spans="1:38" s="291" customFormat="1" ht="14.25" x14ac:dyDescent="0.25">
      <c r="A998" s="293"/>
      <c r="B998" s="293"/>
      <c r="C998" s="293"/>
      <c r="D998" s="293"/>
      <c r="E998" s="293"/>
      <c r="F998" s="293"/>
      <c r="G998" s="293"/>
      <c r="H998" s="293"/>
      <c r="I998" s="292"/>
      <c r="J998" s="292"/>
      <c r="K998" s="292"/>
      <c r="L998" s="292"/>
      <c r="M998" s="292"/>
      <c r="N998" s="292"/>
      <c r="O998" s="292"/>
      <c r="P998" s="292"/>
      <c r="Q998" s="491"/>
      <c r="R998" s="292"/>
      <c r="S998" s="292"/>
      <c r="T998" s="292"/>
      <c r="U998" s="495"/>
      <c r="V998" s="491"/>
      <c r="W998" s="503"/>
      <c r="X998" s="499"/>
      <c r="Y998" s="292"/>
      <c r="Z998" s="292"/>
      <c r="AA998" s="1306"/>
      <c r="AB998" s="499"/>
      <c r="AC998" s="292"/>
      <c r="AD998" s="292"/>
      <c r="AE998" s="292"/>
      <c r="AF998" s="292"/>
      <c r="AG998" s="292"/>
      <c r="AH998" s="292"/>
      <c r="AI998" s="292"/>
      <c r="AJ998" s="292"/>
      <c r="AK998" s="1325"/>
      <c r="AL998" s="292"/>
    </row>
    <row r="999" spans="1:38" s="291" customFormat="1" ht="14.25" x14ac:dyDescent="0.25">
      <c r="A999" s="293"/>
      <c r="B999" s="293"/>
      <c r="C999" s="293"/>
      <c r="D999" s="293"/>
      <c r="E999" s="293"/>
      <c r="F999" s="293"/>
      <c r="G999" s="293"/>
      <c r="H999" s="293"/>
      <c r="I999" s="292"/>
      <c r="J999" s="292"/>
      <c r="K999" s="292"/>
      <c r="L999" s="292"/>
      <c r="M999" s="292"/>
      <c r="N999" s="292"/>
      <c r="O999" s="292"/>
      <c r="P999" s="292"/>
      <c r="Q999" s="491"/>
      <c r="R999" s="292"/>
      <c r="S999" s="292"/>
      <c r="T999" s="292"/>
      <c r="U999" s="495"/>
      <c r="V999" s="491"/>
      <c r="W999" s="503"/>
      <c r="X999" s="499"/>
      <c r="Y999" s="292"/>
      <c r="Z999" s="292"/>
      <c r="AA999" s="1306"/>
      <c r="AB999" s="499"/>
      <c r="AC999" s="292"/>
      <c r="AD999" s="292"/>
      <c r="AE999" s="292"/>
      <c r="AF999" s="292"/>
      <c r="AG999" s="292"/>
      <c r="AH999" s="292"/>
      <c r="AI999" s="292"/>
      <c r="AJ999" s="292"/>
      <c r="AK999" s="1325"/>
      <c r="AL999" s="292"/>
    </row>
    <row r="1000" spans="1:38" s="291" customFormat="1" ht="14.25" x14ac:dyDescent="0.25">
      <c r="A1000" s="293"/>
      <c r="B1000" s="293"/>
      <c r="C1000" s="293"/>
      <c r="D1000" s="293"/>
      <c r="E1000" s="293"/>
      <c r="F1000" s="293"/>
      <c r="G1000" s="293"/>
      <c r="H1000" s="293"/>
      <c r="I1000" s="292"/>
      <c r="J1000" s="292"/>
      <c r="K1000" s="292"/>
      <c r="L1000" s="292"/>
      <c r="M1000" s="292"/>
      <c r="N1000" s="292"/>
      <c r="O1000" s="292"/>
      <c r="P1000" s="292"/>
      <c r="Q1000" s="491"/>
      <c r="R1000" s="292"/>
      <c r="S1000" s="292"/>
      <c r="T1000" s="292"/>
      <c r="U1000" s="495"/>
      <c r="V1000" s="491"/>
      <c r="W1000" s="503"/>
      <c r="X1000" s="499"/>
      <c r="Y1000" s="292"/>
      <c r="Z1000" s="292"/>
      <c r="AA1000" s="1306"/>
      <c r="AB1000" s="499"/>
      <c r="AC1000" s="292"/>
      <c r="AD1000" s="292"/>
      <c r="AE1000" s="292"/>
      <c r="AF1000" s="292"/>
      <c r="AG1000" s="292"/>
      <c r="AH1000" s="292"/>
      <c r="AI1000" s="292"/>
      <c r="AJ1000" s="292"/>
      <c r="AK1000" s="1325"/>
      <c r="AL1000" s="292"/>
    </row>
    <row r="1001" spans="1:38" s="291" customFormat="1" ht="14.25" x14ac:dyDescent="0.25">
      <c r="A1001" s="293"/>
      <c r="B1001" s="293"/>
      <c r="C1001" s="293"/>
      <c r="D1001" s="293"/>
      <c r="E1001" s="293"/>
      <c r="F1001" s="293"/>
      <c r="G1001" s="293"/>
      <c r="H1001" s="293"/>
      <c r="I1001" s="292"/>
      <c r="J1001" s="292"/>
      <c r="K1001" s="292"/>
      <c r="L1001" s="292"/>
      <c r="M1001" s="292"/>
      <c r="N1001" s="292"/>
      <c r="O1001" s="292"/>
      <c r="P1001" s="292"/>
      <c r="Q1001" s="491"/>
      <c r="R1001" s="292"/>
      <c r="S1001" s="292"/>
      <c r="T1001" s="292"/>
      <c r="U1001" s="495"/>
      <c r="V1001" s="491"/>
      <c r="W1001" s="503"/>
      <c r="X1001" s="499"/>
      <c r="Y1001" s="292"/>
      <c r="Z1001" s="292"/>
      <c r="AA1001" s="1306"/>
      <c r="AB1001" s="499"/>
      <c r="AC1001" s="292"/>
      <c r="AD1001" s="292"/>
      <c r="AE1001" s="292"/>
      <c r="AF1001" s="292"/>
      <c r="AG1001" s="292"/>
      <c r="AH1001" s="292"/>
      <c r="AI1001" s="292"/>
      <c r="AJ1001" s="292"/>
      <c r="AK1001" s="1325"/>
      <c r="AL1001" s="292"/>
    </row>
    <row r="1002" spans="1:38" s="291" customFormat="1" ht="14.25" x14ac:dyDescent="0.25">
      <c r="A1002" s="293"/>
      <c r="B1002" s="293"/>
      <c r="C1002" s="293"/>
      <c r="D1002" s="293"/>
      <c r="E1002" s="293"/>
      <c r="F1002" s="293"/>
      <c r="G1002" s="293"/>
      <c r="H1002" s="293"/>
      <c r="I1002" s="292"/>
      <c r="J1002" s="292"/>
      <c r="K1002" s="292"/>
      <c r="L1002" s="292"/>
      <c r="M1002" s="292"/>
      <c r="N1002" s="292"/>
      <c r="O1002" s="292"/>
      <c r="P1002" s="292"/>
      <c r="Q1002" s="491"/>
      <c r="R1002" s="292"/>
      <c r="S1002" s="292"/>
      <c r="T1002" s="292"/>
      <c r="U1002" s="495"/>
      <c r="V1002" s="491"/>
      <c r="W1002" s="503"/>
      <c r="X1002" s="499"/>
      <c r="Y1002" s="292"/>
      <c r="Z1002" s="292"/>
      <c r="AA1002" s="1306"/>
      <c r="AB1002" s="499"/>
      <c r="AC1002" s="292"/>
      <c r="AD1002" s="292"/>
      <c r="AE1002" s="292"/>
      <c r="AF1002" s="292"/>
      <c r="AG1002" s="292"/>
      <c r="AH1002" s="292"/>
      <c r="AI1002" s="292"/>
      <c r="AJ1002" s="292"/>
      <c r="AK1002" s="1325"/>
      <c r="AL1002" s="292"/>
    </row>
    <row r="1003" spans="1:38" s="291" customFormat="1" ht="14.25" x14ac:dyDescent="0.25">
      <c r="A1003" s="293"/>
      <c r="B1003" s="293"/>
      <c r="C1003" s="293"/>
      <c r="D1003" s="293"/>
      <c r="E1003" s="293"/>
      <c r="F1003" s="293"/>
      <c r="G1003" s="293"/>
      <c r="H1003" s="293"/>
      <c r="I1003" s="292"/>
      <c r="J1003" s="292"/>
      <c r="K1003" s="292"/>
      <c r="L1003" s="292"/>
      <c r="M1003" s="292"/>
      <c r="N1003" s="292"/>
      <c r="O1003" s="292"/>
      <c r="P1003" s="292"/>
      <c r="Q1003" s="491"/>
      <c r="R1003" s="292"/>
      <c r="S1003" s="292"/>
      <c r="T1003" s="292"/>
      <c r="U1003" s="495"/>
      <c r="V1003" s="491"/>
      <c r="W1003" s="503"/>
      <c r="X1003" s="499"/>
      <c r="Y1003" s="292"/>
      <c r="Z1003" s="292"/>
      <c r="AA1003" s="1306"/>
      <c r="AB1003" s="499"/>
      <c r="AC1003" s="292"/>
      <c r="AD1003" s="292"/>
      <c r="AE1003" s="292"/>
      <c r="AF1003" s="292"/>
      <c r="AG1003" s="292"/>
      <c r="AH1003" s="292"/>
      <c r="AI1003" s="292"/>
      <c r="AJ1003" s="292"/>
      <c r="AK1003" s="1325"/>
      <c r="AL1003" s="292"/>
    </row>
    <row r="1004" spans="1:38" s="291" customFormat="1" ht="14.25" x14ac:dyDescent="0.25">
      <c r="A1004" s="293"/>
      <c r="B1004" s="293"/>
      <c r="C1004" s="293"/>
      <c r="D1004" s="293"/>
      <c r="E1004" s="293"/>
      <c r="F1004" s="293"/>
      <c r="G1004" s="293"/>
      <c r="H1004" s="293"/>
      <c r="I1004" s="292"/>
      <c r="J1004" s="292"/>
      <c r="K1004" s="292"/>
      <c r="L1004" s="292"/>
      <c r="M1004" s="292"/>
      <c r="N1004" s="292"/>
      <c r="O1004" s="292"/>
      <c r="P1004" s="292"/>
      <c r="Q1004" s="491"/>
      <c r="R1004" s="292"/>
      <c r="S1004" s="292"/>
      <c r="T1004" s="292"/>
      <c r="U1004" s="495"/>
      <c r="V1004" s="491"/>
      <c r="W1004" s="503"/>
      <c r="X1004" s="499"/>
      <c r="Y1004" s="292"/>
      <c r="Z1004" s="292"/>
      <c r="AA1004" s="1306"/>
      <c r="AB1004" s="499"/>
      <c r="AC1004" s="292"/>
      <c r="AD1004" s="292"/>
      <c r="AE1004" s="292"/>
      <c r="AF1004" s="292"/>
      <c r="AG1004" s="292"/>
      <c r="AH1004" s="292"/>
      <c r="AI1004" s="292"/>
      <c r="AJ1004" s="292"/>
      <c r="AK1004" s="1325"/>
      <c r="AL1004" s="292"/>
    </row>
    <row r="1005" spans="1:38" s="291" customFormat="1" ht="14.25" x14ac:dyDescent="0.25">
      <c r="A1005" s="293"/>
      <c r="B1005" s="293"/>
      <c r="C1005" s="293"/>
      <c r="D1005" s="293"/>
      <c r="E1005" s="293"/>
      <c r="F1005" s="293"/>
      <c r="G1005" s="293"/>
      <c r="H1005" s="293"/>
      <c r="I1005" s="292"/>
      <c r="J1005" s="292"/>
      <c r="K1005" s="292"/>
      <c r="L1005" s="292"/>
      <c r="M1005" s="292"/>
      <c r="N1005" s="292"/>
      <c r="O1005" s="292"/>
      <c r="P1005" s="292"/>
      <c r="Q1005" s="491"/>
      <c r="R1005" s="292"/>
      <c r="S1005" s="292"/>
      <c r="T1005" s="292"/>
      <c r="U1005" s="495"/>
      <c r="V1005" s="491"/>
      <c r="W1005" s="503"/>
      <c r="X1005" s="499"/>
      <c r="Y1005" s="292"/>
      <c r="Z1005" s="292"/>
      <c r="AA1005" s="1306"/>
      <c r="AB1005" s="499"/>
      <c r="AC1005" s="292"/>
      <c r="AD1005" s="292"/>
      <c r="AE1005" s="292"/>
      <c r="AF1005" s="292"/>
      <c r="AG1005" s="292"/>
      <c r="AH1005" s="292"/>
      <c r="AI1005" s="292"/>
      <c r="AJ1005" s="292"/>
      <c r="AK1005" s="1325"/>
      <c r="AL1005" s="292"/>
    </row>
    <row r="1006" spans="1:38" s="291" customFormat="1" ht="14.25" x14ac:dyDescent="0.25">
      <c r="A1006" s="293"/>
      <c r="B1006" s="293"/>
      <c r="C1006" s="293"/>
      <c r="D1006" s="293"/>
      <c r="E1006" s="293"/>
      <c r="F1006" s="293"/>
      <c r="G1006" s="293"/>
      <c r="H1006" s="293"/>
      <c r="I1006" s="292"/>
      <c r="J1006" s="292"/>
      <c r="K1006" s="292"/>
      <c r="L1006" s="292"/>
      <c r="M1006" s="292"/>
      <c r="N1006" s="292"/>
      <c r="O1006" s="292"/>
      <c r="P1006" s="292"/>
      <c r="Q1006" s="491"/>
      <c r="R1006" s="292"/>
      <c r="S1006" s="292"/>
      <c r="T1006" s="292"/>
      <c r="U1006" s="495"/>
      <c r="V1006" s="491"/>
      <c r="W1006" s="503"/>
      <c r="X1006" s="499"/>
      <c r="Y1006" s="292"/>
      <c r="Z1006" s="292"/>
      <c r="AA1006" s="1306"/>
      <c r="AB1006" s="499"/>
      <c r="AC1006" s="292"/>
      <c r="AD1006" s="292"/>
      <c r="AE1006" s="292"/>
      <c r="AF1006" s="292"/>
      <c r="AG1006" s="292"/>
      <c r="AH1006" s="292"/>
      <c r="AI1006" s="292"/>
      <c r="AJ1006" s="292"/>
      <c r="AK1006" s="1325"/>
      <c r="AL1006" s="292"/>
    </row>
    <row r="1007" spans="1:38" s="291" customFormat="1" ht="14.25" x14ac:dyDescent="0.25">
      <c r="A1007" s="293"/>
      <c r="B1007" s="293"/>
      <c r="C1007" s="293"/>
      <c r="D1007" s="293"/>
      <c r="E1007" s="293"/>
      <c r="F1007" s="293"/>
      <c r="G1007" s="293"/>
      <c r="H1007" s="293"/>
      <c r="I1007" s="292"/>
      <c r="J1007" s="292"/>
      <c r="K1007" s="292"/>
      <c r="L1007" s="292"/>
      <c r="M1007" s="292"/>
      <c r="N1007" s="292"/>
      <c r="O1007" s="292"/>
      <c r="P1007" s="292"/>
      <c r="Q1007" s="491"/>
      <c r="R1007" s="292"/>
      <c r="S1007" s="292"/>
      <c r="T1007" s="292"/>
      <c r="U1007" s="495"/>
      <c r="V1007" s="491"/>
      <c r="W1007" s="503"/>
      <c r="X1007" s="499"/>
      <c r="Y1007" s="292"/>
      <c r="Z1007" s="292"/>
      <c r="AA1007" s="1306"/>
      <c r="AB1007" s="499"/>
      <c r="AC1007" s="292"/>
      <c r="AD1007" s="292"/>
      <c r="AE1007" s="292"/>
      <c r="AF1007" s="292"/>
      <c r="AG1007" s="292"/>
      <c r="AH1007" s="292"/>
      <c r="AI1007" s="292"/>
      <c r="AJ1007" s="292"/>
      <c r="AK1007" s="1325"/>
      <c r="AL1007" s="292"/>
    </row>
    <row r="1008" spans="1:38" s="291" customFormat="1" ht="14.25" x14ac:dyDescent="0.25">
      <c r="A1008" s="293"/>
      <c r="B1008" s="293"/>
      <c r="C1008" s="293"/>
      <c r="D1008" s="293"/>
      <c r="E1008" s="293"/>
      <c r="F1008" s="293"/>
      <c r="G1008" s="293"/>
      <c r="H1008" s="293"/>
      <c r="I1008" s="292"/>
      <c r="J1008" s="292"/>
      <c r="K1008" s="292"/>
      <c r="L1008" s="292"/>
      <c r="M1008" s="292"/>
      <c r="N1008" s="292"/>
      <c r="O1008" s="292"/>
      <c r="P1008" s="292"/>
      <c r="Q1008" s="491"/>
      <c r="R1008" s="292"/>
      <c r="S1008" s="292"/>
      <c r="T1008" s="292"/>
      <c r="U1008" s="495"/>
      <c r="V1008" s="491"/>
      <c r="W1008" s="503"/>
      <c r="X1008" s="499"/>
      <c r="Y1008" s="292"/>
      <c r="Z1008" s="292"/>
      <c r="AA1008" s="1306"/>
      <c r="AB1008" s="499"/>
      <c r="AC1008" s="292"/>
      <c r="AD1008" s="292"/>
      <c r="AE1008" s="292"/>
      <c r="AF1008" s="292"/>
      <c r="AG1008" s="292"/>
      <c r="AH1008" s="292"/>
      <c r="AI1008" s="292"/>
      <c r="AJ1008" s="292"/>
      <c r="AK1008" s="1325"/>
      <c r="AL1008" s="292"/>
    </row>
    <row r="1009" spans="1:38" s="291" customFormat="1" ht="14.25" x14ac:dyDescent="0.25">
      <c r="A1009" s="293"/>
      <c r="B1009" s="293"/>
      <c r="C1009" s="293"/>
      <c r="D1009" s="293"/>
      <c r="E1009" s="293"/>
      <c r="F1009" s="293"/>
      <c r="G1009" s="293"/>
      <c r="H1009" s="293"/>
      <c r="I1009" s="292"/>
      <c r="J1009" s="292"/>
      <c r="K1009" s="292"/>
      <c r="L1009" s="292"/>
      <c r="M1009" s="292"/>
      <c r="N1009" s="292"/>
      <c r="O1009" s="292"/>
      <c r="P1009" s="292"/>
      <c r="Q1009" s="491"/>
      <c r="R1009" s="292"/>
      <c r="S1009" s="292"/>
      <c r="T1009" s="292"/>
      <c r="U1009" s="495"/>
      <c r="V1009" s="491"/>
      <c r="W1009" s="503"/>
      <c r="X1009" s="499"/>
      <c r="Y1009" s="292"/>
      <c r="Z1009" s="292"/>
      <c r="AA1009" s="1306"/>
      <c r="AB1009" s="499"/>
      <c r="AC1009" s="292"/>
      <c r="AD1009" s="292"/>
      <c r="AE1009" s="292"/>
      <c r="AF1009" s="292"/>
      <c r="AG1009" s="292"/>
      <c r="AH1009" s="292"/>
      <c r="AI1009" s="292"/>
      <c r="AJ1009" s="292"/>
      <c r="AK1009" s="1325"/>
      <c r="AL1009" s="292"/>
    </row>
    <row r="1010" spans="1:38" s="291" customFormat="1" ht="14.25" x14ac:dyDescent="0.25">
      <c r="A1010" s="293"/>
      <c r="B1010" s="293"/>
      <c r="C1010" s="293"/>
      <c r="D1010" s="293"/>
      <c r="E1010" s="293"/>
      <c r="F1010" s="293"/>
      <c r="G1010" s="293"/>
      <c r="H1010" s="293"/>
      <c r="I1010" s="292"/>
      <c r="J1010" s="292"/>
      <c r="K1010" s="292"/>
      <c r="L1010" s="292"/>
      <c r="M1010" s="292"/>
      <c r="N1010" s="292"/>
      <c r="O1010" s="292"/>
      <c r="P1010" s="292"/>
      <c r="Q1010" s="491"/>
      <c r="R1010" s="292"/>
      <c r="S1010" s="292"/>
      <c r="T1010" s="292"/>
      <c r="U1010" s="495"/>
      <c r="V1010" s="491"/>
      <c r="W1010" s="503"/>
      <c r="X1010" s="499"/>
      <c r="Y1010" s="292"/>
      <c r="Z1010" s="292"/>
      <c r="AA1010" s="1306"/>
      <c r="AB1010" s="499"/>
      <c r="AC1010" s="292"/>
      <c r="AD1010" s="292"/>
      <c r="AE1010" s="292"/>
      <c r="AF1010" s="292"/>
      <c r="AG1010" s="292"/>
      <c r="AH1010" s="292"/>
      <c r="AI1010" s="292"/>
      <c r="AJ1010" s="292"/>
      <c r="AK1010" s="1325"/>
      <c r="AL1010" s="292"/>
    </row>
    <row r="1011" spans="1:38" s="291" customFormat="1" ht="14.25" x14ac:dyDescent="0.25">
      <c r="A1011" s="293"/>
      <c r="B1011" s="293"/>
      <c r="C1011" s="293"/>
      <c r="D1011" s="293"/>
      <c r="E1011" s="293"/>
      <c r="F1011" s="293"/>
      <c r="G1011" s="293"/>
      <c r="H1011" s="293"/>
      <c r="I1011" s="292"/>
      <c r="J1011" s="292"/>
      <c r="K1011" s="292"/>
      <c r="L1011" s="292"/>
      <c r="M1011" s="292"/>
      <c r="N1011" s="292"/>
      <c r="O1011" s="292"/>
      <c r="P1011" s="292"/>
      <c r="Q1011" s="491"/>
      <c r="R1011" s="292"/>
      <c r="S1011" s="292"/>
      <c r="T1011" s="292"/>
      <c r="U1011" s="495"/>
      <c r="V1011" s="491"/>
      <c r="W1011" s="503"/>
      <c r="X1011" s="499"/>
      <c r="Y1011" s="292"/>
      <c r="Z1011" s="292"/>
      <c r="AA1011" s="1306"/>
      <c r="AB1011" s="499"/>
      <c r="AC1011" s="292"/>
      <c r="AD1011" s="292"/>
      <c r="AE1011" s="292"/>
      <c r="AF1011" s="292"/>
      <c r="AG1011" s="292"/>
      <c r="AH1011" s="292"/>
      <c r="AI1011" s="292"/>
      <c r="AJ1011" s="292"/>
      <c r="AK1011" s="1325"/>
      <c r="AL1011" s="292"/>
    </row>
    <row r="1012" spans="1:38" s="291" customFormat="1" ht="14.25" x14ac:dyDescent="0.25">
      <c r="A1012" s="293"/>
      <c r="B1012" s="293"/>
      <c r="C1012" s="293"/>
      <c r="D1012" s="293"/>
      <c r="E1012" s="293"/>
      <c r="F1012" s="293"/>
      <c r="G1012" s="293"/>
      <c r="H1012" s="293"/>
      <c r="I1012" s="292"/>
      <c r="J1012" s="292"/>
      <c r="K1012" s="292"/>
      <c r="L1012" s="292"/>
      <c r="M1012" s="292"/>
      <c r="N1012" s="292"/>
      <c r="O1012" s="292"/>
      <c r="P1012" s="292"/>
      <c r="Q1012" s="491"/>
      <c r="R1012" s="292"/>
      <c r="S1012" s="292"/>
      <c r="T1012" s="292"/>
      <c r="U1012" s="495"/>
      <c r="V1012" s="491"/>
      <c r="W1012" s="503"/>
      <c r="X1012" s="499"/>
      <c r="Y1012" s="292"/>
      <c r="Z1012" s="292"/>
      <c r="AA1012" s="1306"/>
      <c r="AB1012" s="499"/>
      <c r="AC1012" s="292"/>
      <c r="AD1012" s="292"/>
      <c r="AE1012" s="292"/>
      <c r="AF1012" s="292"/>
      <c r="AG1012" s="292"/>
      <c r="AH1012" s="292"/>
      <c r="AI1012" s="292"/>
      <c r="AJ1012" s="292"/>
      <c r="AK1012" s="1325"/>
      <c r="AL1012" s="292"/>
    </row>
    <row r="1013" spans="1:38" s="291" customFormat="1" ht="14.25" x14ac:dyDescent="0.25">
      <c r="A1013" s="293"/>
      <c r="B1013" s="293"/>
      <c r="C1013" s="293"/>
      <c r="D1013" s="293"/>
      <c r="E1013" s="293"/>
      <c r="F1013" s="293"/>
      <c r="G1013" s="293"/>
      <c r="H1013" s="293"/>
      <c r="I1013" s="292"/>
      <c r="J1013" s="292"/>
      <c r="K1013" s="292"/>
      <c r="L1013" s="292"/>
      <c r="M1013" s="292"/>
      <c r="N1013" s="292"/>
      <c r="O1013" s="292"/>
      <c r="P1013" s="292"/>
      <c r="Q1013" s="491"/>
      <c r="R1013" s="292"/>
      <c r="S1013" s="292"/>
      <c r="T1013" s="292"/>
      <c r="U1013" s="495"/>
      <c r="V1013" s="491"/>
      <c r="W1013" s="503"/>
      <c r="X1013" s="499"/>
      <c r="Y1013" s="292"/>
      <c r="Z1013" s="292"/>
      <c r="AA1013" s="1306"/>
      <c r="AB1013" s="499"/>
      <c r="AC1013" s="292"/>
      <c r="AD1013" s="292"/>
      <c r="AE1013" s="292"/>
      <c r="AF1013" s="292"/>
      <c r="AG1013" s="292"/>
      <c r="AH1013" s="292"/>
      <c r="AI1013" s="292"/>
      <c r="AJ1013" s="292"/>
      <c r="AK1013" s="1325"/>
      <c r="AL1013" s="292"/>
    </row>
    <row r="1014" spans="1:38" s="291" customFormat="1" ht="14.25" x14ac:dyDescent="0.25">
      <c r="A1014" s="293"/>
      <c r="B1014" s="293"/>
      <c r="C1014" s="293"/>
      <c r="D1014" s="293"/>
      <c r="E1014" s="293"/>
      <c r="F1014" s="293"/>
      <c r="G1014" s="293"/>
      <c r="H1014" s="293"/>
      <c r="I1014" s="292"/>
      <c r="J1014" s="292"/>
      <c r="K1014" s="292"/>
      <c r="L1014" s="292"/>
      <c r="M1014" s="292"/>
      <c r="N1014" s="292"/>
      <c r="O1014" s="292"/>
      <c r="P1014" s="292"/>
      <c r="Q1014" s="491"/>
      <c r="R1014" s="292"/>
      <c r="S1014" s="292"/>
      <c r="T1014" s="292"/>
      <c r="U1014" s="495"/>
      <c r="V1014" s="491"/>
      <c r="W1014" s="503"/>
      <c r="X1014" s="499"/>
      <c r="Y1014" s="292"/>
      <c r="Z1014" s="292"/>
      <c r="AA1014" s="1306"/>
      <c r="AB1014" s="499"/>
      <c r="AC1014" s="292"/>
      <c r="AD1014" s="292"/>
      <c r="AE1014" s="292"/>
      <c r="AF1014" s="292"/>
      <c r="AG1014" s="292"/>
      <c r="AH1014" s="292"/>
      <c r="AI1014" s="292"/>
      <c r="AJ1014" s="292"/>
      <c r="AK1014" s="1325"/>
      <c r="AL1014" s="292"/>
    </row>
    <row r="1015" spans="1:38" s="291" customFormat="1" ht="14.25" x14ac:dyDescent="0.25">
      <c r="A1015" s="293"/>
      <c r="B1015" s="293"/>
      <c r="C1015" s="293"/>
      <c r="D1015" s="293"/>
      <c r="E1015" s="293"/>
      <c r="F1015" s="293"/>
      <c r="G1015" s="293"/>
      <c r="H1015" s="293"/>
      <c r="I1015" s="292"/>
      <c r="J1015" s="292"/>
      <c r="K1015" s="292"/>
      <c r="L1015" s="292"/>
      <c r="M1015" s="292"/>
      <c r="N1015" s="292"/>
      <c r="O1015" s="292"/>
      <c r="P1015" s="292"/>
      <c r="Q1015" s="491"/>
      <c r="R1015" s="292"/>
      <c r="S1015" s="292"/>
      <c r="T1015" s="292"/>
      <c r="U1015" s="495"/>
      <c r="V1015" s="491"/>
      <c r="W1015" s="503"/>
      <c r="X1015" s="499"/>
      <c r="Y1015" s="292"/>
      <c r="Z1015" s="292"/>
      <c r="AA1015" s="1306"/>
      <c r="AB1015" s="499"/>
      <c r="AC1015" s="292"/>
      <c r="AD1015" s="292"/>
      <c r="AE1015" s="292"/>
      <c r="AF1015" s="292"/>
      <c r="AG1015" s="292"/>
      <c r="AH1015" s="292"/>
      <c r="AI1015" s="292"/>
      <c r="AJ1015" s="292"/>
      <c r="AK1015" s="1325"/>
      <c r="AL1015" s="292"/>
    </row>
    <row r="1016" spans="1:38" s="291" customFormat="1" ht="14.25" x14ac:dyDescent="0.25">
      <c r="A1016" s="293"/>
      <c r="B1016" s="293"/>
      <c r="C1016" s="293"/>
      <c r="D1016" s="293"/>
      <c r="E1016" s="293"/>
      <c r="F1016" s="293"/>
      <c r="G1016" s="293"/>
      <c r="H1016" s="293"/>
      <c r="I1016" s="292"/>
      <c r="J1016" s="292"/>
      <c r="K1016" s="292"/>
      <c r="L1016" s="292"/>
      <c r="M1016" s="292"/>
      <c r="N1016" s="292"/>
      <c r="O1016" s="292"/>
      <c r="P1016" s="292"/>
      <c r="Q1016" s="491"/>
      <c r="R1016" s="292"/>
      <c r="S1016" s="292"/>
      <c r="T1016" s="292"/>
      <c r="U1016" s="495"/>
      <c r="V1016" s="491"/>
      <c r="W1016" s="503"/>
      <c r="X1016" s="499"/>
      <c r="Y1016" s="292"/>
      <c r="Z1016" s="292"/>
      <c r="AA1016" s="1306"/>
      <c r="AB1016" s="499"/>
      <c r="AC1016" s="292"/>
      <c r="AD1016" s="292"/>
      <c r="AE1016" s="292"/>
      <c r="AF1016" s="292"/>
      <c r="AG1016" s="292"/>
      <c r="AH1016" s="292"/>
      <c r="AI1016" s="292"/>
      <c r="AJ1016" s="292"/>
      <c r="AK1016" s="1325"/>
      <c r="AL1016" s="292"/>
    </row>
    <row r="1017" spans="1:38" s="291" customFormat="1" ht="14.25" x14ac:dyDescent="0.25">
      <c r="A1017" s="293"/>
      <c r="B1017" s="293"/>
      <c r="C1017" s="293"/>
      <c r="D1017" s="293"/>
      <c r="E1017" s="293"/>
      <c r="F1017" s="293"/>
      <c r="G1017" s="293"/>
      <c r="H1017" s="293"/>
      <c r="I1017" s="292"/>
      <c r="J1017" s="292"/>
      <c r="K1017" s="292"/>
      <c r="L1017" s="292"/>
      <c r="M1017" s="292"/>
      <c r="N1017" s="292"/>
      <c r="O1017" s="292"/>
      <c r="P1017" s="292"/>
      <c r="Q1017" s="491"/>
      <c r="R1017" s="292"/>
      <c r="S1017" s="292"/>
      <c r="T1017" s="292"/>
      <c r="U1017" s="495"/>
      <c r="V1017" s="491"/>
      <c r="W1017" s="503"/>
      <c r="X1017" s="499"/>
      <c r="Y1017" s="292"/>
      <c r="Z1017" s="292"/>
      <c r="AA1017" s="1306"/>
      <c r="AB1017" s="499"/>
      <c r="AC1017" s="292"/>
      <c r="AD1017" s="292"/>
      <c r="AE1017" s="292"/>
      <c r="AF1017" s="292"/>
      <c r="AG1017" s="292"/>
      <c r="AH1017" s="292"/>
      <c r="AI1017" s="292"/>
      <c r="AJ1017" s="292"/>
      <c r="AK1017" s="1325"/>
      <c r="AL1017" s="292"/>
    </row>
    <row r="1018" spans="1:38" s="291" customFormat="1" ht="14.25" x14ac:dyDescent="0.25">
      <c r="A1018" s="293"/>
      <c r="B1018" s="293"/>
      <c r="C1018" s="293"/>
      <c r="D1018" s="293"/>
      <c r="E1018" s="293"/>
      <c r="F1018" s="293"/>
      <c r="G1018" s="293"/>
      <c r="H1018" s="293"/>
      <c r="I1018" s="292"/>
      <c r="J1018" s="292"/>
      <c r="K1018" s="292"/>
      <c r="L1018" s="292"/>
      <c r="M1018" s="292"/>
      <c r="N1018" s="292"/>
      <c r="O1018" s="292"/>
      <c r="P1018" s="292"/>
      <c r="Q1018" s="491"/>
      <c r="R1018" s="292"/>
      <c r="S1018" s="292"/>
      <c r="T1018" s="292"/>
      <c r="U1018" s="495"/>
      <c r="V1018" s="491"/>
      <c r="W1018" s="503"/>
      <c r="X1018" s="499"/>
      <c r="Y1018" s="292"/>
      <c r="Z1018" s="292"/>
      <c r="AA1018" s="1306"/>
      <c r="AB1018" s="499"/>
      <c r="AC1018" s="292"/>
      <c r="AD1018" s="292"/>
      <c r="AE1018" s="292"/>
      <c r="AF1018" s="292"/>
      <c r="AG1018" s="292"/>
      <c r="AH1018" s="292"/>
      <c r="AI1018" s="292"/>
      <c r="AJ1018" s="292"/>
      <c r="AK1018" s="1325"/>
      <c r="AL1018" s="292"/>
    </row>
    <row r="1019" spans="1:38" s="291" customFormat="1" ht="14.25" x14ac:dyDescent="0.25">
      <c r="A1019" s="293"/>
      <c r="B1019" s="293"/>
      <c r="C1019" s="293"/>
      <c r="D1019" s="293"/>
      <c r="E1019" s="293"/>
      <c r="F1019" s="293"/>
      <c r="G1019" s="293"/>
      <c r="H1019" s="293"/>
      <c r="I1019" s="292"/>
      <c r="J1019" s="292"/>
      <c r="K1019" s="292"/>
      <c r="L1019" s="292"/>
      <c r="M1019" s="292"/>
      <c r="N1019" s="292"/>
      <c r="O1019" s="292"/>
      <c r="P1019" s="292"/>
      <c r="Q1019" s="491"/>
      <c r="R1019" s="292"/>
      <c r="S1019" s="292"/>
      <c r="T1019" s="292"/>
      <c r="U1019" s="495"/>
      <c r="V1019" s="491"/>
      <c r="W1019" s="503"/>
      <c r="X1019" s="499"/>
      <c r="Y1019" s="292"/>
      <c r="Z1019" s="292"/>
      <c r="AA1019" s="1306"/>
      <c r="AB1019" s="499"/>
      <c r="AC1019" s="292"/>
      <c r="AD1019" s="292"/>
      <c r="AE1019" s="292"/>
      <c r="AF1019" s="292"/>
      <c r="AG1019" s="292"/>
      <c r="AH1019" s="292"/>
      <c r="AI1019" s="292"/>
      <c r="AJ1019" s="292"/>
      <c r="AK1019" s="1325"/>
      <c r="AL1019" s="292"/>
    </row>
    <row r="1020" spans="1:38" s="291" customFormat="1" ht="14.25" x14ac:dyDescent="0.25">
      <c r="A1020" s="293"/>
      <c r="B1020" s="293"/>
      <c r="C1020" s="293"/>
      <c r="D1020" s="293"/>
      <c r="E1020" s="293"/>
      <c r="F1020" s="293"/>
      <c r="G1020" s="293"/>
      <c r="H1020" s="293"/>
      <c r="I1020" s="292"/>
      <c r="J1020" s="292"/>
      <c r="K1020" s="292"/>
      <c r="L1020" s="292"/>
      <c r="M1020" s="292"/>
      <c r="N1020" s="292"/>
      <c r="O1020" s="292"/>
      <c r="P1020" s="292"/>
      <c r="Q1020" s="491"/>
      <c r="R1020" s="292"/>
      <c r="S1020" s="292"/>
      <c r="T1020" s="292"/>
      <c r="U1020" s="495"/>
      <c r="V1020" s="491"/>
      <c r="W1020" s="503"/>
      <c r="X1020" s="499"/>
      <c r="Y1020" s="292"/>
      <c r="Z1020" s="292"/>
      <c r="AA1020" s="1306"/>
      <c r="AB1020" s="499"/>
      <c r="AC1020" s="292"/>
      <c r="AD1020" s="292"/>
      <c r="AE1020" s="292"/>
      <c r="AF1020" s="292"/>
      <c r="AG1020" s="292"/>
      <c r="AH1020" s="292"/>
      <c r="AI1020" s="292"/>
      <c r="AJ1020" s="292"/>
      <c r="AK1020" s="1325"/>
      <c r="AL1020" s="292"/>
    </row>
    <row r="1021" spans="1:38" s="291" customFormat="1" ht="14.25" x14ac:dyDescent="0.25">
      <c r="A1021" s="293"/>
      <c r="B1021" s="293"/>
      <c r="C1021" s="293"/>
      <c r="D1021" s="293"/>
      <c r="E1021" s="293"/>
      <c r="F1021" s="304" t="s">
        <v>239</v>
      </c>
      <c r="G1021" s="304"/>
      <c r="H1021" s="304"/>
      <c r="I1021" s="304"/>
      <c r="J1021" s="304"/>
      <c r="K1021" s="304" t="s">
        <v>239</v>
      </c>
      <c r="L1021" s="304"/>
      <c r="M1021" s="304" t="s">
        <v>239</v>
      </c>
      <c r="N1021" s="304"/>
      <c r="O1021" s="304"/>
      <c r="P1021" s="304"/>
      <c r="Q1021" s="493"/>
      <c r="R1021" s="304"/>
      <c r="S1021" s="304"/>
      <c r="T1021" s="304"/>
      <c r="U1021" s="497"/>
      <c r="V1021" s="493"/>
      <c r="W1021" s="510"/>
      <c r="X1021" s="501"/>
      <c r="Y1021" s="304"/>
      <c r="Z1021" s="304"/>
      <c r="AA1021" s="1316" t="s">
        <v>239</v>
      </c>
      <c r="AB1021" s="501"/>
      <c r="AC1021" s="304"/>
      <c r="AD1021" s="304"/>
      <c r="AE1021" s="304"/>
      <c r="AF1021" s="304"/>
      <c r="AG1021" s="304"/>
      <c r="AH1021" s="304"/>
      <c r="AI1021" s="304"/>
      <c r="AJ1021" s="304"/>
      <c r="AK1021" s="1330"/>
      <c r="AL1021" s="304" t="s">
        <v>239</v>
      </c>
    </row>
    <row r="1022" spans="1:38" s="291" customFormat="1" ht="14.25" x14ac:dyDescent="0.25">
      <c r="A1022" s="293"/>
      <c r="B1022" s="293"/>
      <c r="C1022" s="293"/>
      <c r="D1022" s="293"/>
      <c r="E1022" s="293"/>
      <c r="F1022" s="316"/>
      <c r="G1022" s="316"/>
      <c r="H1022" s="316"/>
      <c r="Q1022" s="490"/>
      <c r="U1022" s="498"/>
      <c r="V1022" s="490"/>
      <c r="W1022" s="511"/>
      <c r="X1022" s="502"/>
      <c r="AA1022" s="1317"/>
      <c r="AB1022" s="502"/>
      <c r="AK1022" s="166"/>
    </row>
    <row r="1023" spans="1:38" s="291" customFormat="1" ht="14.25" x14ac:dyDescent="0.25">
      <c r="A1023" s="293"/>
      <c r="B1023" s="293"/>
      <c r="C1023" s="293"/>
      <c r="D1023" s="293"/>
      <c r="E1023" s="293"/>
      <c r="F1023" s="293"/>
      <c r="G1023" s="293"/>
      <c r="H1023" s="293"/>
      <c r="I1023" s="292"/>
      <c r="J1023" s="292"/>
      <c r="K1023" s="292"/>
      <c r="L1023" s="292"/>
      <c r="M1023" s="292"/>
      <c r="N1023" s="292"/>
      <c r="O1023" s="292"/>
      <c r="P1023" s="292"/>
      <c r="Q1023" s="491"/>
      <c r="R1023" s="292"/>
      <c r="S1023" s="292"/>
      <c r="T1023" s="292"/>
      <c r="U1023" s="495"/>
      <c r="V1023" s="491"/>
      <c r="W1023" s="503"/>
      <c r="X1023" s="499"/>
      <c r="Y1023" s="292"/>
      <c r="Z1023" s="292"/>
      <c r="AA1023" s="1306"/>
      <c r="AB1023" s="499"/>
      <c r="AC1023" s="292"/>
      <c r="AD1023" s="292"/>
      <c r="AE1023" s="292"/>
      <c r="AF1023" s="292"/>
      <c r="AG1023" s="292"/>
      <c r="AH1023" s="292"/>
      <c r="AI1023" s="292"/>
      <c r="AJ1023" s="292"/>
      <c r="AK1023" s="1325"/>
      <c r="AL1023" s="292"/>
    </row>
    <row r="1024" spans="1:38" s="291" customFormat="1" ht="14.25" x14ac:dyDescent="0.25">
      <c r="A1024" s="293"/>
      <c r="B1024" s="293"/>
      <c r="C1024" s="293"/>
      <c r="D1024" s="293"/>
      <c r="E1024" s="293"/>
      <c r="F1024" s="293"/>
      <c r="G1024" s="293"/>
      <c r="H1024" s="293"/>
      <c r="I1024" s="292"/>
      <c r="J1024" s="292"/>
      <c r="K1024" s="292"/>
      <c r="L1024" s="292"/>
      <c r="M1024" s="292"/>
      <c r="N1024" s="292"/>
      <c r="O1024" s="292"/>
      <c r="P1024" s="292"/>
      <c r="Q1024" s="491"/>
      <c r="R1024" s="292"/>
      <c r="S1024" s="292"/>
      <c r="T1024" s="292"/>
      <c r="U1024" s="495"/>
      <c r="V1024" s="491"/>
      <c r="W1024" s="503"/>
      <c r="X1024" s="499"/>
      <c r="Y1024" s="292"/>
      <c r="Z1024" s="292"/>
      <c r="AA1024" s="1306"/>
      <c r="AB1024" s="499"/>
      <c r="AC1024" s="292"/>
      <c r="AD1024" s="292"/>
      <c r="AE1024" s="292"/>
      <c r="AF1024" s="292"/>
      <c r="AG1024" s="292"/>
      <c r="AH1024" s="292"/>
      <c r="AI1024" s="292"/>
      <c r="AJ1024" s="292"/>
      <c r="AK1024" s="1325"/>
      <c r="AL1024" s="292"/>
    </row>
    <row r="1025" spans="1:38" s="291" customFormat="1" ht="14.25" x14ac:dyDescent="0.25">
      <c r="A1025" s="304" t="s">
        <v>239</v>
      </c>
      <c r="B1025" s="304" t="s">
        <v>239</v>
      </c>
      <c r="C1025" s="304" t="s">
        <v>239</v>
      </c>
      <c r="D1025" s="304" t="s">
        <v>239</v>
      </c>
      <c r="E1025" s="304" t="s">
        <v>239</v>
      </c>
      <c r="F1025" s="293"/>
      <c r="G1025" s="293"/>
      <c r="H1025" s="293"/>
      <c r="I1025" s="292"/>
      <c r="J1025" s="292"/>
      <c r="K1025" s="292"/>
      <c r="L1025" s="292"/>
      <c r="M1025" s="292"/>
      <c r="N1025" s="292"/>
      <c r="O1025" s="292"/>
      <c r="P1025" s="292"/>
      <c r="Q1025" s="491"/>
      <c r="R1025" s="292"/>
      <c r="S1025" s="292"/>
      <c r="T1025" s="292"/>
      <c r="U1025" s="495"/>
      <c r="V1025" s="491"/>
      <c r="W1025" s="503"/>
      <c r="X1025" s="499"/>
      <c r="Y1025" s="292"/>
      <c r="Z1025" s="292"/>
      <c r="AA1025" s="1306"/>
      <c r="AB1025" s="499"/>
      <c r="AC1025" s="292"/>
      <c r="AD1025" s="292"/>
      <c r="AE1025" s="292"/>
      <c r="AF1025" s="292"/>
      <c r="AG1025" s="292"/>
      <c r="AH1025" s="292"/>
      <c r="AI1025" s="292"/>
      <c r="AJ1025" s="292"/>
      <c r="AK1025" s="1325"/>
      <c r="AL1025" s="292"/>
    </row>
    <row r="1026" spans="1:38" s="291" customFormat="1" ht="14.25" x14ac:dyDescent="0.25">
      <c r="A1026" s="316"/>
      <c r="B1026" s="316"/>
      <c r="C1026" s="316"/>
      <c r="D1026" s="316"/>
      <c r="E1026" s="316"/>
      <c r="F1026" s="293"/>
      <c r="G1026" s="293"/>
      <c r="H1026" s="293"/>
      <c r="I1026" s="292"/>
      <c r="J1026" s="292"/>
      <c r="K1026" s="292"/>
      <c r="L1026" s="292"/>
      <c r="M1026" s="292"/>
      <c r="N1026" s="292"/>
      <c r="O1026" s="292"/>
      <c r="P1026" s="292"/>
      <c r="Q1026" s="491"/>
      <c r="R1026" s="292"/>
      <c r="S1026" s="292"/>
      <c r="T1026" s="292"/>
      <c r="U1026" s="495"/>
      <c r="V1026" s="491"/>
      <c r="W1026" s="503"/>
      <c r="X1026" s="499"/>
      <c r="Y1026" s="292"/>
      <c r="Z1026" s="292"/>
      <c r="AA1026" s="1306"/>
      <c r="AB1026" s="499"/>
      <c r="AC1026" s="292"/>
      <c r="AD1026" s="292"/>
      <c r="AE1026" s="292"/>
      <c r="AF1026" s="292"/>
      <c r="AG1026" s="292"/>
      <c r="AH1026" s="292"/>
      <c r="AI1026" s="292"/>
      <c r="AJ1026" s="292"/>
      <c r="AK1026" s="1325"/>
      <c r="AL1026" s="292"/>
    </row>
  </sheetData>
  <mergeCells count="12">
    <mergeCell ref="F16:G16"/>
    <mergeCell ref="F54:G54"/>
    <mergeCell ref="F55:G55"/>
    <mergeCell ref="F56:G56"/>
    <mergeCell ref="F57:G57"/>
    <mergeCell ref="F13:G13"/>
    <mergeCell ref="V13:W13"/>
    <mergeCell ref="F8:AK8"/>
    <mergeCell ref="F9:G9"/>
    <mergeCell ref="F10:G10"/>
    <mergeCell ref="V10:W10"/>
    <mergeCell ref="H11:K11"/>
  </mergeCells>
  <printOptions horizontalCentered="1"/>
  <pageMargins left="0.19685039370078741" right="0.19685039370078741" top="0.39370078740157483" bottom="0.19685039370078741" header="0" footer="0"/>
  <pageSetup paperSize="8" scale="3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zoomScalePageLayoutView="75" workbookViewId="0">
      <selection activeCell="C10" sqref="C10"/>
    </sheetView>
  </sheetViews>
  <sheetFormatPr defaultRowHeight="15" x14ac:dyDescent="0.25"/>
  <cols>
    <col min="1" max="1" width="5.5703125" style="2" customWidth="1"/>
    <col min="2" max="2" width="35.140625" style="2" customWidth="1"/>
    <col min="3" max="4" width="12.42578125" style="6" customWidth="1"/>
    <col min="5" max="5" width="15.140625" style="2" bestFit="1" customWidth="1"/>
    <col min="6" max="6" width="15.140625" style="2" customWidth="1"/>
    <col min="7" max="7" width="13.140625" style="2" customWidth="1"/>
    <col min="8" max="8" width="6.5703125" style="2" customWidth="1"/>
    <col min="9" max="9" width="9.140625" style="2"/>
    <col min="10" max="10" width="9.85546875" style="2" bestFit="1" customWidth="1"/>
    <col min="11" max="11" width="9.140625" style="2"/>
    <col min="12" max="12" width="9.28515625" style="2" bestFit="1" customWidth="1"/>
    <col min="13" max="16384" width="9.140625" style="2"/>
  </cols>
  <sheetData>
    <row r="1" spans="1:10" s="287" customFormat="1" ht="15.75" thickBot="1" x14ac:dyDescent="0.3">
      <c r="B1" s="2625"/>
      <c r="C1" s="2625"/>
      <c r="D1" s="2625"/>
      <c r="E1" s="2625"/>
      <c r="F1" s="2625"/>
      <c r="G1" s="2625"/>
      <c r="H1" s="2625"/>
    </row>
    <row r="2" spans="1:10" ht="25.5" customHeight="1" thickBot="1" x14ac:dyDescent="0.3">
      <c r="A2" s="2617" t="s">
        <v>43</v>
      </c>
      <c r="B2" s="2618"/>
      <c r="C2" s="2618"/>
      <c r="D2" s="2618"/>
      <c r="E2" s="2618"/>
      <c r="F2" s="2618"/>
      <c r="G2" s="2618"/>
      <c r="H2" s="2619"/>
    </row>
    <row r="3" spans="1:10" x14ac:dyDescent="0.25">
      <c r="A3" s="2623"/>
      <c r="B3" s="375"/>
      <c r="C3" s="290"/>
      <c r="D3" s="290"/>
      <c r="E3" s="375"/>
      <c r="F3" s="375"/>
      <c r="G3" s="375"/>
      <c r="H3" s="2615"/>
    </row>
    <row r="4" spans="1:10" s="3" customFormat="1" ht="12.75" customHeight="1" x14ac:dyDescent="0.2">
      <c r="A4" s="2623"/>
      <c r="B4" s="1086"/>
      <c r="C4" s="1087"/>
      <c r="D4" s="1087" t="s">
        <v>32</v>
      </c>
      <c r="E4" s="1088"/>
      <c r="F4" s="1812" t="s">
        <v>688</v>
      </c>
      <c r="G4" s="1089"/>
      <c r="H4" s="2615"/>
    </row>
    <row r="5" spans="1:10" s="3" customFormat="1" ht="12.75" customHeight="1" x14ac:dyDescent="0.2">
      <c r="A5" s="2623"/>
      <c r="B5" s="1086"/>
      <c r="C5" s="1087"/>
      <c r="D5" s="1087" t="s">
        <v>69</v>
      </c>
      <c r="E5" s="1090"/>
      <c r="F5" s="1813">
        <v>229.9665</v>
      </c>
      <c r="G5" s="1091"/>
      <c r="H5" s="2615"/>
    </row>
    <row r="6" spans="1:10" s="3" customFormat="1" ht="12.75" customHeight="1" x14ac:dyDescent="0.2">
      <c r="A6" s="2623"/>
      <c r="B6" s="1086"/>
      <c r="C6" s="1087" t="s">
        <v>70</v>
      </c>
      <c r="D6" s="1087" t="s">
        <v>71</v>
      </c>
      <c r="E6" s="1092"/>
      <c r="F6" s="1814">
        <v>1.4098900000000001</v>
      </c>
      <c r="G6" s="1093"/>
      <c r="H6" s="2615"/>
    </row>
    <row r="7" spans="1:10" s="3" customFormat="1" ht="12.75" customHeight="1" x14ac:dyDescent="0.2">
      <c r="A7" s="2623"/>
      <c r="B7" s="1086" t="s">
        <v>10</v>
      </c>
      <c r="C7" s="1094" t="s">
        <v>72</v>
      </c>
      <c r="D7" s="1094" t="s">
        <v>73</v>
      </c>
      <c r="E7" s="1095"/>
      <c r="F7" s="1815">
        <v>20218.990000000002</v>
      </c>
      <c r="G7" s="1096"/>
      <c r="H7" s="2615"/>
    </row>
    <row r="8" spans="1:10" s="4" customFormat="1" ht="15" customHeight="1" x14ac:dyDescent="0.2">
      <c r="A8" s="2623"/>
      <c r="B8" s="1086" t="s">
        <v>74</v>
      </c>
      <c r="C8" s="1094" t="s">
        <v>72</v>
      </c>
      <c r="D8" s="1094" t="s">
        <v>2</v>
      </c>
      <c r="E8" s="1097"/>
      <c r="F8" s="1816">
        <v>17570.7</v>
      </c>
      <c r="G8" s="1098"/>
      <c r="H8" s="2615"/>
    </row>
    <row r="9" spans="1:10" s="4" customFormat="1" ht="15" customHeight="1" x14ac:dyDescent="0.2">
      <c r="A9" s="2623"/>
      <c r="B9" s="1099" t="s">
        <v>75</v>
      </c>
      <c r="C9" s="1094" t="s">
        <v>72</v>
      </c>
      <c r="D9" s="1094" t="s">
        <v>3</v>
      </c>
      <c r="E9" s="1097"/>
      <c r="F9" s="1816">
        <v>13845.05</v>
      </c>
      <c r="G9" s="1098"/>
      <c r="H9" s="2615"/>
    </row>
    <row r="10" spans="1:10" s="4" customFormat="1" ht="15" customHeight="1" x14ac:dyDescent="0.2">
      <c r="A10" s="2623"/>
      <c r="B10" s="1086" t="s">
        <v>76</v>
      </c>
      <c r="C10" s="1094" t="s">
        <v>72</v>
      </c>
      <c r="D10" s="1094" t="s">
        <v>4</v>
      </c>
      <c r="E10" s="1097"/>
      <c r="F10" s="1816">
        <v>10831.32</v>
      </c>
      <c r="G10" s="1098"/>
      <c r="H10" s="2615"/>
    </row>
    <row r="11" spans="1:10" s="4" customFormat="1" ht="15" customHeight="1" x14ac:dyDescent="0.2">
      <c r="A11" s="2623"/>
      <c r="B11" s="1086" t="s">
        <v>77</v>
      </c>
      <c r="C11" s="1094" t="s">
        <v>72</v>
      </c>
      <c r="D11" s="1094" t="s">
        <v>5</v>
      </c>
      <c r="E11" s="1097"/>
      <c r="F11" s="1816">
        <v>8911.01</v>
      </c>
      <c r="G11" s="1098"/>
      <c r="H11" s="2615"/>
    </row>
    <row r="12" spans="1:10" s="4" customFormat="1" ht="15" customHeight="1" x14ac:dyDescent="0.2">
      <c r="A12" s="2623"/>
      <c r="B12" s="1086" t="s">
        <v>78</v>
      </c>
      <c r="C12" s="1094" t="s">
        <v>72</v>
      </c>
      <c r="D12" s="1094" t="s">
        <v>6</v>
      </c>
      <c r="E12" s="1097"/>
      <c r="F12" s="1816">
        <v>8483</v>
      </c>
      <c r="G12" s="1098"/>
      <c r="H12" s="2615"/>
    </row>
    <row r="13" spans="1:10" s="4" customFormat="1" ht="15" customHeight="1" x14ac:dyDescent="0.2">
      <c r="A13" s="2623"/>
      <c r="B13" s="1099" t="s">
        <v>80</v>
      </c>
      <c r="C13" s="1094" t="s">
        <v>72</v>
      </c>
      <c r="D13" s="1094" t="s">
        <v>7</v>
      </c>
      <c r="E13" s="1097"/>
      <c r="F13" s="1816">
        <v>6276.82</v>
      </c>
      <c r="G13" s="1098"/>
      <c r="H13" s="2615"/>
    </row>
    <row r="14" spans="1:10" s="4" customFormat="1" ht="15" customHeight="1" x14ac:dyDescent="0.2">
      <c r="A14" s="2623"/>
      <c r="B14" s="1086" t="s">
        <v>81</v>
      </c>
      <c r="C14" s="1094" t="s">
        <v>72</v>
      </c>
      <c r="D14" s="1094" t="s">
        <v>8</v>
      </c>
      <c r="E14" s="1097"/>
      <c r="F14" s="1816">
        <v>4787.47</v>
      </c>
      <c r="G14" s="1098"/>
      <c r="H14" s="2615"/>
    </row>
    <row r="15" spans="1:10" s="4" customFormat="1" ht="15" customHeight="1" x14ac:dyDescent="0.2">
      <c r="A15" s="2623"/>
      <c r="B15" s="1086" t="s">
        <v>82</v>
      </c>
      <c r="C15" s="1094" t="s">
        <v>72</v>
      </c>
      <c r="D15" s="1094" t="s">
        <v>9</v>
      </c>
      <c r="E15" s="1097"/>
      <c r="F15" s="1816">
        <v>3620.53</v>
      </c>
      <c r="G15" s="1098"/>
      <c r="H15" s="2615"/>
    </row>
    <row r="16" spans="1:10" s="4" customFormat="1" ht="15" customHeight="1" x14ac:dyDescent="0.2">
      <c r="A16" s="2623"/>
      <c r="B16" s="1086" t="s">
        <v>83</v>
      </c>
      <c r="C16" s="1094" t="s">
        <v>72</v>
      </c>
      <c r="D16" s="1094" t="s">
        <v>39</v>
      </c>
      <c r="E16" s="1097"/>
      <c r="F16" s="1816">
        <v>2905.97</v>
      </c>
      <c r="G16" s="1098"/>
      <c r="H16" s="2615"/>
      <c r="J16" s="5"/>
    </row>
    <row r="17" spans="1:9" s="4" customFormat="1" ht="15" customHeight="1" x14ac:dyDescent="0.2">
      <c r="A17" s="2623"/>
      <c r="B17" s="1086" t="s">
        <v>65</v>
      </c>
      <c r="C17" s="1094" t="s">
        <v>72</v>
      </c>
      <c r="D17" s="1094" t="s">
        <v>40</v>
      </c>
      <c r="E17" s="1097"/>
      <c r="F17" s="1816">
        <v>2170.94</v>
      </c>
      <c r="G17" s="1098"/>
      <c r="H17" s="2615"/>
    </row>
    <row r="18" spans="1:9" s="4" customFormat="1" ht="15" customHeight="1" x14ac:dyDescent="0.2">
      <c r="A18" s="2623"/>
      <c r="B18" s="1086" t="s">
        <v>84</v>
      </c>
      <c r="C18" s="1094" t="s">
        <v>72</v>
      </c>
      <c r="D18" s="1094" t="s">
        <v>48</v>
      </c>
      <c r="E18" s="1097"/>
      <c r="F18" s="1816">
        <v>5029.1099999999997</v>
      </c>
      <c r="G18" s="1098"/>
      <c r="H18" s="2615"/>
    </row>
    <row r="19" spans="1:9" s="4" customFormat="1" ht="15" customHeight="1" x14ac:dyDescent="0.2">
      <c r="A19" s="2623"/>
      <c r="B19" s="1086" t="s">
        <v>13</v>
      </c>
      <c r="C19" s="1094" t="s">
        <v>72</v>
      </c>
      <c r="D19" s="1094" t="s">
        <v>17</v>
      </c>
      <c r="E19" s="1097"/>
      <c r="F19" s="1816">
        <v>3020.04</v>
      </c>
      <c r="G19" s="1098"/>
      <c r="H19" s="2615"/>
    </row>
    <row r="20" spans="1:9" s="4" customFormat="1" ht="15" customHeight="1" x14ac:dyDescent="0.2">
      <c r="A20" s="2623"/>
      <c r="B20" s="1086" t="s">
        <v>85</v>
      </c>
      <c r="C20" s="1094" t="s">
        <v>72</v>
      </c>
      <c r="D20" s="1094" t="s">
        <v>41</v>
      </c>
      <c r="E20" s="1097"/>
      <c r="F20" s="1816">
        <v>1951.21</v>
      </c>
      <c r="G20" s="1098"/>
      <c r="H20" s="2615"/>
    </row>
    <row r="21" spans="1:9" s="4" customFormat="1" ht="15" customHeight="1" x14ac:dyDescent="0.2">
      <c r="A21" s="2623"/>
      <c r="B21" s="1086" t="s">
        <v>49</v>
      </c>
      <c r="C21" s="1094" t="s">
        <v>72</v>
      </c>
      <c r="D21" s="1094" t="s">
        <v>18</v>
      </c>
      <c r="E21" s="1097"/>
      <c r="F21" s="1816">
        <v>1701.01</v>
      </c>
      <c r="G21" s="1098"/>
      <c r="H21" s="2615"/>
    </row>
    <row r="22" spans="1:9" s="4" customFormat="1" ht="15" customHeight="1" x14ac:dyDescent="0.2">
      <c r="A22" s="2623"/>
      <c r="B22" s="1086" t="s">
        <v>50</v>
      </c>
      <c r="C22" s="1094" t="s">
        <v>72</v>
      </c>
      <c r="D22" s="1094" t="s">
        <v>19</v>
      </c>
      <c r="E22" s="1097"/>
      <c r="F22" s="1816">
        <v>1733.63</v>
      </c>
      <c r="G22" s="1098"/>
      <c r="H22" s="2615"/>
    </row>
    <row r="23" spans="1:9" s="4" customFormat="1" x14ac:dyDescent="0.25">
      <c r="A23" s="2623"/>
      <c r="B23" s="1086"/>
      <c r="C23" s="1094"/>
      <c r="D23" s="1094"/>
      <c r="E23" s="1100"/>
      <c r="F23" s="2248"/>
      <c r="G23" s="1098"/>
      <c r="H23" s="2615"/>
    </row>
    <row r="24" spans="1:9" s="4" customFormat="1" ht="15" customHeight="1" x14ac:dyDescent="0.2">
      <c r="A24" s="2623"/>
      <c r="B24" s="1086" t="s">
        <v>91</v>
      </c>
      <c r="C24" s="1094" t="s">
        <v>72</v>
      </c>
      <c r="D24" s="1094"/>
      <c r="E24" s="1102"/>
      <c r="F24" s="1817">
        <v>3213.07</v>
      </c>
      <c r="G24" s="1103">
        <f>F24/30</f>
        <v>107.10233333333333</v>
      </c>
      <c r="H24" s="2615"/>
    </row>
    <row r="25" spans="1:9" s="4" customFormat="1" ht="15" customHeight="1" x14ac:dyDescent="0.2">
      <c r="A25" s="2623"/>
      <c r="B25" s="1086" t="s">
        <v>92</v>
      </c>
      <c r="C25" s="1094" t="s">
        <v>72</v>
      </c>
      <c r="D25" s="1094"/>
      <c r="E25" s="1102"/>
      <c r="F25" s="1817">
        <v>3399.81</v>
      </c>
      <c r="G25" s="1103">
        <f>F25/30</f>
        <v>113.327</v>
      </c>
      <c r="H25" s="2615"/>
    </row>
    <row r="26" spans="1:9" s="4" customFormat="1" ht="15" customHeight="1" x14ac:dyDescent="0.2">
      <c r="A26" s="2623"/>
      <c r="B26" s="1099" t="s">
        <v>305</v>
      </c>
      <c r="C26" s="1094" t="s">
        <v>72</v>
      </c>
      <c r="D26" s="1094"/>
      <c r="E26" s="1102"/>
      <c r="F26" s="1817">
        <v>4803.54</v>
      </c>
      <c r="G26" s="1103">
        <f>F26/30</f>
        <v>160.11799999999999</v>
      </c>
      <c r="H26" s="2615"/>
    </row>
    <row r="27" spans="1:9" s="4" customFormat="1" ht="15" customHeight="1" x14ac:dyDescent="0.2">
      <c r="A27" s="2623"/>
      <c r="B27" s="1086" t="s">
        <v>94</v>
      </c>
      <c r="C27" s="1094" t="s">
        <v>72</v>
      </c>
      <c r="D27" s="1094"/>
      <c r="E27" s="1102"/>
      <c r="F27" s="1817">
        <v>6300.17</v>
      </c>
      <c r="G27" s="1103">
        <f>F27/30</f>
        <v>210.00566666666666</v>
      </c>
      <c r="H27" s="2615"/>
    </row>
    <row r="28" spans="1:9" s="4" customFormat="1" ht="15" customHeight="1" x14ac:dyDescent="0.2">
      <c r="A28" s="2623"/>
      <c r="B28" s="1086" t="s">
        <v>95</v>
      </c>
      <c r="C28" s="1094" t="s">
        <v>72</v>
      </c>
      <c r="D28" s="1094"/>
      <c r="E28" s="1102"/>
      <c r="F28" s="1080"/>
      <c r="G28" s="1104"/>
      <c r="H28" s="2615"/>
    </row>
    <row r="29" spans="1:9" s="4" customFormat="1" x14ac:dyDescent="0.25">
      <c r="A29" s="2623"/>
      <c r="B29" s="1086"/>
      <c r="C29" s="1094"/>
      <c r="D29" s="1094"/>
      <c r="E29" s="1100"/>
      <c r="F29" s="1101"/>
      <c r="G29" s="1105"/>
      <c r="H29" s="2615"/>
    </row>
    <row r="30" spans="1:9" s="4" customFormat="1" x14ac:dyDescent="0.2">
      <c r="A30" s="2623"/>
      <c r="B30" s="1086" t="s">
        <v>96</v>
      </c>
      <c r="C30" s="1094" t="s">
        <v>72</v>
      </c>
      <c r="D30" s="1094"/>
      <c r="E30" s="1102"/>
      <c r="F30" s="1080"/>
      <c r="G30" s="1098"/>
      <c r="H30" s="2615"/>
      <c r="I30" s="2"/>
    </row>
    <row r="31" spans="1:9" s="4" customFormat="1" x14ac:dyDescent="0.2">
      <c r="A31" s="2623"/>
      <c r="B31" s="1086" t="s">
        <v>42</v>
      </c>
      <c r="C31" s="1094" t="s">
        <v>72</v>
      </c>
      <c r="D31" s="1094"/>
      <c r="E31" s="1102"/>
      <c r="F31" s="1080"/>
      <c r="G31" s="1098"/>
      <c r="H31" s="2615"/>
      <c r="I31" s="2"/>
    </row>
    <row r="32" spans="1:9" s="4" customFormat="1" x14ac:dyDescent="0.2">
      <c r="A32" s="2623"/>
      <c r="B32" s="1086" t="s">
        <v>47</v>
      </c>
      <c r="C32" s="1094" t="s">
        <v>72</v>
      </c>
      <c r="D32" s="1094"/>
      <c r="E32" s="1102"/>
      <c r="F32" s="1080"/>
      <c r="G32" s="1098"/>
      <c r="H32" s="2615"/>
      <c r="I32" s="2"/>
    </row>
    <row r="33" spans="1:9" s="4" customFormat="1" x14ac:dyDescent="0.2">
      <c r="A33" s="2623"/>
      <c r="B33" s="1086" t="s">
        <v>97</v>
      </c>
      <c r="C33" s="1094" t="s">
        <v>72</v>
      </c>
      <c r="D33" s="1094"/>
      <c r="E33" s="1102"/>
      <c r="F33" s="1080"/>
      <c r="G33" s="1098"/>
      <c r="H33" s="2615"/>
      <c r="I33" s="2"/>
    </row>
    <row r="34" spans="1:9" s="4" customFormat="1" x14ac:dyDescent="0.2">
      <c r="A34" s="2623"/>
      <c r="B34" s="1086" t="s">
        <v>98</v>
      </c>
      <c r="C34" s="1094" t="s">
        <v>72</v>
      </c>
      <c r="D34" s="1094"/>
      <c r="E34" s="1102"/>
      <c r="F34" s="1080"/>
      <c r="G34" s="1098"/>
      <c r="H34" s="2615"/>
      <c r="I34" s="2"/>
    </row>
    <row r="35" spans="1:9" s="4" customFormat="1" x14ac:dyDescent="0.2">
      <c r="A35" s="2623"/>
      <c r="B35" s="1086" t="s">
        <v>99</v>
      </c>
      <c r="C35" s="1094" t="s">
        <v>72</v>
      </c>
      <c r="D35" s="1094"/>
      <c r="E35" s="1102"/>
      <c r="F35" s="1080"/>
      <c r="G35" s="1098"/>
      <c r="H35" s="2615"/>
      <c r="I35" s="2"/>
    </row>
    <row r="36" spans="1:9" s="4" customFormat="1" x14ac:dyDescent="0.2">
      <c r="A36" s="2623"/>
      <c r="B36" s="1086" t="s">
        <v>100</v>
      </c>
      <c r="C36" s="1094" t="s">
        <v>72</v>
      </c>
      <c r="D36" s="1094"/>
      <c r="E36" s="1102"/>
      <c r="F36" s="1080"/>
      <c r="G36" s="1098"/>
      <c r="H36" s="2615"/>
      <c r="I36" s="2"/>
    </row>
    <row r="37" spans="1:9" s="4" customFormat="1" x14ac:dyDescent="0.2">
      <c r="A37" s="2623"/>
      <c r="B37" s="1086" t="s">
        <v>101</v>
      </c>
      <c r="C37" s="1094" t="s">
        <v>72</v>
      </c>
      <c r="D37" s="1094"/>
      <c r="E37" s="1102"/>
      <c r="F37" s="1080"/>
      <c r="G37" s="1098"/>
      <c r="H37" s="2615"/>
      <c r="I37" s="2"/>
    </row>
    <row r="38" spans="1:9" s="4" customFormat="1" x14ac:dyDescent="0.2">
      <c r="A38" s="2623"/>
      <c r="B38" s="1086"/>
      <c r="C38" s="1094"/>
      <c r="D38" s="1094"/>
      <c r="E38" s="1086"/>
      <c r="F38" s="1086"/>
      <c r="G38" s="1098"/>
      <c r="H38" s="2615"/>
      <c r="I38" s="2"/>
    </row>
    <row r="39" spans="1:9" s="4" customFormat="1" x14ac:dyDescent="0.2">
      <c r="A39" s="2623"/>
      <c r="B39" s="1086" t="s">
        <v>102</v>
      </c>
      <c r="C39" s="1094"/>
      <c r="D39" s="1094" t="s">
        <v>103</v>
      </c>
      <c r="E39" s="1086"/>
      <c r="F39" s="1086"/>
      <c r="G39" s="1098"/>
      <c r="H39" s="2615"/>
      <c r="I39" s="2"/>
    </row>
    <row r="40" spans="1:9" x14ac:dyDescent="0.2">
      <c r="A40" s="2623"/>
      <c r="B40" s="1086" t="s">
        <v>104</v>
      </c>
      <c r="C40" s="1094"/>
      <c r="D40" s="1094" t="s">
        <v>105</v>
      </c>
      <c r="E40" s="1086"/>
      <c r="F40" s="1086"/>
      <c r="G40" s="1106"/>
      <c r="H40" s="2615"/>
    </row>
    <row r="41" spans="1:9" x14ac:dyDescent="0.25">
      <c r="A41" s="2623"/>
      <c r="B41" s="1084"/>
      <c r="C41" s="1085"/>
      <c r="D41" s="1085"/>
      <c r="E41" s="1084"/>
      <c r="F41" s="1084"/>
      <c r="G41" s="1084"/>
      <c r="H41" s="2615"/>
    </row>
    <row r="42" spans="1:9" ht="20.25" customHeight="1" x14ac:dyDescent="0.25">
      <c r="A42" s="2623"/>
      <c r="B42" s="2633" t="s">
        <v>271</v>
      </c>
      <c r="C42" s="2634"/>
      <c r="D42" s="2634"/>
      <c r="E42" s="2634"/>
      <c r="F42" s="2634"/>
      <c r="G42" s="2635"/>
      <c r="H42" s="2615"/>
    </row>
    <row r="43" spans="1:9" ht="22.5" customHeight="1" x14ac:dyDescent="0.25">
      <c r="A43" s="2623"/>
      <c r="B43" s="1107" t="s">
        <v>44</v>
      </c>
      <c r="C43" s="2636" t="s">
        <v>273</v>
      </c>
      <c r="D43" s="2637"/>
      <c r="E43" s="2637"/>
      <c r="F43" s="2637"/>
      <c r="G43" s="2638"/>
      <c r="H43" s="2615"/>
    </row>
    <row r="44" spans="1:9" ht="45" x14ac:dyDescent="0.25">
      <c r="A44" s="2623"/>
      <c r="B44" s="1085" t="s">
        <v>46</v>
      </c>
      <c r="C44" s="1108" t="s">
        <v>52</v>
      </c>
      <c r="D44" s="1108" t="s">
        <v>53</v>
      </c>
      <c r="E44" s="1085" t="s">
        <v>54</v>
      </c>
      <c r="F44" s="1085" t="s">
        <v>55</v>
      </c>
      <c r="G44" s="1084"/>
      <c r="H44" s="2615"/>
    </row>
    <row r="45" spans="1:9" x14ac:dyDescent="0.25">
      <c r="A45" s="2623"/>
      <c r="B45" s="1109" t="s">
        <v>56</v>
      </c>
      <c r="C45" s="1110">
        <v>267.89999999999998</v>
      </c>
      <c r="D45" s="1111">
        <v>253.8</v>
      </c>
      <c r="E45" s="1110">
        <v>239.7</v>
      </c>
      <c r="F45" s="1110">
        <v>211.5</v>
      </c>
      <c r="G45" s="1084"/>
      <c r="H45" s="2615"/>
    </row>
    <row r="46" spans="1:9" x14ac:dyDescent="0.25">
      <c r="A46" s="2623"/>
      <c r="B46" s="1109" t="s">
        <v>272</v>
      </c>
      <c r="C46" s="1112">
        <v>224.2</v>
      </c>
      <c r="D46" s="1112">
        <v>212.4</v>
      </c>
      <c r="E46" s="1112">
        <v>200.6</v>
      </c>
      <c r="F46" s="1112">
        <v>177</v>
      </c>
      <c r="G46" s="1084"/>
      <c r="H46" s="2615"/>
    </row>
    <row r="47" spans="1:9" x14ac:dyDescent="0.25">
      <c r="A47" s="2623"/>
      <c r="B47" s="1109" t="s">
        <v>86</v>
      </c>
      <c r="C47" s="1112">
        <v>224.2</v>
      </c>
      <c r="D47" s="1112">
        <v>212.4</v>
      </c>
      <c r="E47" s="1112">
        <v>200.6</v>
      </c>
      <c r="F47" s="1112">
        <v>177</v>
      </c>
      <c r="G47" s="1084"/>
      <c r="H47" s="2615"/>
    </row>
    <row r="48" spans="1:9" x14ac:dyDescent="0.25">
      <c r="A48" s="2623"/>
      <c r="B48" s="1113" t="s">
        <v>87</v>
      </c>
      <c r="C48" s="1113"/>
      <c r="D48" s="1113"/>
      <c r="E48" s="1113"/>
      <c r="F48" s="1113"/>
      <c r="G48" s="1113"/>
      <c r="H48" s="2615"/>
    </row>
    <row r="49" spans="1:8" ht="15" customHeight="1" x14ac:dyDescent="0.25">
      <c r="A49" s="2623"/>
      <c r="B49" s="1114" t="s">
        <v>57</v>
      </c>
      <c r="C49" s="1114" t="s">
        <v>58</v>
      </c>
      <c r="D49" s="1114"/>
      <c r="E49" s="1114" t="s">
        <v>88</v>
      </c>
      <c r="F49" s="1114"/>
      <c r="G49" s="1084"/>
      <c r="H49" s="2615"/>
    </row>
    <row r="50" spans="1:8" ht="15" customHeight="1" x14ac:dyDescent="0.25">
      <c r="A50" s="2623"/>
      <c r="B50" s="1114" t="s">
        <v>59</v>
      </c>
      <c r="C50" s="1114" t="s">
        <v>60</v>
      </c>
      <c r="D50" s="1114"/>
      <c r="E50" s="1114" t="s">
        <v>89</v>
      </c>
      <c r="F50" s="1114"/>
      <c r="G50" s="1084"/>
      <c r="H50" s="2615"/>
    </row>
    <row r="51" spans="1:8" ht="15" customHeight="1" x14ac:dyDescent="0.25">
      <c r="A51" s="2623"/>
      <c r="B51" s="1114" t="s">
        <v>61</v>
      </c>
      <c r="C51" s="1114" t="s">
        <v>62</v>
      </c>
      <c r="D51" s="1114"/>
      <c r="E51" s="1114" t="s">
        <v>90</v>
      </c>
      <c r="F51" s="1114"/>
      <c r="G51" s="1084"/>
      <c r="H51" s="2615"/>
    </row>
    <row r="52" spans="1:8" ht="15" customHeight="1" thickBot="1" x14ac:dyDescent="0.3">
      <c r="A52" s="2623"/>
      <c r="B52" s="1120" t="s">
        <v>63</v>
      </c>
      <c r="C52" s="1120" t="s">
        <v>64</v>
      </c>
      <c r="D52" s="1120"/>
      <c r="E52" s="1120"/>
      <c r="F52" s="1120"/>
      <c r="G52" s="1121"/>
      <c r="H52" s="2615"/>
    </row>
    <row r="53" spans="1:8" ht="35.25" customHeight="1" thickBot="1" x14ac:dyDescent="0.3">
      <c r="A53" s="2623"/>
      <c r="B53" s="2626" t="s">
        <v>93</v>
      </c>
      <c r="C53" s="2627"/>
      <c r="D53" s="2627"/>
      <c r="E53" s="2627"/>
      <c r="F53" s="2627"/>
      <c r="G53" s="2628"/>
      <c r="H53" s="2615"/>
    </row>
    <row r="54" spans="1:8" ht="15.75" thickBot="1" x14ac:dyDescent="0.3">
      <c r="A54" s="2623"/>
      <c r="B54" s="376"/>
      <c r="C54" s="2639" t="s">
        <v>51</v>
      </c>
      <c r="D54" s="2640"/>
      <c r="E54" s="1123"/>
      <c r="F54" s="375"/>
      <c r="G54" s="375"/>
      <c r="H54" s="2615"/>
    </row>
    <row r="55" spans="1:8" x14ac:dyDescent="0.25">
      <c r="A55" s="2623"/>
      <c r="B55" s="1112"/>
      <c r="C55" s="1122" t="s">
        <v>46</v>
      </c>
      <c r="D55" s="1122" t="s">
        <v>45</v>
      </c>
      <c r="E55" s="1084"/>
      <c r="F55" s="1112"/>
      <c r="G55" s="1112"/>
      <c r="H55" s="2615"/>
    </row>
    <row r="56" spans="1:8" x14ac:dyDescent="0.25">
      <c r="A56" s="2623"/>
      <c r="B56" s="1115"/>
      <c r="C56" s="1115" t="s">
        <v>19</v>
      </c>
      <c r="D56" s="1116">
        <v>0.24</v>
      </c>
      <c r="E56" s="1084"/>
      <c r="F56" s="1112"/>
      <c r="G56" s="1112"/>
      <c r="H56" s="2615"/>
    </row>
    <row r="57" spans="1:8" x14ac:dyDescent="0.25">
      <c r="A57" s="2623"/>
      <c r="B57" s="1115"/>
      <c r="C57" s="1115" t="s">
        <v>79</v>
      </c>
      <c r="D57" s="1116">
        <v>2.21</v>
      </c>
      <c r="E57" s="1084"/>
      <c r="F57" s="1112"/>
      <c r="G57" s="1112"/>
      <c r="H57" s="2615"/>
    </row>
    <row r="58" spans="1:8" x14ac:dyDescent="0.25">
      <c r="A58" s="2623"/>
      <c r="B58" s="1115"/>
      <c r="C58" s="1115" t="s">
        <v>41</v>
      </c>
      <c r="D58" s="1116">
        <v>5.16</v>
      </c>
      <c r="E58" s="1084"/>
      <c r="F58" s="1112"/>
      <c r="G58" s="1112"/>
      <c r="H58" s="2615"/>
    </row>
    <row r="59" spans="1:8" ht="15.75" thickBot="1" x14ac:dyDescent="0.3">
      <c r="A59" s="2624"/>
      <c r="B59" s="1117"/>
      <c r="C59" s="1117"/>
      <c r="D59" s="1118"/>
      <c r="E59" s="1119"/>
      <c r="F59" s="1117"/>
      <c r="G59" s="1117"/>
      <c r="H59" s="2616"/>
    </row>
    <row r="60" spans="1:8" ht="53.25" customHeight="1" thickBot="1" x14ac:dyDescent="0.3">
      <c r="A60" s="1081"/>
      <c r="B60" s="2620" t="s">
        <v>689</v>
      </c>
      <c r="C60" s="2621"/>
      <c r="D60" s="2621"/>
      <c r="E60" s="2621"/>
      <c r="F60" s="2621"/>
      <c r="G60" s="2622"/>
      <c r="H60" s="1082"/>
    </row>
    <row r="61" spans="1:8" ht="39" customHeight="1" thickBot="1" x14ac:dyDescent="0.3">
      <c r="A61" s="1083"/>
      <c r="B61" s="2629" t="s">
        <v>521</v>
      </c>
      <c r="C61" s="2630"/>
      <c r="D61" s="2630"/>
      <c r="E61" s="2630"/>
      <c r="F61" s="2630"/>
      <c r="G61" s="2631"/>
      <c r="H61" s="1082"/>
    </row>
    <row r="62" spans="1:8" ht="69" customHeight="1" thickBot="1" x14ac:dyDescent="0.3">
      <c r="A62" s="1083"/>
      <c r="B62" s="2632" t="s">
        <v>522</v>
      </c>
      <c r="C62" s="2630"/>
      <c r="D62" s="2630"/>
      <c r="E62" s="2630"/>
      <c r="F62" s="2630"/>
      <c r="G62" s="2631"/>
      <c r="H62" s="1082"/>
    </row>
    <row r="63" spans="1:8" ht="49.5" customHeight="1" thickBot="1" x14ac:dyDescent="0.3">
      <c r="A63" s="289"/>
      <c r="B63" s="2629" t="s">
        <v>690</v>
      </c>
      <c r="C63" s="2630"/>
      <c r="D63" s="2630"/>
      <c r="E63" s="2630"/>
      <c r="F63" s="2630"/>
      <c r="G63" s="2631"/>
      <c r="H63" s="288"/>
    </row>
  </sheetData>
  <sheetProtection password="B9DE" sheet="1" objects="1" scenarios="1"/>
  <mergeCells count="12">
    <mergeCell ref="B61:G61"/>
    <mergeCell ref="B62:G62"/>
    <mergeCell ref="B63:G63"/>
    <mergeCell ref="B42:G42"/>
    <mergeCell ref="C43:G43"/>
    <mergeCell ref="C54:D54"/>
    <mergeCell ref="H3:H59"/>
    <mergeCell ref="A2:H2"/>
    <mergeCell ref="B60:G60"/>
    <mergeCell ref="A3:A59"/>
    <mergeCell ref="B1:H1"/>
    <mergeCell ref="B53:G53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7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51"/>
  <sheetViews>
    <sheetView showGridLines="0" topLeftCell="A28" zoomScaleNormal="100" zoomScaleSheetLayoutView="98" workbookViewId="0">
      <selection activeCell="C46" sqref="C46"/>
    </sheetView>
  </sheetViews>
  <sheetFormatPr defaultRowHeight="15" x14ac:dyDescent="0.25"/>
  <cols>
    <col min="1" max="1" width="5.7109375" style="64" customWidth="1"/>
    <col min="2" max="2" width="23.5703125" style="64" customWidth="1"/>
    <col min="3" max="3" width="9.28515625" style="64" customWidth="1"/>
    <col min="4" max="4" width="12.42578125" style="64" customWidth="1"/>
    <col min="5" max="5" width="28.28515625" style="64" customWidth="1"/>
    <col min="6" max="6" width="23" style="63" customWidth="1"/>
    <col min="7" max="7" width="26.7109375" style="64" customWidth="1"/>
    <col min="8" max="8" width="4.28515625" style="64" customWidth="1"/>
    <col min="9" max="9" width="3.7109375" style="64" customWidth="1"/>
    <col min="10" max="10" width="8" style="64" customWidth="1"/>
    <col min="11" max="16384" width="9.140625" style="64"/>
  </cols>
  <sheetData>
    <row r="1" spans="2:7" ht="15.75" thickBot="1" x14ac:dyDescent="0.3">
      <c r="B1" s="62"/>
      <c r="C1" s="62"/>
      <c r="D1" s="62"/>
      <c r="E1" s="62"/>
    </row>
    <row r="2" spans="2:7" ht="50.25" customHeight="1" thickBot="1" x14ac:dyDescent="0.3">
      <c r="B2" s="2268" t="str">
        <f>EMPREENDIMENTO!$B$4</f>
        <v>LICENCIAMENTO AMBIENTAL DE LUCAS DO RIO VERDE / MT a ITAITUBA / PA</v>
      </c>
      <c r="C2" s="2269"/>
      <c r="D2" s="2269"/>
      <c r="E2" s="2269"/>
      <c r="F2" s="2269"/>
      <c r="G2" s="2270"/>
    </row>
    <row r="3" spans="2:7" ht="28.5" customHeight="1" thickBot="1" x14ac:dyDescent="0.3">
      <c r="B3" s="331" t="str">
        <f>RESUMO!B3</f>
        <v>Ferrovia</v>
      </c>
      <c r="C3" s="2288" t="str">
        <f>RESUMO!C3</f>
        <v>LUCAS DO RIO VERDE / MT - ITAITUBA / PA (FERROGRÃO)</v>
      </c>
      <c r="D3" s="2289"/>
      <c r="E3" s="2289"/>
      <c r="F3" s="2290"/>
      <c r="G3" s="864" t="str">
        <f>RESUMO!G3</f>
        <v xml:space="preserve">PROCESSO Nº: </v>
      </c>
    </row>
    <row r="4" spans="2:7" ht="36.75" customHeight="1" thickBot="1" x14ac:dyDescent="0.3">
      <c r="B4" s="336" t="s">
        <v>211</v>
      </c>
      <c r="C4" s="2291" t="str">
        <f>RESUMO!C4</f>
        <v>Pátio Ferroviário de Lucas do Rio Verde (MT) da Ferrovia EF – 354 e o Porto de Miritituba, no Distrito de Miritituba/PA</v>
      </c>
      <c r="D4" s="2292"/>
      <c r="E4" s="2292"/>
      <c r="F4" s="2293"/>
      <c r="G4" s="674">
        <f>RESUMO!G4</f>
        <v>0</v>
      </c>
    </row>
    <row r="5" spans="2:7" ht="25.5" customHeight="1" thickBot="1" x14ac:dyDescent="0.3">
      <c r="B5" s="331" t="s">
        <v>212</v>
      </c>
      <c r="C5" s="2294"/>
      <c r="D5" s="2295"/>
      <c r="E5" s="2295"/>
      <c r="F5" s="2296"/>
      <c r="G5" s="678" t="str">
        <f>RESUMO!G6</f>
        <v>junho/2019</v>
      </c>
    </row>
    <row r="6" spans="2:7" ht="34.5" customHeight="1" thickBot="1" x14ac:dyDescent="0.3">
      <c r="B6" s="333" t="s">
        <v>213</v>
      </c>
      <c r="C6" s="2297" t="str">
        <f>RESUMO!C7</f>
        <v>1.188,985 km</v>
      </c>
      <c r="D6" s="2298"/>
      <c r="E6" s="322"/>
      <c r="F6" s="322"/>
      <c r="G6" s="323"/>
    </row>
    <row r="7" spans="2:7" ht="29.25" customHeight="1" thickBot="1" x14ac:dyDescent="0.3">
      <c r="B7" s="2299" t="s">
        <v>182</v>
      </c>
      <c r="C7" s="2300"/>
      <c r="D7" s="335" t="s">
        <v>375</v>
      </c>
      <c r="E7" s="2301"/>
      <c r="F7" s="2302"/>
      <c r="G7" s="2303"/>
    </row>
    <row r="8" spans="2:7" ht="33.75" customHeight="1" thickBot="1" x14ac:dyDescent="0.3">
      <c r="B8" s="2257" t="s">
        <v>244</v>
      </c>
      <c r="C8" s="2258"/>
      <c r="D8" s="2258"/>
      <c r="E8" s="2258"/>
      <c r="F8" s="2258"/>
      <c r="G8" s="2259"/>
    </row>
    <row r="9" spans="2:7" ht="26.25" customHeight="1" thickBot="1" x14ac:dyDescent="0.3">
      <c r="B9" s="2260" t="s">
        <v>0</v>
      </c>
      <c r="C9" s="2261"/>
      <c r="D9" s="2261"/>
      <c r="E9" s="2262"/>
      <c r="F9" s="2266" t="s">
        <v>163</v>
      </c>
      <c r="G9" s="2267"/>
    </row>
    <row r="10" spans="2:7" ht="18.75" customHeight="1" thickBot="1" x14ac:dyDescent="0.3">
      <c r="B10" s="2263"/>
      <c r="C10" s="2264"/>
      <c r="D10" s="2264"/>
      <c r="E10" s="2265"/>
      <c r="F10" s="97" t="s">
        <v>20</v>
      </c>
      <c r="G10" s="98" t="s">
        <v>1</v>
      </c>
    </row>
    <row r="11" spans="2:7" ht="27.75" customHeight="1" x14ac:dyDescent="0.25">
      <c r="B11" s="2271" t="s">
        <v>149</v>
      </c>
      <c r="C11" s="2272"/>
      <c r="D11" s="2272"/>
      <c r="E11" s="2273"/>
      <c r="F11" s="325"/>
      <c r="G11" s="280"/>
    </row>
    <row r="12" spans="2:7" ht="28.5" customHeight="1" x14ac:dyDescent="0.25">
      <c r="B12" s="92"/>
      <c r="C12" s="2282" t="s">
        <v>246</v>
      </c>
      <c r="D12" s="2283"/>
      <c r="E12" s="2284"/>
      <c r="F12" s="81"/>
      <c r="G12" s="326"/>
    </row>
    <row r="13" spans="2:7" ht="29.25" customHeight="1" x14ac:dyDescent="0.25">
      <c r="B13" s="92"/>
      <c r="C13" s="2282" t="s">
        <v>247</v>
      </c>
      <c r="D13" s="2283"/>
      <c r="E13" s="2284"/>
      <c r="F13" s="81"/>
      <c r="G13" s="326"/>
    </row>
    <row r="14" spans="2:7" ht="30" customHeight="1" thickBot="1" x14ac:dyDescent="0.3">
      <c r="B14" s="95"/>
      <c r="C14" s="2285" t="s">
        <v>248</v>
      </c>
      <c r="D14" s="2286"/>
      <c r="E14" s="2287"/>
      <c r="F14" s="82"/>
      <c r="G14" s="327"/>
    </row>
    <row r="15" spans="2:7" ht="29.25" customHeight="1" x14ac:dyDescent="0.25">
      <c r="B15" s="2271" t="s">
        <v>150</v>
      </c>
      <c r="C15" s="2272"/>
      <c r="D15" s="2272"/>
      <c r="E15" s="2273"/>
      <c r="F15" s="328"/>
      <c r="G15" s="85"/>
    </row>
    <row r="16" spans="2:7" ht="29.25" customHeight="1" thickBot="1" x14ac:dyDescent="0.3">
      <c r="B16" s="71"/>
      <c r="C16" s="72" t="s">
        <v>146</v>
      </c>
      <c r="D16" s="72" t="s">
        <v>103</v>
      </c>
      <c r="E16" s="74" t="s">
        <v>147</v>
      </c>
      <c r="F16" s="82"/>
      <c r="G16" s="327"/>
    </row>
    <row r="17" spans="2:7" ht="32.25" customHeight="1" x14ac:dyDescent="0.25">
      <c r="B17" s="2271" t="s">
        <v>151</v>
      </c>
      <c r="C17" s="2272"/>
      <c r="D17" s="2272"/>
      <c r="E17" s="2273"/>
      <c r="F17" s="328"/>
      <c r="G17" s="85"/>
    </row>
    <row r="18" spans="2:7" ht="27.75" customHeight="1" thickBot="1" x14ac:dyDescent="0.3">
      <c r="B18" s="71"/>
      <c r="C18" s="72" t="s">
        <v>146</v>
      </c>
      <c r="D18" s="72" t="s">
        <v>148</v>
      </c>
      <c r="E18" s="74" t="s">
        <v>147</v>
      </c>
      <c r="F18" s="82"/>
      <c r="G18" s="327"/>
    </row>
    <row r="19" spans="2:7" ht="30.75" customHeight="1" x14ac:dyDescent="0.25">
      <c r="B19" s="2271" t="s">
        <v>152</v>
      </c>
      <c r="C19" s="2272"/>
      <c r="D19" s="2272"/>
      <c r="E19" s="2273"/>
      <c r="F19" s="328"/>
      <c r="G19" s="85"/>
    </row>
    <row r="20" spans="2:7" ht="27" customHeight="1" x14ac:dyDescent="0.25">
      <c r="B20" s="2274" t="s">
        <v>261</v>
      </c>
      <c r="C20" s="2275"/>
      <c r="D20" s="2275"/>
      <c r="E20" s="2276"/>
      <c r="F20" s="81"/>
      <c r="G20" s="326"/>
    </row>
    <row r="21" spans="2:7" ht="28.5" customHeight="1" x14ac:dyDescent="0.25">
      <c r="B21" s="2274" t="s">
        <v>308</v>
      </c>
      <c r="C21" s="2275"/>
      <c r="D21" s="2275"/>
      <c r="E21" s="2276"/>
      <c r="F21" s="81"/>
      <c r="G21" s="326"/>
    </row>
    <row r="22" spans="2:7" ht="30" customHeight="1" x14ac:dyDescent="0.25">
      <c r="B22" s="324" t="s">
        <v>262</v>
      </c>
      <c r="C22" s="75"/>
      <c r="D22" s="75"/>
      <c r="E22" s="76"/>
      <c r="F22" s="81"/>
      <c r="G22" s="326"/>
    </row>
    <row r="23" spans="2:7" ht="26.25" customHeight="1" x14ac:dyDescent="0.25">
      <c r="B23" s="2274" t="s">
        <v>306</v>
      </c>
      <c r="C23" s="2275"/>
      <c r="D23" s="2275"/>
      <c r="E23" s="2276"/>
      <c r="F23" s="81"/>
      <c r="G23" s="329"/>
    </row>
    <row r="24" spans="2:7" ht="25.5" customHeight="1" x14ac:dyDescent="0.25">
      <c r="B24" s="92"/>
      <c r="C24" s="93"/>
      <c r="D24" s="93"/>
      <c r="E24" s="93"/>
      <c r="F24" s="81"/>
      <c r="G24" s="326"/>
    </row>
    <row r="25" spans="2:7" ht="24.75" customHeight="1" x14ac:dyDescent="0.25">
      <c r="B25" s="92"/>
      <c r="C25" s="93"/>
      <c r="D25" s="93"/>
      <c r="E25" s="93"/>
      <c r="F25" s="81"/>
      <c r="G25" s="326"/>
    </row>
    <row r="26" spans="2:7" ht="26.25" customHeight="1" thickBot="1" x14ac:dyDescent="0.3">
      <c r="B26" s="95"/>
      <c r="C26" s="96"/>
      <c r="D26" s="96"/>
      <c r="E26" s="96"/>
      <c r="F26" s="82"/>
      <c r="G26" s="327"/>
    </row>
    <row r="27" spans="2:7" ht="26.25" customHeight="1" thickBot="1" x14ac:dyDescent="0.3">
      <c r="B27" s="2277" t="s">
        <v>153</v>
      </c>
      <c r="C27" s="2278"/>
      <c r="D27" s="2278"/>
      <c r="E27" s="2279"/>
      <c r="F27" s="328"/>
      <c r="G27" s="85"/>
    </row>
    <row r="28" spans="2:7" ht="23.25" customHeight="1" x14ac:dyDescent="0.25">
      <c r="B28" s="2271" t="s">
        <v>154</v>
      </c>
      <c r="C28" s="2272"/>
      <c r="D28" s="2272"/>
      <c r="E28" s="2273"/>
      <c r="F28" s="328"/>
      <c r="G28" s="85"/>
    </row>
    <row r="29" spans="2:7" ht="26.25" customHeight="1" thickBot="1" x14ac:dyDescent="0.3">
      <c r="B29" s="71"/>
      <c r="C29" s="72" t="s">
        <v>146</v>
      </c>
      <c r="D29" s="72" t="s">
        <v>155</v>
      </c>
      <c r="E29" s="74" t="s">
        <v>156</v>
      </c>
      <c r="F29" s="82"/>
      <c r="G29" s="327"/>
    </row>
    <row r="30" spans="2:7" ht="27.75" customHeight="1" x14ac:dyDescent="0.25">
      <c r="B30" s="2271" t="s">
        <v>157</v>
      </c>
      <c r="C30" s="2272"/>
      <c r="D30" s="2272"/>
      <c r="E30" s="2273"/>
      <c r="F30" s="328"/>
      <c r="G30" s="85"/>
    </row>
    <row r="31" spans="2:7" ht="29.25" customHeight="1" thickBot="1" x14ac:dyDescent="0.3">
      <c r="B31" s="71"/>
      <c r="C31" s="72" t="s">
        <v>160</v>
      </c>
      <c r="D31" s="72" t="s">
        <v>158</v>
      </c>
      <c r="E31" s="74" t="s">
        <v>159</v>
      </c>
      <c r="F31" s="82"/>
      <c r="G31" s="327"/>
    </row>
    <row r="32" spans="2:7" ht="22.5" customHeight="1" thickBot="1" x14ac:dyDescent="0.3">
      <c r="B32" s="2280" t="s">
        <v>161</v>
      </c>
      <c r="C32" s="2281"/>
      <c r="D32" s="2281"/>
      <c r="E32" s="2281"/>
      <c r="F32" s="83"/>
      <c r="G32" s="84"/>
    </row>
    <row r="33" spans="2:10" ht="46.5" customHeight="1" thickBot="1" x14ac:dyDescent="0.3">
      <c r="B33" s="2254" t="s">
        <v>162</v>
      </c>
      <c r="C33" s="2255"/>
      <c r="D33" s="2255"/>
      <c r="E33" s="2255"/>
      <c r="F33" s="2256"/>
      <c r="G33" s="91"/>
    </row>
    <row r="35" spans="2:10" x14ac:dyDescent="0.25">
      <c r="F35" s="64"/>
    </row>
    <row r="36" spans="2:10" x14ac:dyDescent="0.25">
      <c r="F36" s="64"/>
    </row>
    <row r="37" spans="2:10" x14ac:dyDescent="0.25">
      <c r="F37" s="64"/>
    </row>
    <row r="38" spans="2:10" x14ac:dyDescent="0.25">
      <c r="F38" s="64"/>
    </row>
    <row r="39" spans="2:10" x14ac:dyDescent="0.25">
      <c r="F39" s="64"/>
    </row>
    <row r="40" spans="2:10" ht="21" customHeight="1" x14ac:dyDescent="0.25">
      <c r="B40" s="65"/>
      <c r="C40" s="65"/>
      <c r="D40" s="65"/>
      <c r="E40" s="65"/>
      <c r="F40" s="65"/>
      <c r="G40" s="65"/>
      <c r="H40" s="65"/>
      <c r="I40" s="65"/>
      <c r="J40" s="65"/>
    </row>
    <row r="41" spans="2:10" x14ac:dyDescent="0.25">
      <c r="B41" s="65"/>
      <c r="C41" s="65"/>
      <c r="D41" s="65"/>
      <c r="E41" s="65"/>
      <c r="F41" s="65"/>
      <c r="G41" s="65"/>
      <c r="H41" s="65"/>
      <c r="I41" s="65"/>
      <c r="J41" s="65"/>
    </row>
    <row r="42" spans="2:10" x14ac:dyDescent="0.25">
      <c r="B42" s="65"/>
      <c r="C42" s="65"/>
      <c r="D42" s="65"/>
      <c r="E42" s="65"/>
      <c r="F42" s="65"/>
      <c r="G42" s="65"/>
      <c r="H42" s="65"/>
      <c r="I42" s="65"/>
      <c r="J42" s="65"/>
    </row>
    <row r="43" spans="2:10" x14ac:dyDescent="0.25">
      <c r="B43" s="65"/>
      <c r="C43" s="65"/>
      <c r="D43" s="65"/>
      <c r="E43" s="65"/>
      <c r="F43" s="65"/>
      <c r="G43" s="65"/>
      <c r="H43" s="65"/>
      <c r="I43" s="65"/>
      <c r="J43" s="65"/>
    </row>
    <row r="44" spans="2:10" x14ac:dyDescent="0.25">
      <c r="B44" s="65"/>
      <c r="C44" s="65"/>
      <c r="D44" s="65"/>
      <c r="E44" s="65"/>
      <c r="F44" s="65"/>
      <c r="G44" s="65"/>
      <c r="H44" s="65"/>
      <c r="I44" s="65"/>
      <c r="J44" s="65"/>
    </row>
    <row r="45" spans="2:10" x14ac:dyDescent="0.25">
      <c r="B45" s="65"/>
      <c r="C45" s="65"/>
      <c r="D45" s="65"/>
      <c r="E45" s="65"/>
      <c r="F45" s="67"/>
      <c r="J45" s="65"/>
    </row>
    <row r="46" spans="2:10" x14ac:dyDescent="0.25">
      <c r="B46" s="65"/>
      <c r="C46" s="65"/>
      <c r="D46" s="65"/>
      <c r="E46" s="65"/>
      <c r="F46" s="67"/>
    </row>
    <row r="47" spans="2:10" x14ac:dyDescent="0.25">
      <c r="B47" s="65"/>
      <c r="C47" s="65"/>
      <c r="D47" s="65"/>
      <c r="E47" s="65"/>
      <c r="F47" s="67"/>
    </row>
    <row r="48" spans="2:10" x14ac:dyDescent="0.25">
      <c r="B48" s="66"/>
      <c r="C48" s="66"/>
      <c r="D48" s="66"/>
      <c r="E48" s="66"/>
      <c r="F48" s="66"/>
    </row>
    <row r="49" spans="2:6" x14ac:dyDescent="0.25">
      <c r="B49" s="65"/>
      <c r="C49" s="65"/>
      <c r="D49" s="65"/>
      <c r="E49" s="65"/>
      <c r="F49" s="66"/>
    </row>
    <row r="50" spans="2:6" x14ac:dyDescent="0.25">
      <c r="B50" s="65"/>
      <c r="C50" s="65"/>
      <c r="D50" s="65"/>
      <c r="E50" s="65"/>
      <c r="F50" s="66"/>
    </row>
    <row r="51" spans="2:6" x14ac:dyDescent="0.25">
      <c r="B51" s="66"/>
      <c r="C51" s="66"/>
      <c r="D51" s="66"/>
      <c r="E51" s="66"/>
      <c r="F51" s="68"/>
    </row>
  </sheetData>
  <mergeCells count="25">
    <mergeCell ref="C12:E12"/>
    <mergeCell ref="C13:E13"/>
    <mergeCell ref="C14:E14"/>
    <mergeCell ref="C3:F3"/>
    <mergeCell ref="C4:F4"/>
    <mergeCell ref="C5:F5"/>
    <mergeCell ref="C6:D6"/>
    <mergeCell ref="B7:C7"/>
    <mergeCell ref="E7:G7"/>
    <mergeCell ref="B33:F33"/>
    <mergeCell ref="B8:G8"/>
    <mergeCell ref="B9:E10"/>
    <mergeCell ref="F9:G9"/>
    <mergeCell ref="B2:G2"/>
    <mergeCell ref="B19:E19"/>
    <mergeCell ref="B20:E20"/>
    <mergeCell ref="B21:E21"/>
    <mergeCell ref="B23:E23"/>
    <mergeCell ref="B11:E11"/>
    <mergeCell ref="B15:E15"/>
    <mergeCell ref="B17:E17"/>
    <mergeCell ref="B28:E28"/>
    <mergeCell ref="B27:E27"/>
    <mergeCell ref="B30:E30"/>
    <mergeCell ref="B32:E32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82" fitToWidth="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0"/>
  <sheetViews>
    <sheetView showGridLines="0" topLeftCell="A19" zoomScaleNormal="100" zoomScaleSheetLayoutView="98" workbookViewId="0">
      <selection activeCell="F29" sqref="F29"/>
    </sheetView>
  </sheetViews>
  <sheetFormatPr defaultRowHeight="15" x14ac:dyDescent="0.25"/>
  <cols>
    <col min="1" max="1" width="5.7109375" style="64" customWidth="1"/>
    <col min="2" max="2" width="23.5703125" style="64" customWidth="1"/>
    <col min="3" max="3" width="12.85546875" style="64" customWidth="1"/>
    <col min="4" max="4" width="22.7109375" style="64" customWidth="1"/>
    <col min="5" max="5" width="22.5703125" style="64" customWidth="1"/>
    <col min="6" max="6" width="23.5703125" style="63" customWidth="1"/>
    <col min="7" max="7" width="31.85546875" style="64" customWidth="1"/>
    <col min="8" max="8" width="5.5703125" style="64" customWidth="1"/>
    <col min="9" max="9" width="4.7109375" style="64" customWidth="1"/>
    <col min="10" max="10" width="23.5703125" style="64" customWidth="1"/>
    <col min="11" max="11" width="13.42578125" style="64" customWidth="1"/>
    <col min="12" max="12" width="11.7109375" style="64" customWidth="1"/>
    <col min="13" max="13" width="28.28515625" style="64" customWidth="1"/>
    <col min="14" max="14" width="18.85546875" style="63" customWidth="1"/>
    <col min="15" max="15" width="32.85546875" style="64" customWidth="1"/>
    <col min="16" max="17" width="4.28515625" style="64" customWidth="1"/>
    <col min="18" max="18" width="23.5703125" style="64" customWidth="1"/>
    <col min="19" max="19" width="14.85546875" style="64" customWidth="1"/>
    <col min="20" max="20" width="11.42578125" style="64" customWidth="1"/>
    <col min="21" max="21" width="28.28515625" style="64" customWidth="1"/>
    <col min="22" max="22" width="17.42578125" style="63" customWidth="1"/>
    <col min="23" max="23" width="34.42578125" style="64" customWidth="1"/>
    <col min="24" max="24" width="8" style="64" customWidth="1"/>
    <col min="25" max="25" width="12.42578125" style="64" customWidth="1"/>
    <col min="26" max="26" width="20.42578125" style="64" customWidth="1"/>
    <col min="27" max="27" width="9.140625" style="64" customWidth="1"/>
    <col min="28" max="28" width="20.42578125" style="64" customWidth="1"/>
    <col min="29" max="29" width="9.140625" style="64" customWidth="1"/>
    <col min="30" max="30" width="9.5703125" style="64" customWidth="1"/>
    <col min="31" max="31" width="20.42578125" style="64" customWidth="1"/>
    <col min="32" max="32" width="6.28515625" style="64" customWidth="1"/>
    <col min="33" max="33" width="11" style="64" customWidth="1"/>
    <col min="34" max="34" width="9.140625" style="64"/>
    <col min="35" max="35" width="20" style="64" customWidth="1"/>
    <col min="36" max="16384" width="9.140625" style="64"/>
  </cols>
  <sheetData>
    <row r="1" spans="1:36" ht="15.75" thickBot="1" x14ac:dyDescent="0.3">
      <c r="B1" s="62"/>
      <c r="C1" s="62"/>
      <c r="D1" s="62"/>
      <c r="E1" s="62"/>
      <c r="J1" s="62"/>
      <c r="K1" s="62"/>
      <c r="L1" s="62"/>
      <c r="M1" s="62"/>
      <c r="R1" s="62"/>
      <c r="S1" s="62"/>
      <c r="T1" s="62"/>
      <c r="U1" s="62"/>
    </row>
    <row r="2" spans="1:36" ht="21.95" customHeight="1" thickBot="1" x14ac:dyDescent="0.3">
      <c r="B2" s="2313" t="str">
        <f>EMPREENDIMENTO!$B$4</f>
        <v>LICENCIAMENTO AMBIENTAL DE LUCAS DO RIO VERDE / MT a ITAITUBA / PA</v>
      </c>
      <c r="C2" s="2314"/>
      <c r="D2" s="2314"/>
      <c r="E2" s="2314"/>
      <c r="F2" s="2314"/>
      <c r="G2" s="2315"/>
      <c r="J2" s="2316" t="str">
        <f>EMPREENDIMENTO!$B$4</f>
        <v>LICENCIAMENTO AMBIENTAL DE LUCAS DO RIO VERDE / MT a ITAITUBA / PA</v>
      </c>
      <c r="K2" s="2317"/>
      <c r="L2" s="2317"/>
      <c r="M2" s="2317"/>
      <c r="N2" s="2317"/>
      <c r="O2" s="2318"/>
      <c r="R2" s="2316" t="str">
        <f>EMPREENDIMENTO!$B$4</f>
        <v>LICENCIAMENTO AMBIENTAL DE LUCAS DO RIO VERDE / MT a ITAITUBA / PA</v>
      </c>
      <c r="S2" s="2317"/>
      <c r="T2" s="2317"/>
      <c r="U2" s="2317"/>
      <c r="V2" s="2317"/>
      <c r="W2" s="2318"/>
    </row>
    <row r="3" spans="1:36" ht="28.5" customHeight="1" thickBot="1" x14ac:dyDescent="0.3">
      <c r="B3" s="331" t="s">
        <v>430</v>
      </c>
      <c r="C3" s="2288" t="str">
        <f>EMPREENDIMENTO!B5</f>
        <v>LUCAS DO RIO VERDE / MT - ITAITUBA / PA (FERROGRÃO)</v>
      </c>
      <c r="D3" s="2289"/>
      <c r="E3" s="2289"/>
      <c r="F3" s="2290"/>
      <c r="G3" s="864" t="s">
        <v>480</v>
      </c>
      <c r="H3" s="330"/>
      <c r="I3" s="330"/>
      <c r="J3" s="331" t="str">
        <f>B3</f>
        <v>Ferrovia</v>
      </c>
      <c r="K3" s="2288" t="str">
        <f>C3</f>
        <v>LUCAS DO RIO VERDE / MT - ITAITUBA / PA (FERROGRÃO)</v>
      </c>
      <c r="L3" s="2289"/>
      <c r="M3" s="2289"/>
      <c r="N3" s="2290"/>
      <c r="O3" s="864" t="str">
        <f>G3</f>
        <v xml:space="preserve">PROCESSO Nº: </v>
      </c>
      <c r="R3" s="331" t="str">
        <f>J3</f>
        <v>Ferrovia</v>
      </c>
      <c r="S3" s="2288" t="str">
        <f>C3</f>
        <v>LUCAS DO RIO VERDE / MT - ITAITUBA / PA (FERROGRÃO)</v>
      </c>
      <c r="T3" s="2289"/>
      <c r="U3" s="2289"/>
      <c r="V3" s="2290"/>
      <c r="W3" s="864" t="str">
        <f>G3</f>
        <v xml:space="preserve">PROCESSO Nº: </v>
      </c>
    </row>
    <row r="4" spans="1:36" ht="21.95" customHeight="1" x14ac:dyDescent="0.25">
      <c r="B4" s="2304" t="s">
        <v>431</v>
      </c>
      <c r="C4" s="2306" t="s">
        <v>433</v>
      </c>
      <c r="D4" s="2307"/>
      <c r="E4" s="2307"/>
      <c r="F4" s="2308"/>
      <c r="G4" s="673">
        <f>EMPREENDIMENTO!B14</f>
        <v>0</v>
      </c>
      <c r="H4" s="330"/>
      <c r="I4" s="330"/>
      <c r="J4" s="2304" t="s">
        <v>211</v>
      </c>
      <c r="K4" s="2306" t="str">
        <f>C4</f>
        <v>Pátio Ferroviário de Lucas do Rio Verde (MT) da Ferrovia EF – 354 e o Porto de Miritituba, no Distrito de Miritituba/PA</v>
      </c>
      <c r="L4" s="2307"/>
      <c r="M4" s="2307"/>
      <c r="N4" s="2308"/>
      <c r="O4" s="673">
        <f>G4</f>
        <v>0</v>
      </c>
      <c r="R4" s="2304" t="s">
        <v>436</v>
      </c>
      <c r="S4" s="2306" t="str">
        <f>C4</f>
        <v>Pátio Ferroviário de Lucas do Rio Verde (MT) da Ferrovia EF – 354 e o Porto de Miritituba, no Distrito de Miritituba/PA</v>
      </c>
      <c r="T4" s="2307"/>
      <c r="U4" s="2307"/>
      <c r="V4" s="2308"/>
      <c r="W4" s="673">
        <f>O4</f>
        <v>0</v>
      </c>
    </row>
    <row r="5" spans="1:36" ht="21.95" customHeight="1" thickBot="1" x14ac:dyDescent="0.3">
      <c r="B5" s="2305"/>
      <c r="C5" s="2309"/>
      <c r="D5" s="2310"/>
      <c r="E5" s="2310"/>
      <c r="F5" s="2311"/>
      <c r="G5" s="674"/>
      <c r="J5" s="2305"/>
      <c r="K5" s="2309"/>
      <c r="L5" s="2310"/>
      <c r="M5" s="2310"/>
      <c r="N5" s="2311"/>
      <c r="O5" s="674"/>
      <c r="R5" s="2305"/>
      <c r="S5" s="2309"/>
      <c r="T5" s="2310"/>
      <c r="U5" s="2310"/>
      <c r="V5" s="2311"/>
      <c r="W5" s="674"/>
    </row>
    <row r="6" spans="1:36" ht="33" customHeight="1" thickBot="1" x14ac:dyDescent="0.3">
      <c r="B6" s="331" t="s">
        <v>212</v>
      </c>
      <c r="C6" s="2299"/>
      <c r="D6" s="2312"/>
      <c r="E6" s="2312"/>
      <c r="F6" s="2300"/>
      <c r="G6" s="676" t="str">
        <f>EMPREENDIMENTO!B15</f>
        <v>junho/2019</v>
      </c>
      <c r="H6" s="334"/>
      <c r="J6" s="331" t="s">
        <v>212</v>
      </c>
      <c r="K6" s="2299"/>
      <c r="L6" s="2312"/>
      <c r="M6" s="2312"/>
      <c r="N6" s="2300"/>
      <c r="O6" s="677" t="str">
        <f>G6</f>
        <v>junho/2019</v>
      </c>
      <c r="R6" s="331" t="s">
        <v>178</v>
      </c>
      <c r="S6" s="2299"/>
      <c r="T6" s="2312"/>
      <c r="U6" s="2312"/>
      <c r="V6" s="2300"/>
      <c r="W6" s="677" t="str">
        <f>G6</f>
        <v>junho/2019</v>
      </c>
    </row>
    <row r="7" spans="1:36" ht="21.95" customHeight="1" thickBot="1" x14ac:dyDescent="0.3">
      <c r="B7" s="333" t="s">
        <v>213</v>
      </c>
      <c r="C7" s="2297" t="str">
        <f>EMPREENDIMENTO!B11</f>
        <v>1.188,985 km</v>
      </c>
      <c r="D7" s="2298"/>
      <c r="E7" s="322"/>
      <c r="F7" s="322"/>
      <c r="G7" s="323"/>
      <c r="J7" s="333" t="s">
        <v>180</v>
      </c>
      <c r="K7" s="2297" t="str">
        <f>C7</f>
        <v>1.188,985 km</v>
      </c>
      <c r="L7" s="2298"/>
      <c r="M7" s="322"/>
      <c r="N7" s="322"/>
      <c r="O7" s="323"/>
      <c r="R7" s="333" t="s">
        <v>180</v>
      </c>
      <c r="S7" s="2297" t="str">
        <f>C7</f>
        <v>1.188,985 km</v>
      </c>
      <c r="T7" s="2298"/>
      <c r="U7" s="322"/>
      <c r="V7" s="322"/>
      <c r="W7" s="323"/>
    </row>
    <row r="8" spans="1:36" ht="21.95" customHeight="1" thickBot="1" x14ac:dyDescent="0.3">
      <c r="B8" s="2299" t="s">
        <v>182</v>
      </c>
      <c r="C8" s="2300"/>
      <c r="D8" s="335" t="str">
        <f>EMPREENDIMENTO!B12</f>
        <v>660 dias</v>
      </c>
      <c r="E8" s="2301"/>
      <c r="F8" s="2302"/>
      <c r="G8" s="2303"/>
      <c r="J8" s="2299" t="s">
        <v>182</v>
      </c>
      <c r="K8" s="2300"/>
      <c r="L8" s="335" t="str">
        <f>EMPREENDIMENTO!B12</f>
        <v>660 dias</v>
      </c>
      <c r="M8" s="2301"/>
      <c r="N8" s="2302"/>
      <c r="O8" s="2303"/>
      <c r="R8" s="2299" t="s">
        <v>182</v>
      </c>
      <c r="S8" s="2300"/>
      <c r="T8" s="335" t="str">
        <f>EMPREENDIMENTO!B12</f>
        <v>660 dias</v>
      </c>
      <c r="U8" s="2301"/>
      <c r="V8" s="2302"/>
      <c r="W8" s="2303"/>
    </row>
    <row r="9" spans="1:36" ht="27" customHeight="1" thickBot="1" x14ac:dyDescent="0.3">
      <c r="B9" s="2257" t="s">
        <v>244</v>
      </c>
      <c r="C9" s="2258"/>
      <c r="D9" s="2258"/>
      <c r="E9" s="2319"/>
      <c r="F9" s="2319"/>
      <c r="G9" s="2320"/>
      <c r="J9" s="2257" t="s">
        <v>173</v>
      </c>
      <c r="K9" s="2258"/>
      <c r="L9" s="2258"/>
      <c r="M9" s="2258"/>
      <c r="N9" s="2258"/>
      <c r="O9" s="2259"/>
      <c r="R9" s="2257" t="s">
        <v>174</v>
      </c>
      <c r="S9" s="2258"/>
      <c r="T9" s="2258"/>
      <c r="U9" s="2258"/>
      <c r="V9" s="2258"/>
      <c r="W9" s="2259"/>
    </row>
    <row r="10" spans="1:36" ht="21.95" customHeight="1" thickBot="1" x14ac:dyDescent="0.3">
      <c r="B10" s="2260" t="s">
        <v>0</v>
      </c>
      <c r="C10" s="2261"/>
      <c r="D10" s="2261"/>
      <c r="E10" s="2262"/>
      <c r="F10" s="2266" t="s">
        <v>163</v>
      </c>
      <c r="G10" s="2267"/>
      <c r="J10" s="2260" t="s">
        <v>0</v>
      </c>
      <c r="K10" s="2261"/>
      <c r="L10" s="2261"/>
      <c r="M10" s="2262"/>
      <c r="N10" s="2266" t="s">
        <v>163</v>
      </c>
      <c r="O10" s="2267"/>
      <c r="R10" s="2260" t="s">
        <v>0</v>
      </c>
      <c r="S10" s="2261"/>
      <c r="T10" s="2261"/>
      <c r="U10" s="2262"/>
      <c r="V10" s="2266" t="s">
        <v>163</v>
      </c>
      <c r="W10" s="2267"/>
      <c r="AA10" s="64" t="s">
        <v>164</v>
      </c>
      <c r="AC10" s="64" t="s">
        <v>164</v>
      </c>
    </row>
    <row r="11" spans="1:36" ht="21.95" customHeight="1" thickBot="1" x14ac:dyDescent="0.3">
      <c r="B11" s="2263"/>
      <c r="C11" s="2264"/>
      <c r="D11" s="2264"/>
      <c r="E11" s="2265"/>
      <c r="F11" s="97" t="s">
        <v>20</v>
      </c>
      <c r="G11" s="98" t="s">
        <v>1</v>
      </c>
      <c r="J11" s="2263"/>
      <c r="K11" s="2264"/>
      <c r="L11" s="2264"/>
      <c r="M11" s="2265"/>
      <c r="N11" s="97" t="s">
        <v>20</v>
      </c>
      <c r="O11" s="98" t="s">
        <v>1</v>
      </c>
      <c r="R11" s="2263"/>
      <c r="S11" s="2264"/>
      <c r="T11" s="2264"/>
      <c r="U11" s="2265"/>
      <c r="V11" s="97" t="s">
        <v>20</v>
      </c>
      <c r="W11" s="98" t="s">
        <v>1</v>
      </c>
      <c r="Z11" s="100" t="s">
        <v>134</v>
      </c>
      <c r="AA11" s="100"/>
      <c r="AB11" s="100" t="s">
        <v>140</v>
      </c>
      <c r="AC11" s="100"/>
      <c r="AD11" s="100"/>
      <c r="AE11" s="100" t="s">
        <v>143</v>
      </c>
      <c r="AF11" s="100"/>
      <c r="AG11" s="100"/>
    </row>
    <row r="12" spans="1:36" ht="21.95" customHeight="1" x14ac:dyDescent="0.25">
      <c r="B12" s="2271" t="s">
        <v>149</v>
      </c>
      <c r="C12" s="2272"/>
      <c r="D12" s="2272"/>
      <c r="E12" s="2273"/>
      <c r="F12" s="279"/>
      <c r="G12" s="280">
        <f ca="1">SUM(F13:F15)</f>
        <v>3395296.5375000006</v>
      </c>
      <c r="J12" s="88" t="s">
        <v>149</v>
      </c>
      <c r="K12" s="275"/>
      <c r="L12" s="275"/>
      <c r="M12" s="90"/>
      <c r="N12" s="279"/>
      <c r="O12" s="280">
        <f>'EQUIPE TÉCNICA'!P122</f>
        <v>3395296.58</v>
      </c>
      <c r="R12" s="88" t="s">
        <v>149</v>
      </c>
      <c r="S12" s="275"/>
      <c r="T12" s="275"/>
      <c r="U12" s="90"/>
      <c r="V12" s="279"/>
      <c r="W12" s="280">
        <f>'EQUIPE TÉCNICA'!P125</f>
        <v>0</v>
      </c>
      <c r="Z12" s="101"/>
      <c r="AA12" s="101"/>
      <c r="AB12" s="101"/>
      <c r="AC12" s="101"/>
      <c r="AD12" s="102"/>
      <c r="AE12" s="101"/>
      <c r="AF12" s="101"/>
      <c r="AG12" s="102"/>
      <c r="AI12" s="104">
        <f>AB12+AE12</f>
        <v>0</v>
      </c>
      <c r="AJ12" s="100" t="str">
        <f>IF(Z12=AI12,"ok!!!","err!!!")</f>
        <v>ok!!!</v>
      </c>
    </row>
    <row r="13" spans="1:36" ht="21.95" customHeight="1" x14ac:dyDescent="0.25">
      <c r="B13" s="92"/>
      <c r="C13" s="277" t="s">
        <v>246</v>
      </c>
      <c r="D13" s="93"/>
      <c r="E13" s="94"/>
      <c r="F13" s="81">
        <f>Z13</f>
        <v>3239339.6250000005</v>
      </c>
      <c r="G13" s="86"/>
      <c r="J13" s="92"/>
      <c r="K13" s="277" t="s">
        <v>246</v>
      </c>
      <c r="L13" s="93"/>
      <c r="M13" s="94"/>
      <c r="N13" s="81"/>
      <c r="O13" s="86"/>
      <c r="R13" s="92"/>
      <c r="S13" s="277" t="s">
        <v>246</v>
      </c>
      <c r="T13" s="93"/>
      <c r="U13" s="94"/>
      <c r="V13" s="81"/>
      <c r="W13" s="86"/>
      <c r="Z13" s="101">
        <f>Superior!I39</f>
        <v>3239339.6250000005</v>
      </c>
      <c r="AA13" s="101"/>
      <c r="AB13" s="101"/>
      <c r="AC13" s="101"/>
      <c r="AD13" s="102"/>
      <c r="AE13" s="101"/>
      <c r="AF13" s="101"/>
      <c r="AG13" s="102"/>
      <c r="AI13" s="273"/>
      <c r="AJ13" s="274"/>
    </row>
    <row r="14" spans="1:36" ht="21.95" customHeight="1" x14ac:dyDescent="0.25">
      <c r="B14" s="92"/>
      <c r="C14" s="277" t="s">
        <v>247</v>
      </c>
      <c r="D14" s="93"/>
      <c r="E14" s="94"/>
      <c r="F14" s="81">
        <f ca="1">Z14</f>
        <v>155956.91250000001</v>
      </c>
      <c r="G14" s="86"/>
      <c r="J14" s="92"/>
      <c r="K14" s="277" t="s">
        <v>247</v>
      </c>
      <c r="L14" s="93"/>
      <c r="M14" s="94"/>
      <c r="N14" s="81"/>
      <c r="O14" s="86"/>
      <c r="R14" s="92"/>
      <c r="S14" s="277" t="s">
        <v>247</v>
      </c>
      <c r="T14" s="93"/>
      <c r="U14" s="94"/>
      <c r="V14" s="81"/>
      <c r="W14" s="86"/>
      <c r="Z14" s="101">
        <f ca="1">Técnico!I34</f>
        <v>155956.91250000001</v>
      </c>
      <c r="AA14" s="101"/>
      <c r="AB14" s="101"/>
      <c r="AC14" s="101"/>
      <c r="AD14" s="102"/>
      <c r="AE14" s="101"/>
      <c r="AF14" s="101"/>
      <c r="AG14" s="102"/>
      <c r="AI14" s="273"/>
      <c r="AJ14" s="274"/>
    </row>
    <row r="15" spans="1:36" ht="21.95" customHeight="1" thickBot="1" x14ac:dyDescent="0.3">
      <c r="A15" s="64" t="s">
        <v>245</v>
      </c>
      <c r="B15" s="95"/>
      <c r="C15" s="278" t="s">
        <v>248</v>
      </c>
      <c r="D15" s="96"/>
      <c r="E15" s="276"/>
      <c r="F15" s="82"/>
      <c r="G15" s="87"/>
      <c r="J15" s="95"/>
      <c r="K15" s="278" t="s">
        <v>248</v>
      </c>
      <c r="L15" s="96"/>
      <c r="M15" s="276"/>
      <c r="N15" s="82"/>
      <c r="O15" s="87"/>
      <c r="R15" s="95"/>
      <c r="S15" s="278" t="s">
        <v>248</v>
      </c>
      <c r="T15" s="96"/>
      <c r="U15" s="276"/>
      <c r="V15" s="82"/>
      <c r="W15" s="87"/>
      <c r="Z15" s="271"/>
      <c r="AA15" s="271"/>
      <c r="AB15" s="271"/>
      <c r="AC15" s="271"/>
      <c r="AD15" s="272"/>
      <c r="AE15" s="271"/>
      <c r="AF15" s="271"/>
      <c r="AG15" s="272"/>
      <c r="AI15" s="273"/>
      <c r="AJ15" s="274"/>
    </row>
    <row r="16" spans="1:36" ht="21.95" customHeight="1" x14ac:dyDescent="0.25">
      <c r="B16" s="2271" t="s">
        <v>150</v>
      </c>
      <c r="C16" s="2272"/>
      <c r="D16" s="2272"/>
      <c r="E16" s="2273"/>
      <c r="F16" s="80"/>
      <c r="G16" s="85">
        <f ca="1">F17</f>
        <v>2853407.21</v>
      </c>
      <c r="J16" s="88" t="s">
        <v>150</v>
      </c>
      <c r="K16" s="89"/>
      <c r="L16" s="89"/>
      <c r="M16" s="90"/>
      <c r="N16" s="80"/>
      <c r="O16" s="85">
        <f>N17</f>
        <v>2853407.25</v>
      </c>
      <c r="R16" s="88" t="s">
        <v>150</v>
      </c>
      <c r="S16" s="89"/>
      <c r="T16" s="89"/>
      <c r="U16" s="90"/>
      <c r="V16" s="80"/>
      <c r="W16" s="85">
        <f>V17</f>
        <v>0</v>
      </c>
    </row>
    <row r="17" spans="2:36" ht="21.95" customHeight="1" thickBot="1" x14ac:dyDescent="0.3">
      <c r="B17" s="71"/>
      <c r="C17" s="72" t="s">
        <v>146</v>
      </c>
      <c r="D17" s="72" t="s">
        <v>103</v>
      </c>
      <c r="E17" s="74" t="s">
        <v>147</v>
      </c>
      <c r="F17" s="82">
        <f ca="1">ROUND(G12*D17,2)</f>
        <v>2853407.21</v>
      </c>
      <c r="G17" s="87"/>
      <c r="J17" s="71"/>
      <c r="K17" s="72" t="s">
        <v>146</v>
      </c>
      <c r="L17" s="72" t="s">
        <v>103</v>
      </c>
      <c r="M17" s="74" t="s">
        <v>147</v>
      </c>
      <c r="N17" s="82">
        <f>ROUND(O12*L17,2)</f>
        <v>2853407.25</v>
      </c>
      <c r="O17" s="87"/>
      <c r="R17" s="71"/>
      <c r="S17" s="72" t="s">
        <v>146</v>
      </c>
      <c r="T17" s="72" t="s">
        <v>103</v>
      </c>
      <c r="U17" s="74" t="s">
        <v>147</v>
      </c>
      <c r="V17" s="82">
        <f>ROUND(W12*T17,2)</f>
        <v>0</v>
      </c>
      <c r="W17" s="87"/>
    </row>
    <row r="18" spans="2:36" ht="21.95" customHeight="1" x14ac:dyDescent="0.25">
      <c r="B18" s="88" t="s">
        <v>151</v>
      </c>
      <c r="C18" s="89"/>
      <c r="D18" s="89"/>
      <c r="E18" s="90"/>
      <c r="F18" s="80"/>
      <c r="G18" s="85">
        <f ca="1">F19</f>
        <v>1018588.96</v>
      </c>
      <c r="J18" s="88" t="s">
        <v>151</v>
      </c>
      <c r="K18" s="89"/>
      <c r="L18" s="89"/>
      <c r="M18" s="90"/>
      <c r="N18" s="80"/>
      <c r="O18" s="85">
        <f>N19</f>
        <v>1018588.97</v>
      </c>
      <c r="R18" s="88" t="s">
        <v>151</v>
      </c>
      <c r="S18" s="89"/>
      <c r="T18" s="89"/>
      <c r="U18" s="90"/>
      <c r="V18" s="80"/>
      <c r="W18" s="85">
        <f>V19</f>
        <v>0</v>
      </c>
    </row>
    <row r="19" spans="2:36" ht="21.95" customHeight="1" thickBot="1" x14ac:dyDescent="0.3">
      <c r="B19" s="71"/>
      <c r="C19" s="72" t="s">
        <v>146</v>
      </c>
      <c r="D19" s="72" t="s">
        <v>148</v>
      </c>
      <c r="E19" s="74" t="s">
        <v>147</v>
      </c>
      <c r="F19" s="82">
        <f ca="1">ROUND(G12*D19,2)</f>
        <v>1018588.96</v>
      </c>
      <c r="G19" s="87"/>
      <c r="J19" s="71"/>
      <c r="K19" s="72" t="s">
        <v>146</v>
      </c>
      <c r="L19" s="72" t="s">
        <v>148</v>
      </c>
      <c r="M19" s="74" t="s">
        <v>147</v>
      </c>
      <c r="N19" s="82">
        <f>ROUND(O12*L19,2)</f>
        <v>1018588.97</v>
      </c>
      <c r="O19" s="87"/>
      <c r="R19" s="71"/>
      <c r="S19" s="72" t="s">
        <v>146</v>
      </c>
      <c r="T19" s="72" t="s">
        <v>148</v>
      </c>
      <c r="U19" s="74" t="s">
        <v>147</v>
      </c>
      <c r="V19" s="82">
        <f>ROUND(W12*T19,2)</f>
        <v>0</v>
      </c>
      <c r="W19" s="87"/>
      <c r="Z19" s="1696">
        <f>Superior!R39+Superior!U39+Técnico!R34+Técnico!U34</f>
        <v>1044448.55</v>
      </c>
      <c r="AB19" s="1696"/>
      <c r="AE19" s="1696"/>
    </row>
    <row r="20" spans="2:36" ht="21.95" customHeight="1" x14ac:dyDescent="0.25">
      <c r="B20" s="2271" t="s">
        <v>152</v>
      </c>
      <c r="C20" s="2272"/>
      <c r="D20" s="2272"/>
      <c r="E20" s="2273"/>
      <c r="F20" s="80"/>
      <c r="G20" s="85">
        <f>SUM(F21:F25)</f>
        <v>1428462.9000000001</v>
      </c>
      <c r="J20" s="69" t="s">
        <v>152</v>
      </c>
      <c r="K20" s="70"/>
      <c r="L20" s="70"/>
      <c r="M20" s="73"/>
      <c r="N20" s="80"/>
      <c r="O20" s="85">
        <f>SUM(N21:N25)</f>
        <v>1428462.9000000001</v>
      </c>
      <c r="R20" s="69" t="s">
        <v>152</v>
      </c>
      <c r="S20" s="70"/>
      <c r="T20" s="70"/>
      <c r="U20" s="73"/>
      <c r="V20" s="80"/>
      <c r="W20" s="85">
        <f>SUM(V21:V25)</f>
        <v>0</v>
      </c>
    </row>
    <row r="21" spans="2:36" ht="21.95" customHeight="1" x14ac:dyDescent="0.25">
      <c r="B21" s="2274" t="s">
        <v>261</v>
      </c>
      <c r="C21" s="2275"/>
      <c r="D21" s="2275"/>
      <c r="E21" s="2276"/>
      <c r="F21" s="81">
        <f>Z21</f>
        <v>165719.52000000002</v>
      </c>
      <c r="G21" s="86"/>
      <c r="J21" s="2274" t="s">
        <v>261</v>
      </c>
      <c r="K21" s="2275"/>
      <c r="L21" s="2275"/>
      <c r="M21" s="2276"/>
      <c r="N21" s="81">
        <f>AB21</f>
        <v>165719.52000000002</v>
      </c>
      <c r="O21" s="86"/>
      <c r="R21" s="2274" t="s">
        <v>261</v>
      </c>
      <c r="S21" s="2275"/>
      <c r="T21" s="2275"/>
      <c r="U21" s="2276"/>
      <c r="V21" s="81">
        <f>AE21</f>
        <v>0</v>
      </c>
      <c r="W21" s="86"/>
      <c r="Y21" s="161" t="s">
        <v>588</v>
      </c>
      <c r="Z21" s="103">
        <f>Superior!L39+Superior!O39+Técnico!L34+Técnico!O34</f>
        <v>165719.52000000002</v>
      </c>
      <c r="AA21" s="103"/>
      <c r="AB21" s="103">
        <f>Superior!L39+Técnico!L34</f>
        <v>165719.52000000002</v>
      </c>
      <c r="AC21" s="103"/>
      <c r="AD21" s="102">
        <f>AB21/Z21</f>
        <v>1</v>
      </c>
      <c r="AE21" s="103">
        <f>Superior!O39+Técnico!O34</f>
        <v>0</v>
      </c>
      <c r="AF21" s="103"/>
      <c r="AG21" s="102">
        <f>AE21/Z21</f>
        <v>0</v>
      </c>
      <c r="AI21" s="104">
        <f>AB21+AE21</f>
        <v>165719.52000000002</v>
      </c>
      <c r="AJ21" s="100" t="str">
        <f>IF(Z21=AI21,"ok!!!","err!!!")</f>
        <v>ok!!!</v>
      </c>
    </row>
    <row r="22" spans="2:36" ht="21.95" customHeight="1" x14ac:dyDescent="0.25">
      <c r="B22" s="2274" t="s">
        <v>307</v>
      </c>
      <c r="C22" s="2275"/>
      <c r="D22" s="2275"/>
      <c r="E22" s="2276"/>
      <c r="F22" s="81">
        <f>Z22</f>
        <v>1044448.55</v>
      </c>
      <c r="G22" s="86"/>
      <c r="J22" s="2274" t="s">
        <v>308</v>
      </c>
      <c r="K22" s="2275"/>
      <c r="L22" s="2275"/>
      <c r="M22" s="2276"/>
      <c r="N22" s="81">
        <f>AB22</f>
        <v>1044448.55</v>
      </c>
      <c r="O22" s="86"/>
      <c r="R22" s="2274" t="s">
        <v>308</v>
      </c>
      <c r="S22" s="2275"/>
      <c r="T22" s="2275"/>
      <c r="U22" s="2276"/>
      <c r="V22" s="81">
        <f>AE22</f>
        <v>0</v>
      </c>
      <c r="W22" s="86"/>
      <c r="Y22" s="161" t="s">
        <v>589</v>
      </c>
      <c r="Z22" s="103">
        <f>Superior!R39+Superior!U39+Técnico!R34+Técnico!U34</f>
        <v>1044448.55</v>
      </c>
      <c r="AA22" s="99"/>
      <c r="AB22" s="103">
        <f>Superior!R39+Técnico!R34</f>
        <v>1044448.55</v>
      </c>
      <c r="AC22" s="99"/>
      <c r="AD22" s="102">
        <f>AB22/Z22</f>
        <v>1</v>
      </c>
      <c r="AE22" s="103">
        <f>Superior!U39+Técnico!U34</f>
        <v>0</v>
      </c>
      <c r="AF22" s="103"/>
      <c r="AG22" s="102">
        <f>AE22/Z22</f>
        <v>0</v>
      </c>
      <c r="AI22" s="104">
        <f>AB22+AE22</f>
        <v>1044448.55</v>
      </c>
      <c r="AJ22" s="100" t="str">
        <f>IF(Z22=AI22,"ok!!!","err!!!")</f>
        <v>ok!!!</v>
      </c>
    </row>
    <row r="23" spans="2:36" ht="21.95" customHeight="1" x14ac:dyDescent="0.25">
      <c r="B23" s="324" t="s">
        <v>262</v>
      </c>
      <c r="C23" s="75"/>
      <c r="D23" s="75"/>
      <c r="E23" s="76"/>
      <c r="F23" s="81">
        <f>Z23</f>
        <v>189739.83000000002</v>
      </c>
      <c r="G23" s="86"/>
      <c r="J23" s="324" t="s">
        <v>262</v>
      </c>
      <c r="K23" s="75"/>
      <c r="L23" s="75"/>
      <c r="M23" s="76"/>
      <c r="N23" s="81">
        <f>AB23</f>
        <v>189739.83000000002</v>
      </c>
      <c r="O23" s="86"/>
      <c r="R23" s="324" t="s">
        <v>262</v>
      </c>
      <c r="S23" s="75"/>
      <c r="T23" s="75"/>
      <c r="U23" s="76"/>
      <c r="V23" s="81">
        <f>AE23</f>
        <v>0</v>
      </c>
      <c r="W23" s="86"/>
      <c r="Y23" s="161" t="s">
        <v>551</v>
      </c>
      <c r="Z23" s="103">
        <f>Veículos!H33+Veículos!L33</f>
        <v>189739.83000000002</v>
      </c>
      <c r="AA23" s="103"/>
      <c r="AB23" s="103">
        <f>Veículos!H33</f>
        <v>189739.83000000002</v>
      </c>
      <c r="AC23" s="103"/>
      <c r="AD23" s="102">
        <f>AB23/Z23</f>
        <v>1</v>
      </c>
      <c r="AE23" s="103">
        <f>Veículos!L33</f>
        <v>0</v>
      </c>
      <c r="AF23" s="103"/>
      <c r="AG23" s="102">
        <f>AE23/Z23</f>
        <v>0</v>
      </c>
      <c r="AI23" s="104">
        <f>AB23+AE23</f>
        <v>189739.83000000002</v>
      </c>
      <c r="AJ23" s="100" t="str">
        <f>IF(Z23=AI23,"ok!!!","err!!!")</f>
        <v>ok!!!</v>
      </c>
    </row>
    <row r="24" spans="2:36" ht="21.95" customHeight="1" x14ac:dyDescent="0.25">
      <c r="B24" s="2274" t="s">
        <v>306</v>
      </c>
      <c r="C24" s="2275"/>
      <c r="D24" s="2275"/>
      <c r="E24" s="2276"/>
      <c r="F24" s="81">
        <f>ServGrafico!J79</f>
        <v>28554.999999999985</v>
      </c>
      <c r="G24" s="160"/>
      <c r="J24" s="2274" t="s">
        <v>306</v>
      </c>
      <c r="K24" s="2275"/>
      <c r="L24" s="2275"/>
      <c r="M24" s="2276"/>
      <c r="N24" s="81">
        <f>AB24</f>
        <v>28554.999999999985</v>
      </c>
      <c r="O24" s="160"/>
      <c r="R24" s="2274" t="s">
        <v>263</v>
      </c>
      <c r="S24" s="2275"/>
      <c r="T24" s="2275"/>
      <c r="U24" s="2276"/>
      <c r="V24" s="81">
        <f>AE24</f>
        <v>0</v>
      </c>
      <c r="W24" s="160"/>
      <c r="Y24" s="161" t="s">
        <v>590</v>
      </c>
      <c r="Z24" s="103">
        <f>ServGrafico!J79</f>
        <v>28554.999999999985</v>
      </c>
      <c r="AA24" s="103"/>
      <c r="AB24" s="103">
        <f>ServGrafico!J79</f>
        <v>28554.999999999985</v>
      </c>
      <c r="AC24" s="103"/>
      <c r="AD24" s="102">
        <f>AB24/Z24</f>
        <v>1</v>
      </c>
      <c r="AE24" s="103">
        <f>ServGrafico!J80</f>
        <v>0</v>
      </c>
      <c r="AF24" s="103"/>
      <c r="AG24" s="102">
        <f>AE24/Z24</f>
        <v>0</v>
      </c>
      <c r="AI24" s="104">
        <f>AB24+AE24</f>
        <v>28554.999999999985</v>
      </c>
      <c r="AJ24" s="100" t="str">
        <f>IF(Z24=AI24,"ok!!!","err!!!")</f>
        <v>ok!!!</v>
      </c>
    </row>
    <row r="25" spans="2:36" ht="21.95" customHeight="1" thickBot="1" x14ac:dyDescent="0.3">
      <c r="B25" s="92"/>
      <c r="C25" s="93"/>
      <c r="D25" s="93"/>
      <c r="E25" s="93"/>
      <c r="F25" s="81"/>
      <c r="G25" s="86"/>
      <c r="J25" s="92"/>
      <c r="K25" s="93"/>
      <c r="L25" s="93"/>
      <c r="M25" s="93"/>
      <c r="N25" s="81"/>
      <c r="O25" s="86"/>
      <c r="R25" s="92"/>
      <c r="S25" s="93"/>
      <c r="T25" s="93"/>
      <c r="U25" s="93"/>
      <c r="V25" s="81"/>
      <c r="W25" s="86"/>
      <c r="Y25" s="161">
        <f>SUM(Y21:Y24)</f>
        <v>0</v>
      </c>
    </row>
    <row r="26" spans="2:36" ht="21.95" customHeight="1" thickBot="1" x14ac:dyDescent="0.3">
      <c r="B26" s="69" t="s">
        <v>153</v>
      </c>
      <c r="C26" s="70"/>
      <c r="D26" s="70"/>
      <c r="E26" s="73"/>
      <c r="F26" s="80"/>
      <c r="G26" s="85">
        <f ca="1">ROUND(SUM(G12:G23),2)</f>
        <v>8695755.6099999994</v>
      </c>
      <c r="J26" s="69" t="s">
        <v>153</v>
      </c>
      <c r="K26" s="70"/>
      <c r="L26" s="70"/>
      <c r="M26" s="73"/>
      <c r="N26" s="80"/>
      <c r="O26" s="85">
        <f>ROUND(SUM(O12:O23),2)</f>
        <v>8695755.6999999993</v>
      </c>
      <c r="R26" s="69" t="s">
        <v>153</v>
      </c>
      <c r="S26" s="70"/>
      <c r="T26" s="70"/>
      <c r="U26" s="73"/>
      <c r="V26" s="80"/>
      <c r="W26" s="85">
        <f>ROUND(SUM(W12:W23),2)</f>
        <v>0</v>
      </c>
    </row>
    <row r="27" spans="2:36" ht="21.95" customHeight="1" x14ac:dyDescent="0.25">
      <c r="B27" s="88" t="s">
        <v>154</v>
      </c>
      <c r="C27" s="89"/>
      <c r="D27" s="89"/>
      <c r="E27" s="90"/>
      <c r="F27" s="80"/>
      <c r="G27" s="85">
        <f ca="1">F28</f>
        <v>1043490.67</v>
      </c>
      <c r="J27" s="88" t="s">
        <v>154</v>
      </c>
      <c r="K27" s="89"/>
      <c r="L27" s="89"/>
      <c r="M27" s="90"/>
      <c r="N27" s="80"/>
      <c r="O27" s="85">
        <f>N28</f>
        <v>1043490.68</v>
      </c>
      <c r="R27" s="88" t="s">
        <v>154</v>
      </c>
      <c r="S27" s="89"/>
      <c r="T27" s="89"/>
      <c r="U27" s="90"/>
      <c r="V27" s="80"/>
      <c r="W27" s="85">
        <f>V28</f>
        <v>0</v>
      </c>
    </row>
    <row r="28" spans="2:36" ht="21.95" customHeight="1" thickBot="1" x14ac:dyDescent="0.3">
      <c r="B28" s="71"/>
      <c r="C28" s="72" t="s">
        <v>146</v>
      </c>
      <c r="D28" s="72" t="s">
        <v>155</v>
      </c>
      <c r="E28" s="74" t="s">
        <v>156</v>
      </c>
      <c r="F28" s="82">
        <f ca="1">ROUND(G26*D28,2)</f>
        <v>1043490.67</v>
      </c>
      <c r="G28" s="87"/>
      <c r="J28" s="71"/>
      <c r="K28" s="72" t="s">
        <v>146</v>
      </c>
      <c r="L28" s="72" t="s">
        <v>155</v>
      </c>
      <c r="M28" s="74" t="s">
        <v>156</v>
      </c>
      <c r="N28" s="82">
        <f>ROUND(O26*L28,2)</f>
        <v>1043490.68</v>
      </c>
      <c r="O28" s="87"/>
      <c r="R28" s="71"/>
      <c r="S28" s="72" t="s">
        <v>146</v>
      </c>
      <c r="T28" s="72" t="s">
        <v>155</v>
      </c>
      <c r="U28" s="74" t="s">
        <v>156</v>
      </c>
      <c r="V28" s="82">
        <f>ROUND(W26*T28,2)</f>
        <v>0</v>
      </c>
      <c r="W28" s="87"/>
    </row>
    <row r="29" spans="2:36" ht="21.95" customHeight="1" x14ac:dyDescent="0.25">
      <c r="B29" s="88" t="s">
        <v>157</v>
      </c>
      <c r="C29" s="89"/>
      <c r="D29" s="89"/>
      <c r="E29" s="90"/>
      <c r="F29" s="80"/>
      <c r="G29" s="85">
        <f ca="1">F30</f>
        <v>1618662.73</v>
      </c>
      <c r="J29" s="88" t="s">
        <v>157</v>
      </c>
      <c r="K29" s="89"/>
      <c r="L29" s="89"/>
      <c r="M29" s="90"/>
      <c r="N29" s="80"/>
      <c r="O29" s="85">
        <f>N30</f>
        <v>1618662.75</v>
      </c>
      <c r="R29" s="88" t="s">
        <v>157</v>
      </c>
      <c r="S29" s="89"/>
      <c r="T29" s="89"/>
      <c r="U29" s="90"/>
      <c r="V29" s="80"/>
      <c r="W29" s="85">
        <f>V30</f>
        <v>0</v>
      </c>
    </row>
    <row r="30" spans="2:36" ht="21.95" customHeight="1" thickBot="1" x14ac:dyDescent="0.3">
      <c r="B30" s="71"/>
      <c r="C30" s="72" t="s">
        <v>160</v>
      </c>
      <c r="D30" s="72" t="s">
        <v>158</v>
      </c>
      <c r="E30" s="74" t="s">
        <v>159</v>
      </c>
      <c r="F30" s="82">
        <f ca="1">ROUND(D30*(G26+G27),2)</f>
        <v>1618662.73</v>
      </c>
      <c r="G30" s="87"/>
      <c r="J30" s="71"/>
      <c r="K30" s="72" t="s">
        <v>160</v>
      </c>
      <c r="L30" s="72" t="s">
        <v>158</v>
      </c>
      <c r="M30" s="74" t="s">
        <v>159</v>
      </c>
      <c r="N30" s="82">
        <f>ROUND(L30*(O26+O27),2)</f>
        <v>1618662.75</v>
      </c>
      <c r="O30" s="87"/>
      <c r="R30" s="71"/>
      <c r="S30" s="72" t="s">
        <v>160</v>
      </c>
      <c r="T30" s="72" t="s">
        <v>158</v>
      </c>
      <c r="U30" s="74" t="s">
        <v>159</v>
      </c>
      <c r="V30" s="82">
        <f>ROUND(T30*(W26+W27),2)</f>
        <v>0</v>
      </c>
      <c r="W30" s="87"/>
    </row>
    <row r="31" spans="2:36" ht="21.95" customHeight="1" thickBot="1" x14ac:dyDescent="0.3">
      <c r="B31" s="79" t="s">
        <v>161</v>
      </c>
      <c r="C31" s="77"/>
      <c r="D31" s="77"/>
      <c r="E31" s="78"/>
      <c r="F31" s="83"/>
      <c r="G31" s="84"/>
      <c r="J31" s="79" t="s">
        <v>161</v>
      </c>
      <c r="K31" s="77"/>
      <c r="L31" s="77"/>
      <c r="M31" s="78"/>
      <c r="N31" s="83"/>
      <c r="O31" s="84"/>
      <c r="R31" s="79" t="s">
        <v>161</v>
      </c>
      <c r="S31" s="77"/>
      <c r="T31" s="77"/>
      <c r="U31" s="78"/>
      <c r="V31" s="83"/>
      <c r="W31" s="84"/>
    </row>
    <row r="32" spans="2:36" ht="30.75" customHeight="1" thickBot="1" x14ac:dyDescent="0.3">
      <c r="B32" s="2254" t="s">
        <v>162</v>
      </c>
      <c r="C32" s="2255"/>
      <c r="D32" s="2255"/>
      <c r="E32" s="2255"/>
      <c r="F32" s="2256"/>
      <c r="G32" s="91">
        <f ca="1">ROUND(G26+G27+G29,2)</f>
        <v>11357909.01</v>
      </c>
      <c r="J32" s="2254" t="s">
        <v>162</v>
      </c>
      <c r="K32" s="2255"/>
      <c r="L32" s="2255"/>
      <c r="M32" s="2255"/>
      <c r="N32" s="2256"/>
      <c r="O32" s="91">
        <f>ROUND(O26+O27+O29,2)</f>
        <v>11357909.130000001</v>
      </c>
      <c r="R32" s="2254" t="s">
        <v>162</v>
      </c>
      <c r="S32" s="2255"/>
      <c r="T32" s="2255"/>
      <c r="U32" s="2255"/>
      <c r="V32" s="2256"/>
      <c r="W32" s="91">
        <f>ROUND(W26+W27+W29,2)</f>
        <v>0</v>
      </c>
      <c r="Z32" s="103">
        <f ca="1">G32</f>
        <v>11357909.01</v>
      </c>
      <c r="AA32" s="103"/>
      <c r="AB32" s="103">
        <f>O32</f>
        <v>11357909.130000001</v>
      </c>
      <c r="AC32" s="103"/>
      <c r="AD32" s="102">
        <f ca="1">AB32/Z32</f>
        <v>1.0000000105653251</v>
      </c>
      <c r="AE32" s="103">
        <f>W32</f>
        <v>0</v>
      </c>
      <c r="AF32" s="103"/>
      <c r="AG32" s="102">
        <f ca="1">AE32/Z32</f>
        <v>0</v>
      </c>
      <c r="AI32" s="104">
        <f>AB32+AE32</f>
        <v>11357909.130000001</v>
      </c>
      <c r="AJ32" s="100" t="str">
        <f ca="1">IF(Z32=AI32,"ok!!!","err!!!")</f>
        <v>err!!!</v>
      </c>
    </row>
    <row r="34" spans="2:25" x14ac:dyDescent="0.25">
      <c r="F34" s="64"/>
      <c r="W34" s="581">
        <f>O32+W32</f>
        <v>11357909.130000001</v>
      </c>
    </row>
    <row r="35" spans="2:25" x14ac:dyDescent="0.25">
      <c r="F35" s="64"/>
      <c r="N35" s="64"/>
      <c r="O35" s="580">
        <f ca="1">O32/G32</f>
        <v>1.0000000105653251</v>
      </c>
      <c r="V35" s="64"/>
      <c r="W35" s="580">
        <f ca="1">W32/G32</f>
        <v>0</v>
      </c>
    </row>
    <row r="36" spans="2:25" x14ac:dyDescent="0.25">
      <c r="F36" s="64"/>
      <c r="N36" s="64"/>
      <c r="V36" s="64"/>
      <c r="W36" s="581">
        <f ca="1">W34-G32</f>
        <v>0.12000000104308128</v>
      </c>
    </row>
    <row r="37" spans="2:25" x14ac:dyDescent="0.25">
      <c r="F37" s="64"/>
      <c r="N37" s="64"/>
      <c r="V37" s="64"/>
      <c r="W37" s="582"/>
    </row>
    <row r="38" spans="2:25" ht="26.25" x14ac:dyDescent="0.25">
      <c r="B38" s="2258"/>
      <c r="C38" s="2258"/>
      <c r="D38" s="2258"/>
      <c r="E38" s="2258"/>
      <c r="F38" s="2258"/>
      <c r="G38" s="2258"/>
      <c r="N38" s="64"/>
      <c r="V38" s="64"/>
    </row>
    <row r="39" spans="2:25" x14ac:dyDescent="0.25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</row>
    <row r="40" spans="2:25" x14ac:dyDescent="0.25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</row>
    <row r="41" spans="2:25" x14ac:dyDescent="0.25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</row>
    <row r="42" spans="2:25" x14ac:dyDescent="0.25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</row>
    <row r="43" spans="2:25" x14ac:dyDescent="0.25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</row>
    <row r="44" spans="2:25" x14ac:dyDescent="0.25">
      <c r="B44" s="65"/>
      <c r="C44" s="65"/>
      <c r="D44" s="65"/>
      <c r="E44" s="65"/>
      <c r="F44" s="67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  <row r="45" spans="2:25" x14ac:dyDescent="0.25">
      <c r="B45" s="65"/>
      <c r="C45" s="65"/>
      <c r="D45" s="65"/>
      <c r="E45" s="65"/>
      <c r="F45" s="67"/>
      <c r="J45" s="65"/>
      <c r="K45" s="65"/>
      <c r="L45" s="65"/>
      <c r="M45" s="65"/>
      <c r="N45" s="67"/>
      <c r="R45" s="65"/>
      <c r="S45" s="65"/>
      <c r="T45" s="65"/>
      <c r="U45" s="65"/>
      <c r="V45" s="67"/>
    </row>
    <row r="46" spans="2:25" x14ac:dyDescent="0.25">
      <c r="B46" s="65"/>
      <c r="C46" s="65"/>
      <c r="D46" s="65"/>
      <c r="E46" s="65"/>
      <c r="F46" s="67"/>
      <c r="J46" s="65"/>
      <c r="K46" s="65"/>
      <c r="L46" s="65"/>
      <c r="M46" s="65"/>
      <c r="N46" s="67"/>
      <c r="R46" s="65"/>
      <c r="S46" s="65"/>
      <c r="T46" s="65"/>
      <c r="U46" s="65"/>
      <c r="V46" s="67"/>
    </row>
    <row r="47" spans="2:25" x14ac:dyDescent="0.25">
      <c r="B47" s="66"/>
      <c r="C47" s="66"/>
      <c r="D47" s="66"/>
      <c r="E47" s="66"/>
      <c r="F47" s="66"/>
      <c r="J47" s="66"/>
      <c r="K47" s="66"/>
      <c r="L47" s="66"/>
      <c r="M47" s="66"/>
      <c r="N47" s="66"/>
      <c r="R47" s="66"/>
      <c r="S47" s="66"/>
      <c r="T47" s="66"/>
      <c r="U47" s="66"/>
      <c r="V47" s="66"/>
    </row>
    <row r="48" spans="2:25" x14ac:dyDescent="0.25">
      <c r="B48" s="65"/>
      <c r="C48" s="65"/>
      <c r="D48" s="65"/>
      <c r="E48" s="65"/>
      <c r="F48" s="66"/>
      <c r="J48" s="65"/>
      <c r="K48" s="65"/>
      <c r="L48" s="65"/>
      <c r="M48" s="65"/>
      <c r="N48" s="66"/>
      <c r="R48" s="65"/>
      <c r="S48" s="65"/>
      <c r="T48" s="65"/>
      <c r="U48" s="65"/>
      <c r="V48" s="66"/>
    </row>
    <row r="49" spans="2:22" x14ac:dyDescent="0.25">
      <c r="B49" s="65"/>
      <c r="C49" s="65"/>
      <c r="D49" s="65"/>
      <c r="E49" s="65"/>
      <c r="F49" s="66"/>
      <c r="J49" s="65"/>
      <c r="K49" s="65"/>
      <c r="L49" s="65"/>
      <c r="M49" s="65"/>
      <c r="N49" s="66"/>
      <c r="R49" s="65"/>
      <c r="S49" s="65"/>
      <c r="T49" s="65"/>
      <c r="U49" s="65"/>
      <c r="V49" s="66"/>
    </row>
    <row r="50" spans="2:22" x14ac:dyDescent="0.25">
      <c r="B50" s="66"/>
      <c r="C50" s="66"/>
      <c r="D50" s="66"/>
      <c r="E50" s="66"/>
      <c r="F50" s="68"/>
      <c r="J50" s="66"/>
      <c r="K50" s="66"/>
      <c r="L50" s="66"/>
      <c r="M50" s="66"/>
      <c r="N50" s="68"/>
      <c r="R50" s="66"/>
      <c r="S50" s="66"/>
      <c r="T50" s="66"/>
      <c r="U50" s="66"/>
      <c r="V50" s="68"/>
    </row>
  </sheetData>
  <sheetProtection password="B9DE" sheet="1" objects="1" scenarios="1"/>
  <mergeCells count="49">
    <mergeCell ref="R22:U22"/>
    <mergeCell ref="R24:U24"/>
    <mergeCell ref="B8:C8"/>
    <mergeCell ref="E8:G8"/>
    <mergeCell ref="B24:E24"/>
    <mergeCell ref="B12:E12"/>
    <mergeCell ref="B16:E16"/>
    <mergeCell ref="J21:M21"/>
    <mergeCell ref="J22:M22"/>
    <mergeCell ref="J24:M24"/>
    <mergeCell ref="J8:K8"/>
    <mergeCell ref="M8:O8"/>
    <mergeCell ref="R8:S8"/>
    <mergeCell ref="U8:W8"/>
    <mergeCell ref="R21:U21"/>
    <mergeCell ref="B38:G38"/>
    <mergeCell ref="B32:F32"/>
    <mergeCell ref="J32:N32"/>
    <mergeCell ref="R32:V32"/>
    <mergeCell ref="B9:G9"/>
    <mergeCell ref="J9:O9"/>
    <mergeCell ref="R9:W9"/>
    <mergeCell ref="B10:E11"/>
    <mergeCell ref="F10:G10"/>
    <mergeCell ref="J10:M11"/>
    <mergeCell ref="N10:O10"/>
    <mergeCell ref="R10:U11"/>
    <mergeCell ref="V10:W10"/>
    <mergeCell ref="B20:E20"/>
    <mergeCell ref="B21:E21"/>
    <mergeCell ref="B22:E22"/>
    <mergeCell ref="B2:G2"/>
    <mergeCell ref="J2:O2"/>
    <mergeCell ref="R2:W2"/>
    <mergeCell ref="C3:F3"/>
    <mergeCell ref="S3:V3"/>
    <mergeCell ref="K3:N3"/>
    <mergeCell ref="B4:B5"/>
    <mergeCell ref="R4:R5"/>
    <mergeCell ref="S4:V5"/>
    <mergeCell ref="C6:F6"/>
    <mergeCell ref="C7:D7"/>
    <mergeCell ref="K6:N6"/>
    <mergeCell ref="K7:L7"/>
    <mergeCell ref="C4:F5"/>
    <mergeCell ref="J4:J5"/>
    <mergeCell ref="K4:N5"/>
    <mergeCell ref="S6:V6"/>
    <mergeCell ref="S7:T7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72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148"/>
  <sheetViews>
    <sheetView showGridLines="0" topLeftCell="X31" zoomScale="85" zoomScaleNormal="85" zoomScaleSheetLayoutView="85" workbookViewId="0">
      <selection activeCell="AF53" sqref="AF53"/>
    </sheetView>
  </sheetViews>
  <sheetFormatPr defaultRowHeight="15" x14ac:dyDescent="0.25"/>
  <cols>
    <col min="1" max="1" width="11.7109375" style="1" customWidth="1"/>
    <col min="2" max="3" width="12.28515625" style="1" customWidth="1"/>
    <col min="4" max="4" width="14.140625" style="115" bestFit="1" customWidth="1"/>
    <col min="5" max="5" width="14.140625" style="115" customWidth="1"/>
    <col min="6" max="6" width="50.7109375" style="115" customWidth="1"/>
    <col min="7" max="7" width="18.7109375" style="115" customWidth="1"/>
    <col min="8" max="8" width="8.7109375" style="115" hidden="1" customWidth="1"/>
    <col min="9" max="9" width="7.140625" style="115" hidden="1" customWidth="1"/>
    <col min="10" max="10" width="3" style="115" hidden="1" customWidth="1"/>
    <col min="11" max="11" width="8.42578125" style="115" hidden="1" customWidth="1"/>
    <col min="12" max="12" width="6" style="115" hidden="1" customWidth="1"/>
    <col min="13" max="13" width="12" style="115" hidden="1" customWidth="1"/>
    <col min="14" max="14" width="23.5703125" style="115" customWidth="1"/>
    <col min="15" max="15" width="25.140625" style="115" customWidth="1"/>
    <col min="16" max="16" width="23.5703125" style="115" customWidth="1"/>
    <col min="17" max="17" width="13.85546875" style="1" customWidth="1"/>
    <col min="18" max="18" width="17" style="1" customWidth="1"/>
    <col min="19" max="19" width="6.5703125" style="1" customWidth="1"/>
    <col min="20" max="20" width="5.7109375" style="1" customWidth="1"/>
    <col min="21" max="21" width="5.85546875" style="1" customWidth="1"/>
    <col min="22" max="22" width="5" style="1" customWidth="1"/>
    <col min="23" max="23" width="5.7109375" style="1" customWidth="1"/>
    <col min="24" max="24" width="9.140625" style="1" customWidth="1"/>
    <col min="25" max="25" width="10" style="32" customWidth="1"/>
    <col min="26" max="26" width="11.5703125" style="32" customWidth="1"/>
    <col min="27" max="27" width="12.42578125" style="32" customWidth="1"/>
    <col min="28" max="28" width="10.85546875" style="32" customWidth="1"/>
    <col min="29" max="29" width="10.140625" style="33" customWidth="1"/>
    <col min="30" max="30" width="10" style="33" customWidth="1"/>
    <col min="31" max="31" width="10.42578125" style="33" customWidth="1"/>
    <col min="32" max="32" width="9.85546875" style="33" customWidth="1"/>
    <col min="33" max="33" width="9.140625" style="33" customWidth="1"/>
    <col min="34" max="34" width="9.42578125" style="468" customWidth="1"/>
    <col min="35" max="35" width="11.42578125" style="33" customWidth="1"/>
    <col min="36" max="36" width="10" style="33" customWidth="1"/>
    <col min="37" max="37" width="9.140625" style="33" customWidth="1"/>
    <col min="38" max="38" width="9" style="538" customWidth="1"/>
    <col min="39" max="39" width="9.28515625" style="34" customWidth="1"/>
    <col min="40" max="40" width="9.140625" style="33" customWidth="1"/>
    <col min="41" max="43" width="7.85546875" style="33" customWidth="1"/>
    <col min="44" max="44" width="10" style="33" customWidth="1"/>
    <col min="45" max="45" width="8.7109375" style="1033" customWidth="1"/>
    <col min="46" max="46" width="12.7109375" style="33" customWidth="1"/>
    <col min="47" max="47" width="11" style="7" customWidth="1"/>
    <col min="48" max="49" width="8.7109375" style="7" customWidth="1"/>
    <col min="50" max="50" width="9.28515625" style="24" customWidth="1"/>
    <col min="51" max="51" width="8.7109375" style="7" customWidth="1"/>
    <col min="52" max="54" width="7.7109375" style="7" customWidth="1"/>
    <col min="55" max="57" width="8.7109375" style="7" customWidth="1"/>
    <col min="58" max="58" width="3.42578125" style="7" customWidth="1"/>
    <col min="59" max="60" width="14.140625" style="150" customWidth="1"/>
    <col min="61" max="61" width="2.7109375" style="150" customWidth="1"/>
    <col min="62" max="63" width="12.85546875" style="150" customWidth="1"/>
    <col min="64" max="64" width="2.28515625" style="7" customWidth="1"/>
    <col min="65" max="66" width="16.28515625" style="7" customWidth="1"/>
    <col min="67" max="67" width="2.7109375" style="7" customWidth="1"/>
    <col min="68" max="69" width="16.42578125" style="7" customWidth="1"/>
    <col min="70" max="72" width="9.140625" style="7"/>
    <col min="73" max="73" width="17.85546875" style="7" customWidth="1"/>
    <col min="74" max="74" width="9.140625" style="7" customWidth="1"/>
    <col min="75" max="75" width="9.140625" style="7"/>
    <col min="76" max="76" width="11.5703125" style="7" customWidth="1"/>
    <col min="77" max="77" width="9.140625" style="7"/>
    <col min="78" max="78" width="11.85546875" style="7" customWidth="1"/>
    <col min="79" max="79" width="9.140625" style="7"/>
    <col min="80" max="81" width="9.140625" style="1"/>
    <col min="82" max="82" width="11.42578125" style="1" customWidth="1"/>
    <col min="83" max="83" width="9.140625" style="1"/>
    <col min="84" max="84" width="10.7109375" style="1" customWidth="1"/>
    <col min="85" max="85" width="9.140625" style="1132"/>
    <col min="86" max="89" width="9.140625" style="1"/>
    <col min="90" max="90" width="11.42578125" style="1" customWidth="1"/>
    <col min="91" max="16384" width="9.140625" style="1"/>
  </cols>
  <sheetData>
    <row r="1" spans="2:105" ht="15.75" thickBot="1" x14ac:dyDescent="0.3">
      <c r="S1" s="905">
        <v>30</v>
      </c>
      <c r="T1" s="905">
        <f>S1+30</f>
        <v>60</v>
      </c>
      <c r="U1" s="905">
        <f t="shared" ref="U1:AR1" si="0">T1+30</f>
        <v>90</v>
      </c>
      <c r="V1" s="905">
        <f t="shared" si="0"/>
        <v>120</v>
      </c>
      <c r="W1" s="905">
        <f t="shared" si="0"/>
        <v>150</v>
      </c>
      <c r="X1" s="905">
        <f t="shared" si="0"/>
        <v>180</v>
      </c>
      <c r="Y1" s="905">
        <f t="shared" si="0"/>
        <v>210</v>
      </c>
      <c r="Z1" s="905">
        <f t="shared" si="0"/>
        <v>240</v>
      </c>
      <c r="AA1" s="905">
        <f t="shared" si="0"/>
        <v>270</v>
      </c>
      <c r="AB1" s="905">
        <f t="shared" si="0"/>
        <v>300</v>
      </c>
      <c r="AC1" s="905">
        <f t="shared" si="0"/>
        <v>330</v>
      </c>
      <c r="AD1" s="905">
        <f t="shared" si="0"/>
        <v>360</v>
      </c>
      <c r="AE1" s="905">
        <f t="shared" si="0"/>
        <v>390</v>
      </c>
      <c r="AF1" s="905">
        <f t="shared" si="0"/>
        <v>420</v>
      </c>
      <c r="AG1" s="905">
        <f t="shared" si="0"/>
        <v>450</v>
      </c>
      <c r="AH1" s="905">
        <f t="shared" si="0"/>
        <v>480</v>
      </c>
      <c r="AI1" s="905">
        <f t="shared" si="0"/>
        <v>510</v>
      </c>
      <c r="AJ1" s="905">
        <f t="shared" si="0"/>
        <v>540</v>
      </c>
      <c r="AK1" s="905">
        <f t="shared" si="0"/>
        <v>570</v>
      </c>
      <c r="AL1" s="905">
        <f t="shared" si="0"/>
        <v>600</v>
      </c>
      <c r="AM1" s="905">
        <f t="shared" si="0"/>
        <v>630</v>
      </c>
      <c r="AN1" s="905">
        <f t="shared" si="0"/>
        <v>660</v>
      </c>
      <c r="AO1" s="905">
        <f t="shared" si="0"/>
        <v>690</v>
      </c>
      <c r="AP1" s="905">
        <f t="shared" si="0"/>
        <v>720</v>
      </c>
      <c r="AQ1" s="905">
        <f t="shared" si="0"/>
        <v>750</v>
      </c>
      <c r="AR1" s="905">
        <f t="shared" si="0"/>
        <v>780</v>
      </c>
      <c r="AU1" s="986">
        <f>AR1+30</f>
        <v>810</v>
      </c>
      <c r="AV1" s="986">
        <f t="shared" ref="AV1:AZ1" si="1">AU1+30</f>
        <v>840</v>
      </c>
      <c r="AW1" s="986">
        <f t="shared" si="1"/>
        <v>870</v>
      </c>
      <c r="AX1" s="986">
        <f t="shared" si="1"/>
        <v>900</v>
      </c>
      <c r="AY1" s="986">
        <f t="shared" si="1"/>
        <v>930</v>
      </c>
      <c r="AZ1" s="986">
        <f t="shared" si="1"/>
        <v>960</v>
      </c>
      <c r="BA1" s="986">
        <f>AZ1+15</f>
        <v>975</v>
      </c>
      <c r="BB1" s="986">
        <f>BA1+15</f>
        <v>990</v>
      </c>
      <c r="BC1" s="986">
        <f>BB1+30</f>
        <v>1020</v>
      </c>
      <c r="BD1" s="986">
        <f>BC1+30</f>
        <v>1050</v>
      </c>
      <c r="CG1" s="1131"/>
    </row>
    <row r="2" spans="2:105" ht="33" customHeight="1" thickBot="1" x14ac:dyDescent="0.3">
      <c r="S2" s="2413" t="s">
        <v>170</v>
      </c>
      <c r="T2" s="2414"/>
      <c r="U2" s="2414"/>
      <c r="V2" s="2414"/>
      <c r="W2" s="2414"/>
      <c r="X2" s="2415"/>
      <c r="Y2" s="2390" t="s">
        <v>167</v>
      </c>
      <c r="Z2" s="2391"/>
      <c r="AA2" s="2391"/>
      <c r="AB2" s="2391"/>
      <c r="AC2" s="2391"/>
      <c r="AD2" s="2391"/>
      <c r="AE2" s="2391"/>
      <c r="AF2" s="2391"/>
      <c r="AG2" s="2391"/>
      <c r="AH2" s="2391"/>
      <c r="AI2" s="2391"/>
      <c r="AJ2" s="2391"/>
      <c r="AK2" s="2391"/>
      <c r="AL2" s="2391"/>
      <c r="AM2" s="2391"/>
      <c r="AN2" s="2391"/>
      <c r="AO2" s="2391"/>
      <c r="AP2" s="2391"/>
      <c r="AQ2" s="2391"/>
      <c r="AR2" s="2412"/>
      <c r="AU2" s="2390" t="s">
        <v>137</v>
      </c>
      <c r="AV2" s="2391"/>
      <c r="AW2" s="2391"/>
      <c r="AX2" s="2391"/>
      <c r="AY2" s="2391"/>
      <c r="AZ2" s="2391"/>
      <c r="BA2" s="2391"/>
      <c r="BB2" s="2391"/>
      <c r="BC2" s="2391"/>
      <c r="BD2" s="948"/>
    </row>
    <row r="3" spans="2:105" ht="15.75" thickBot="1" x14ac:dyDescent="0.3">
      <c r="S3" s="112">
        <v>1</v>
      </c>
      <c r="T3" s="112">
        <v>2</v>
      </c>
      <c r="U3" s="112">
        <v>3</v>
      </c>
      <c r="V3" s="112">
        <v>4</v>
      </c>
      <c r="W3" s="112">
        <v>5</v>
      </c>
      <c r="X3" s="159">
        <v>6</v>
      </c>
      <c r="Y3" s="109">
        <v>7</v>
      </c>
      <c r="Z3" s="110">
        <v>8</v>
      </c>
      <c r="AA3" s="111">
        <v>9</v>
      </c>
      <c r="AB3" s="534">
        <v>10</v>
      </c>
      <c r="AC3" s="110">
        <v>11</v>
      </c>
      <c r="AD3" s="110">
        <v>12</v>
      </c>
      <c r="AE3" s="110">
        <v>13</v>
      </c>
      <c r="AF3" s="110">
        <v>14</v>
      </c>
      <c r="AG3" s="110">
        <v>15</v>
      </c>
      <c r="AH3" s="539">
        <v>16</v>
      </c>
      <c r="AI3" s="110">
        <v>17</v>
      </c>
      <c r="AJ3" s="110">
        <v>18</v>
      </c>
      <c r="AK3" s="110">
        <v>19</v>
      </c>
      <c r="AL3" s="606">
        <v>20</v>
      </c>
      <c r="AM3" s="111">
        <v>21</v>
      </c>
      <c r="AN3" s="110">
        <v>22</v>
      </c>
      <c r="AO3" s="534">
        <v>23</v>
      </c>
      <c r="AP3" s="110">
        <v>24</v>
      </c>
      <c r="AQ3" s="110">
        <v>25</v>
      </c>
      <c r="AR3" s="111">
        <v>26</v>
      </c>
      <c r="AU3" s="983">
        <v>27</v>
      </c>
      <c r="AV3" s="112">
        <v>28</v>
      </c>
      <c r="AW3" s="112">
        <v>29</v>
      </c>
      <c r="AX3" s="112">
        <v>30</v>
      </c>
      <c r="AY3" s="112">
        <v>31</v>
      </c>
      <c r="AZ3" s="112">
        <v>32</v>
      </c>
      <c r="BA3" s="984">
        <v>32.5</v>
      </c>
      <c r="BB3" s="985">
        <v>33</v>
      </c>
      <c r="BC3" s="985">
        <v>34</v>
      </c>
      <c r="BD3" s="112">
        <v>35</v>
      </c>
    </row>
    <row r="4" spans="2:105" ht="45.75" customHeight="1" thickBot="1" x14ac:dyDescent="0.3">
      <c r="D4" s="2416" t="s">
        <v>109</v>
      </c>
      <c r="E4" s="2417"/>
      <c r="F4" s="2417"/>
      <c r="G4" s="2417"/>
      <c r="H4" s="2417"/>
      <c r="I4" s="2417"/>
      <c r="J4" s="2417"/>
      <c r="K4" s="2417"/>
      <c r="L4" s="2417"/>
      <c r="M4" s="2417"/>
      <c r="N4" s="2417"/>
      <c r="O4" s="2417"/>
      <c r="P4" s="2418"/>
      <c r="S4" s="145"/>
      <c r="T4" s="145"/>
      <c r="U4" s="145"/>
      <c r="V4" s="145"/>
      <c r="W4" s="145"/>
      <c r="X4" s="7"/>
      <c r="Y4" s="793">
        <v>1</v>
      </c>
      <c r="Z4" s="574">
        <v>2</v>
      </c>
      <c r="AA4" s="794">
        <v>3</v>
      </c>
      <c r="AB4" s="795">
        <v>1</v>
      </c>
      <c r="AC4" s="574">
        <v>2</v>
      </c>
      <c r="AD4" s="574">
        <v>3</v>
      </c>
      <c r="AE4" s="574">
        <v>4</v>
      </c>
      <c r="AF4" s="574">
        <v>5</v>
      </c>
      <c r="AG4" s="574">
        <v>6</v>
      </c>
      <c r="AH4" s="588">
        <v>7</v>
      </c>
      <c r="AI4" s="574">
        <v>8</v>
      </c>
      <c r="AJ4" s="574">
        <v>9</v>
      </c>
      <c r="AK4" s="574">
        <v>10</v>
      </c>
      <c r="AL4" s="796">
        <v>11</v>
      </c>
      <c r="AM4" s="897">
        <v>12</v>
      </c>
      <c r="AN4" s="896">
        <v>1</v>
      </c>
      <c r="AO4" s="795">
        <v>2</v>
      </c>
      <c r="AP4" s="574">
        <v>3</v>
      </c>
      <c r="AQ4" s="574">
        <v>4</v>
      </c>
      <c r="AR4" s="794">
        <v>5</v>
      </c>
      <c r="AU4" s="936">
        <v>1</v>
      </c>
      <c r="AV4" s="937">
        <v>2</v>
      </c>
      <c r="AW4" s="937">
        <v>3</v>
      </c>
      <c r="AX4" s="937">
        <v>4</v>
      </c>
      <c r="AY4" s="937">
        <v>5</v>
      </c>
      <c r="AZ4" s="937">
        <v>6</v>
      </c>
      <c r="BA4" s="943">
        <v>6.5</v>
      </c>
      <c r="BB4" s="943">
        <v>7</v>
      </c>
      <c r="BC4" s="937">
        <v>8</v>
      </c>
      <c r="BD4" s="988">
        <v>9</v>
      </c>
    </row>
    <row r="5" spans="2:105" ht="15.75" thickBot="1" x14ac:dyDescent="0.3">
      <c r="D5" s="116" t="str">
        <f>RESUMO!B3</f>
        <v>Ferrovia</v>
      </c>
      <c r="E5" s="117"/>
      <c r="F5" s="117" t="str">
        <f>EMPREENDIMENTO!B5</f>
        <v>LUCAS DO RIO VERDE / MT - ITAITUBA / PA (FERROGRÃO)</v>
      </c>
      <c r="G5" s="117"/>
      <c r="H5" s="117"/>
      <c r="I5" s="117"/>
      <c r="J5" s="117"/>
      <c r="K5" s="117"/>
      <c r="L5" s="117"/>
      <c r="M5" s="117"/>
      <c r="N5" s="118"/>
      <c r="O5" s="1881"/>
      <c r="P5" s="1882"/>
      <c r="S5" s="145"/>
      <c r="T5" s="145"/>
      <c r="U5" s="145"/>
      <c r="V5" s="145"/>
      <c r="W5" s="145"/>
      <c r="X5" s="7"/>
      <c r="Y5" s="797">
        <v>30</v>
      </c>
      <c r="Z5" s="798">
        <f>Y5+30</f>
        <v>60</v>
      </c>
      <c r="AA5" s="801">
        <f t="shared" ref="AA5:AR5" si="2">Z5+30</f>
        <v>90</v>
      </c>
      <c r="AB5" s="798">
        <f t="shared" si="2"/>
        <v>120</v>
      </c>
      <c r="AC5" s="799">
        <f t="shared" si="2"/>
        <v>150</v>
      </c>
      <c r="AD5" s="799">
        <f t="shared" si="2"/>
        <v>180</v>
      </c>
      <c r="AE5" s="799">
        <f t="shared" si="2"/>
        <v>210</v>
      </c>
      <c r="AF5" s="799">
        <f t="shared" si="2"/>
        <v>240</v>
      </c>
      <c r="AG5" s="799">
        <f t="shared" si="2"/>
        <v>270</v>
      </c>
      <c r="AH5" s="800">
        <f t="shared" si="2"/>
        <v>300</v>
      </c>
      <c r="AI5" s="799">
        <f t="shared" si="2"/>
        <v>330</v>
      </c>
      <c r="AJ5" s="799">
        <f t="shared" si="2"/>
        <v>360</v>
      </c>
      <c r="AK5" s="799">
        <f t="shared" si="2"/>
        <v>390</v>
      </c>
      <c r="AL5" s="799">
        <f t="shared" si="2"/>
        <v>420</v>
      </c>
      <c r="AM5" s="801">
        <f t="shared" si="2"/>
        <v>450</v>
      </c>
      <c r="AN5" s="798">
        <f t="shared" si="2"/>
        <v>480</v>
      </c>
      <c r="AO5" s="798">
        <f t="shared" si="2"/>
        <v>510</v>
      </c>
      <c r="AP5" s="799">
        <f t="shared" si="2"/>
        <v>540</v>
      </c>
      <c r="AQ5" s="799">
        <f t="shared" si="2"/>
        <v>570</v>
      </c>
      <c r="AR5" s="801">
        <f t="shared" si="2"/>
        <v>600</v>
      </c>
      <c r="AU5" s="938">
        <f>AR5+30</f>
        <v>630</v>
      </c>
      <c r="AV5" s="939">
        <f>AU5+30</f>
        <v>660</v>
      </c>
      <c r="AW5" s="939">
        <f>AV5+30</f>
        <v>690</v>
      </c>
      <c r="AX5" s="1434">
        <f>AW5+30</f>
        <v>720</v>
      </c>
      <c r="AY5" s="938">
        <f t="shared" ref="AY5:BD5" si="3">AX5+30</f>
        <v>750</v>
      </c>
      <c r="AZ5" s="939">
        <f t="shared" si="3"/>
        <v>780</v>
      </c>
      <c r="BA5" s="939">
        <f>AZ5+15</f>
        <v>795</v>
      </c>
      <c r="BB5" s="939">
        <f>BA5+15</f>
        <v>810</v>
      </c>
      <c r="BC5" s="939">
        <f t="shared" si="3"/>
        <v>840</v>
      </c>
      <c r="BD5" s="987">
        <f t="shared" si="3"/>
        <v>870</v>
      </c>
    </row>
    <row r="6" spans="2:105" ht="38.25" customHeight="1" thickBot="1" x14ac:dyDescent="0.3">
      <c r="D6" s="2427" t="str">
        <f>EMPREENDIMENTO!B4</f>
        <v>LICENCIAMENTO AMBIENTAL DE LUCAS DO RIO VERDE / MT a ITAITUBA / PA</v>
      </c>
      <c r="E6" s="2428"/>
      <c r="F6" s="2428"/>
      <c r="G6" s="2428"/>
      <c r="H6" s="2428"/>
      <c r="I6" s="2428"/>
      <c r="J6" s="2428"/>
      <c r="K6" s="2428"/>
      <c r="L6" s="2428"/>
      <c r="M6" s="2428"/>
      <c r="N6" s="2429"/>
      <c r="O6" s="1883" t="s">
        <v>631</v>
      </c>
      <c r="P6" s="1884" t="str">
        <f>EMPREENDIMENTO!B15</f>
        <v>junho/2019</v>
      </c>
      <c r="S6" s="145"/>
      <c r="T6" s="145"/>
      <c r="U6" s="145"/>
      <c r="V6" s="145"/>
      <c r="W6" s="145"/>
      <c r="X6" s="7"/>
      <c r="Y6" s="58" t="s">
        <v>166</v>
      </c>
      <c r="Z6" s="50"/>
      <c r="AA6" s="105"/>
      <c r="AB6" s="50" t="s">
        <v>497</v>
      </c>
      <c r="AC6" s="50"/>
      <c r="AD6" s="50"/>
      <c r="AE6" s="50"/>
      <c r="AF6" s="50"/>
      <c r="AG6" s="51"/>
      <c r="AH6" s="540"/>
      <c r="AI6" s="51"/>
      <c r="AJ6" s="51"/>
      <c r="AK6" s="51"/>
      <c r="AL6" s="50"/>
      <c r="AM6" s="37"/>
      <c r="AN6" s="58" t="s">
        <v>165</v>
      </c>
      <c r="AO6" s="106"/>
      <c r="AP6" s="106"/>
      <c r="AQ6" s="106"/>
      <c r="AR6" s="107"/>
      <c r="AU6" s="1431" t="s">
        <v>473</v>
      </c>
      <c r="AV6" s="1432"/>
      <c r="AW6" s="1432"/>
      <c r="AX6" s="1435"/>
      <c r="AY6" s="59"/>
      <c r="AZ6" s="60"/>
      <c r="BA6" s="60"/>
      <c r="BB6" s="60"/>
      <c r="BC6" s="60"/>
      <c r="BD6" s="1438"/>
    </row>
    <row r="7" spans="2:105" ht="15" customHeight="1" thickBot="1" x14ac:dyDescent="0.3">
      <c r="D7" s="2398" t="s">
        <v>12</v>
      </c>
      <c r="E7" s="414"/>
      <c r="F7" s="2419" t="s">
        <v>21</v>
      </c>
      <c r="G7" s="2419" t="s">
        <v>22</v>
      </c>
      <c r="H7" s="2419"/>
      <c r="I7" s="2421" t="s">
        <v>23</v>
      </c>
      <c r="J7" s="2422"/>
      <c r="K7" s="1876" t="s">
        <v>24</v>
      </c>
      <c r="L7" s="1876" t="s">
        <v>25</v>
      </c>
      <c r="M7" s="1876" t="s">
        <v>26</v>
      </c>
      <c r="N7" s="1876" t="s">
        <v>27</v>
      </c>
      <c r="O7" s="2425" t="s">
        <v>28</v>
      </c>
      <c r="P7" s="2432" t="s">
        <v>29</v>
      </c>
      <c r="S7" s="145"/>
      <c r="T7" s="145"/>
      <c r="U7" s="145"/>
      <c r="V7" s="145"/>
      <c r="W7" s="145"/>
      <c r="X7" s="7"/>
      <c r="Y7" s="53"/>
      <c r="Z7" s="33"/>
      <c r="AA7" s="54"/>
      <c r="AB7" s="33"/>
      <c r="AG7" s="36"/>
      <c r="AH7" s="541"/>
      <c r="AI7" s="36"/>
      <c r="AJ7" s="36"/>
      <c r="AK7" s="36"/>
      <c r="AL7" s="37"/>
      <c r="AM7" s="37"/>
      <c r="AN7" s="58"/>
      <c r="AO7" s="37"/>
      <c r="AP7" s="37"/>
      <c r="AQ7" s="37"/>
      <c r="AR7" s="57"/>
      <c r="AU7" s="59"/>
      <c r="AV7" s="60"/>
      <c r="AW7" s="60"/>
      <c r="AX7" s="60"/>
      <c r="AY7" s="59"/>
      <c r="AZ7" s="60"/>
      <c r="BA7" s="60"/>
      <c r="BB7" s="60"/>
      <c r="BC7" s="60"/>
      <c r="BD7" s="1439"/>
    </row>
    <row r="8" spans="2:105" ht="16.5" thickBot="1" x14ac:dyDescent="0.3">
      <c r="D8" s="2398"/>
      <c r="E8" s="414"/>
      <c r="F8" s="2419"/>
      <c r="G8" s="2419"/>
      <c r="H8" s="2420"/>
      <c r="I8" s="2423"/>
      <c r="J8" s="2424"/>
      <c r="K8" s="433" t="s">
        <v>30</v>
      </c>
      <c r="L8" s="433" t="s">
        <v>16</v>
      </c>
      <c r="M8" s="433" t="s">
        <v>31</v>
      </c>
      <c r="N8" s="433" t="s">
        <v>32</v>
      </c>
      <c r="O8" s="2426"/>
      <c r="P8" s="2433"/>
      <c r="S8" s="145"/>
      <c r="T8" s="145"/>
      <c r="U8" s="145"/>
      <c r="V8" s="145"/>
      <c r="W8" s="145"/>
      <c r="X8" s="7"/>
      <c r="Y8" s="53"/>
      <c r="Z8" s="386"/>
      <c r="AA8" s="688"/>
      <c r="AB8" s="386"/>
      <c r="AC8" s="386"/>
      <c r="AD8" s="386"/>
      <c r="AE8" s="386"/>
      <c r="AF8" s="386"/>
      <c r="AG8" s="386"/>
      <c r="AH8" s="33"/>
      <c r="AI8" s="386"/>
      <c r="AJ8" s="386"/>
      <c r="AK8" s="386"/>
      <c r="AL8" s="37"/>
      <c r="AM8" s="902" t="s">
        <v>313</v>
      </c>
      <c r="AN8" s="58"/>
      <c r="AO8" s="37"/>
      <c r="AP8" s="386"/>
      <c r="AQ8" s="386"/>
      <c r="AR8" s="903" t="s">
        <v>140</v>
      </c>
      <c r="AS8" s="1034"/>
      <c r="AU8" s="934"/>
      <c r="AV8" s="52"/>
      <c r="AW8" s="52"/>
      <c r="AX8" s="1436" t="s">
        <v>498</v>
      </c>
      <c r="AY8" s="56"/>
      <c r="AZ8" s="52"/>
      <c r="BA8" s="935" t="s">
        <v>143</v>
      </c>
      <c r="BB8" s="52"/>
      <c r="BC8" s="52"/>
      <c r="BD8" s="1439"/>
      <c r="BE8" s="52"/>
    </row>
    <row r="9" spans="2:105" ht="22.5" customHeight="1" thickBot="1" x14ac:dyDescent="0.3">
      <c r="D9" s="2398"/>
      <c r="E9" s="414"/>
      <c r="F9" s="2419"/>
      <c r="G9" s="2419"/>
      <c r="H9" s="432"/>
      <c r="I9" s="2430" t="s">
        <v>34</v>
      </c>
      <c r="J9" s="2431"/>
      <c r="K9" s="432" t="s">
        <v>35</v>
      </c>
      <c r="L9" s="432" t="s">
        <v>36</v>
      </c>
      <c r="M9" s="432" t="s">
        <v>37</v>
      </c>
      <c r="N9" s="432" t="s">
        <v>33</v>
      </c>
      <c r="O9" s="434" t="s">
        <v>34</v>
      </c>
      <c r="P9" s="119" t="s">
        <v>138</v>
      </c>
      <c r="S9" s="145"/>
      <c r="T9" s="145"/>
      <c r="U9" s="145"/>
      <c r="V9" s="145"/>
      <c r="W9" s="561"/>
      <c r="X9" s="689"/>
      <c r="Y9" s="702">
        <v>1</v>
      </c>
      <c r="Z9" s="900">
        <v>2</v>
      </c>
      <c r="AA9" s="901">
        <v>3</v>
      </c>
      <c r="AB9" s="1941">
        <v>4</v>
      </c>
      <c r="AC9" s="899">
        <v>5</v>
      </c>
      <c r="AD9" s="899">
        <v>6</v>
      </c>
      <c r="AE9" s="899">
        <v>7</v>
      </c>
      <c r="AF9" s="899">
        <v>8</v>
      </c>
      <c r="AG9" s="899">
        <v>9</v>
      </c>
      <c r="AH9" s="899">
        <v>10</v>
      </c>
      <c r="AI9" s="899">
        <v>11</v>
      </c>
      <c r="AJ9" s="899">
        <v>12</v>
      </c>
      <c r="AK9" s="899">
        <v>13</v>
      </c>
      <c r="AL9" s="899">
        <v>14</v>
      </c>
      <c r="AM9" s="899">
        <v>15</v>
      </c>
      <c r="AN9" s="990">
        <v>16</v>
      </c>
      <c r="AO9" s="991">
        <v>17</v>
      </c>
      <c r="AP9" s="991">
        <v>18</v>
      </c>
      <c r="AQ9" s="991">
        <v>19</v>
      </c>
      <c r="AR9" s="992">
        <v>20</v>
      </c>
      <c r="AS9" s="1035" t="s">
        <v>134</v>
      </c>
      <c r="AT9" s="40"/>
      <c r="AU9" s="108">
        <v>21</v>
      </c>
      <c r="AV9" s="55">
        <v>22</v>
      </c>
      <c r="AW9" s="1433">
        <v>23</v>
      </c>
      <c r="AX9" s="1437">
        <v>24</v>
      </c>
      <c r="AY9" s="1440">
        <v>25</v>
      </c>
      <c r="AZ9" s="1433">
        <v>26</v>
      </c>
      <c r="BA9" s="935">
        <v>26.5</v>
      </c>
      <c r="BB9" s="1441">
        <v>27</v>
      </c>
      <c r="BC9" s="1442">
        <v>28</v>
      </c>
      <c r="BD9" s="1443">
        <v>29</v>
      </c>
      <c r="BE9" s="989" t="s">
        <v>134</v>
      </c>
    </row>
    <row r="10" spans="2:105" s="544" customFormat="1" ht="20.25" customHeight="1" thickBot="1" x14ac:dyDescent="0.3">
      <c r="B10" s="1203" t="s">
        <v>231</v>
      </c>
      <c r="C10" s="1204"/>
      <c r="D10" s="679" t="str">
        <f>EMPREENDIMENTO!B9</f>
        <v>OBTENÇÃO DE LP</v>
      </c>
      <c r="E10" s="680"/>
      <c r="F10" s="680"/>
      <c r="G10" s="545"/>
      <c r="H10" s="546"/>
      <c r="I10" s="546"/>
      <c r="J10" s="546"/>
      <c r="K10" s="546"/>
      <c r="L10" s="546"/>
      <c r="M10" s="546"/>
      <c r="N10" s="547"/>
      <c r="O10" s="545"/>
      <c r="P10" s="548"/>
      <c r="Q10" s="1136"/>
      <c r="R10" s="1137"/>
      <c r="S10" s="1937"/>
      <c r="T10" s="1937"/>
      <c r="U10" s="1937"/>
      <c r="V10" s="1937"/>
      <c r="W10" s="1938"/>
      <c r="X10" s="1069" t="s">
        <v>513</v>
      </c>
      <c r="Y10" s="553">
        <v>30</v>
      </c>
      <c r="Z10" s="552">
        <f>Y10+30</f>
        <v>60</v>
      </c>
      <c r="AA10" s="709">
        <f t="shared" ref="AA10:AR10" si="4">Z10+30</f>
        <v>90</v>
      </c>
      <c r="AB10" s="2016">
        <f t="shared" si="4"/>
        <v>120</v>
      </c>
      <c r="AC10" s="552">
        <f t="shared" si="4"/>
        <v>150</v>
      </c>
      <c r="AD10" s="552">
        <f t="shared" si="4"/>
        <v>180</v>
      </c>
      <c r="AE10" s="552">
        <f t="shared" si="4"/>
        <v>210</v>
      </c>
      <c r="AF10" s="552">
        <f t="shared" si="4"/>
        <v>240</v>
      </c>
      <c r="AG10" s="552">
        <f t="shared" si="4"/>
        <v>270</v>
      </c>
      <c r="AH10" s="552">
        <f t="shared" si="4"/>
        <v>300</v>
      </c>
      <c r="AI10" s="552">
        <f t="shared" si="4"/>
        <v>330</v>
      </c>
      <c r="AJ10" s="552">
        <f t="shared" si="4"/>
        <v>360</v>
      </c>
      <c r="AK10" s="552">
        <f t="shared" si="4"/>
        <v>390</v>
      </c>
      <c r="AL10" s="552">
        <f t="shared" si="4"/>
        <v>420</v>
      </c>
      <c r="AM10" s="898">
        <f t="shared" si="4"/>
        <v>450</v>
      </c>
      <c r="AN10" s="552">
        <f t="shared" si="4"/>
        <v>480</v>
      </c>
      <c r="AO10" s="552">
        <f t="shared" si="4"/>
        <v>510</v>
      </c>
      <c r="AP10" s="552">
        <f t="shared" si="4"/>
        <v>540</v>
      </c>
      <c r="AQ10" s="552">
        <f t="shared" si="4"/>
        <v>570</v>
      </c>
      <c r="AR10" s="709">
        <f t="shared" si="4"/>
        <v>600</v>
      </c>
      <c r="AS10" s="1036"/>
      <c r="AT10" s="150"/>
      <c r="AU10" s="553">
        <f>AR10+30</f>
        <v>630</v>
      </c>
      <c r="AV10" s="552">
        <f>AU10+30</f>
        <v>660</v>
      </c>
      <c r="AW10" s="552">
        <f>AV10+30</f>
        <v>690</v>
      </c>
      <c r="AX10" s="552">
        <f>AW10+30</f>
        <v>720</v>
      </c>
      <c r="AY10" s="552">
        <f t="shared" ref="AY10:BD10" si="5">AX10+30</f>
        <v>750</v>
      </c>
      <c r="AZ10" s="552">
        <f t="shared" si="5"/>
        <v>780</v>
      </c>
      <c r="BA10" s="552">
        <f t="shared" si="5"/>
        <v>810</v>
      </c>
      <c r="BB10" s="552">
        <f t="shared" si="5"/>
        <v>840</v>
      </c>
      <c r="BC10" s="552">
        <f t="shared" si="5"/>
        <v>870</v>
      </c>
      <c r="BD10" s="552">
        <f t="shared" si="5"/>
        <v>900</v>
      </c>
      <c r="BE10" s="709"/>
      <c r="BF10" s="549"/>
      <c r="BG10" s="550"/>
      <c r="BH10" s="550"/>
      <c r="BI10" s="550"/>
      <c r="BJ10" s="550"/>
      <c r="BK10" s="550"/>
      <c r="BL10" s="549"/>
      <c r="BM10" s="549"/>
      <c r="BN10" s="549"/>
      <c r="BO10" s="549"/>
      <c r="BP10" s="549"/>
      <c r="BQ10" s="549"/>
      <c r="BR10" s="549"/>
      <c r="BS10" s="2409" t="s">
        <v>274</v>
      </c>
      <c r="BT10" s="2410"/>
      <c r="BU10" s="2410"/>
      <c r="BV10" s="2411"/>
      <c r="BW10" s="549"/>
      <c r="CA10" s="1136"/>
      <c r="CB10" s="1069" t="s">
        <v>589</v>
      </c>
      <c r="CC10" s="1137"/>
      <c r="CD10" s="1069" t="s">
        <v>523</v>
      </c>
      <c r="CG10" s="1133"/>
      <c r="CH10" s="1127"/>
      <c r="CI10" s="1"/>
      <c r="CJ10" s="1"/>
      <c r="CK10" s="1"/>
      <c r="CL10" s="1"/>
      <c r="CM10" s="1127"/>
      <c r="CN10" s="1127"/>
      <c r="CO10" s="1127"/>
      <c r="CP10" s="1127"/>
      <c r="CQ10" s="1127"/>
      <c r="CR10" s="1127"/>
      <c r="CS10" s="1127"/>
      <c r="CT10" s="1127"/>
      <c r="CU10" s="1127"/>
      <c r="CV10" s="1127"/>
      <c r="CW10" s="1127"/>
      <c r="CX10" s="1127"/>
      <c r="CY10" s="1127"/>
      <c r="CZ10" s="1127"/>
      <c r="DA10" s="1127"/>
    </row>
    <row r="11" spans="2:105" x14ac:dyDescent="0.25">
      <c r="B11" s="689" t="str">
        <f t="shared" ref="B11:B16" si="6">"Cdn"&amp;G11</f>
        <v>CdnP0</v>
      </c>
      <c r="C11" s="1200"/>
      <c r="D11" s="425"/>
      <c r="E11" s="415"/>
      <c r="F11" s="426" t="s">
        <v>11</v>
      </c>
      <c r="G11" s="427" t="s">
        <v>2</v>
      </c>
      <c r="H11" s="427"/>
      <c r="I11" s="124">
        <v>1</v>
      </c>
      <c r="J11" s="137" t="s">
        <v>38</v>
      </c>
      <c r="K11" s="428">
        <v>4</v>
      </c>
      <c r="L11" s="428">
        <f>9*30</f>
        <v>270</v>
      </c>
      <c r="M11" s="429">
        <f>H11*K11*L11*I11</f>
        <v>0</v>
      </c>
      <c r="N11" s="455">
        <f t="shared" ref="N11:N16" si="7">AS11</f>
        <v>8</v>
      </c>
      <c r="O11" s="430">
        <f>VLOOKUP(G11,DADOS!$D$7:$F$22,3,FALSE)</f>
        <v>17570.7</v>
      </c>
      <c r="P11" s="431">
        <f t="shared" ref="P11:P16" si="8">ROUND(N11*O11,2)</f>
        <v>140565.6</v>
      </c>
      <c r="S11" s="145"/>
      <c r="T11" s="145"/>
      <c r="U11" s="145"/>
      <c r="V11" s="145"/>
      <c r="W11" s="561"/>
      <c r="X11" s="690"/>
      <c r="Y11" s="1929">
        <f>1*1</f>
        <v>1</v>
      </c>
      <c r="Z11" s="1929">
        <f>1*0.5</f>
        <v>0.5</v>
      </c>
      <c r="AA11" s="2017">
        <f t="shared" ref="AA11:AA14" si="9">1*0.25</f>
        <v>0.25</v>
      </c>
      <c r="AB11" s="1997">
        <f t="shared" ref="AB11:AF14" si="10">1*0.5</f>
        <v>0.5</v>
      </c>
      <c r="AC11" s="1929">
        <f t="shared" si="10"/>
        <v>0.5</v>
      </c>
      <c r="AD11" s="1929">
        <f>1*0.25</f>
        <v>0.25</v>
      </c>
      <c r="AE11" s="1929">
        <f t="shared" ref="AE11:AF11" si="11">1*0.25</f>
        <v>0.25</v>
      </c>
      <c r="AF11" s="1929">
        <f t="shared" si="11"/>
        <v>0.25</v>
      </c>
      <c r="AG11" s="1929">
        <f t="shared" ref="AG11:AI11" si="12">1*0.5</f>
        <v>0.5</v>
      </c>
      <c r="AH11" s="1929">
        <f t="shared" si="12"/>
        <v>0.5</v>
      </c>
      <c r="AI11" s="1929">
        <f t="shared" si="12"/>
        <v>0.5</v>
      </c>
      <c r="AJ11" s="1929">
        <f t="shared" ref="AI11:AK15" si="13">1*0.25</f>
        <v>0.25</v>
      </c>
      <c r="AK11" s="1929">
        <f t="shared" si="13"/>
        <v>0.25</v>
      </c>
      <c r="AL11" s="1929">
        <f>1*1</f>
        <v>1</v>
      </c>
      <c r="AM11" s="920">
        <f>1*0.25</f>
        <v>0.25</v>
      </c>
      <c r="AN11" s="969"/>
      <c r="AO11" s="969"/>
      <c r="AP11" s="969"/>
      <c r="AQ11" s="1929">
        <f>1*1</f>
        <v>1</v>
      </c>
      <c r="AR11" s="952">
        <f t="shared" ref="AR11:AR15" si="14">1*0.25</f>
        <v>0.25</v>
      </c>
      <c r="AS11" s="1037">
        <f t="shared" ref="AS11:AS16" si="15">SUM(Y11:AR11)</f>
        <v>8</v>
      </c>
      <c r="AU11" s="950"/>
      <c r="AV11" s="905"/>
      <c r="AW11" s="905"/>
      <c r="AX11" s="954"/>
      <c r="AY11" s="48"/>
      <c r="AZ11" s="48"/>
      <c r="BA11" s="566"/>
      <c r="BB11" s="48"/>
      <c r="BC11" s="48"/>
      <c r="BD11" s="47"/>
      <c r="BE11" s="1411"/>
      <c r="BS11" s="2339" t="s">
        <v>580</v>
      </c>
      <c r="BT11" s="2331"/>
      <c r="BU11" s="2331"/>
      <c r="BV11" s="2332"/>
      <c r="BW11" s="1"/>
      <c r="BX11" s="1"/>
      <c r="BY11" s="1"/>
      <c r="BZ11" s="1"/>
      <c r="CA11" s="1146" t="s">
        <v>524</v>
      </c>
      <c r="CB11" s="48">
        <f>1*4</f>
        <v>4</v>
      </c>
      <c r="CC11" s="7"/>
      <c r="CD11" s="914">
        <f>1*2*2</f>
        <v>4</v>
      </c>
      <c r="CG11" s="1133"/>
      <c r="CH11" s="1127"/>
      <c r="CM11" s="1127"/>
      <c r="CN11" s="1127"/>
      <c r="CO11" s="1127"/>
      <c r="CP11" s="1127"/>
      <c r="CQ11" s="1127"/>
      <c r="CR11" s="1127"/>
      <c r="CS11" s="1127"/>
      <c r="CT11" s="1127"/>
      <c r="CU11" s="1127"/>
      <c r="CV11" s="1127"/>
      <c r="CW11" s="1127"/>
      <c r="CX11" s="1127"/>
      <c r="CY11" s="1127"/>
      <c r="CZ11" s="1127"/>
      <c r="DA11" s="1127"/>
    </row>
    <row r="12" spans="2:105" x14ac:dyDescent="0.25">
      <c r="B12" s="1172" t="str">
        <f t="shared" si="6"/>
        <v>CdnP1</v>
      </c>
      <c r="C12" s="1201"/>
      <c r="D12" s="15"/>
      <c r="E12" s="415"/>
      <c r="F12" s="392" t="s">
        <v>112</v>
      </c>
      <c r="G12" s="19" t="s">
        <v>3</v>
      </c>
      <c r="H12" s="19"/>
      <c r="I12" s="124">
        <v>1</v>
      </c>
      <c r="J12" s="125" t="s">
        <v>38</v>
      </c>
      <c r="K12" s="126">
        <v>4</v>
      </c>
      <c r="L12" s="126">
        <v>180</v>
      </c>
      <c r="M12" s="127">
        <f>H12*K12*L12*I12</f>
        <v>0</v>
      </c>
      <c r="N12" s="128">
        <f t="shared" si="7"/>
        <v>7.5</v>
      </c>
      <c r="O12" s="430">
        <f>VLOOKUP(G12,DADOS!$D$7:$F$22,3,FALSE)</f>
        <v>13845.05</v>
      </c>
      <c r="P12" s="130">
        <f t="shared" si="8"/>
        <v>103837.88</v>
      </c>
      <c r="S12" s="145"/>
      <c r="T12" s="145"/>
      <c r="U12" s="145"/>
      <c r="V12" s="145"/>
      <c r="W12" s="561"/>
      <c r="X12" s="690"/>
      <c r="Y12" s="1929">
        <f t="shared" ref="Y12:Y15" si="16">1*1</f>
        <v>1</v>
      </c>
      <c r="Z12" s="1929">
        <f t="shared" ref="Z12:Z15" si="17">1*0.5</f>
        <v>0.5</v>
      </c>
      <c r="AA12" s="2017">
        <f t="shared" si="9"/>
        <v>0.25</v>
      </c>
      <c r="AB12" s="1997">
        <f>1*0.25</f>
        <v>0.25</v>
      </c>
      <c r="AC12" s="1997">
        <f>1*0.25</f>
        <v>0.25</v>
      </c>
      <c r="AD12" s="1929">
        <f t="shared" si="10"/>
        <v>0.5</v>
      </c>
      <c r="AE12" s="1929">
        <f t="shared" si="10"/>
        <v>0.5</v>
      </c>
      <c r="AF12" s="1929">
        <f t="shared" si="10"/>
        <v>0.5</v>
      </c>
      <c r="AG12" s="1929">
        <f>1*0.25</f>
        <v>0.25</v>
      </c>
      <c r="AH12" s="1929">
        <f>1*0.25</f>
        <v>0.25</v>
      </c>
      <c r="AI12" s="1929">
        <f t="shared" si="13"/>
        <v>0.25</v>
      </c>
      <c r="AJ12" s="1929">
        <f t="shared" si="13"/>
        <v>0.25</v>
      </c>
      <c r="AK12" s="1929">
        <f t="shared" si="13"/>
        <v>0.25</v>
      </c>
      <c r="AL12" s="1929">
        <f>1*1</f>
        <v>1</v>
      </c>
      <c r="AM12" s="921">
        <f t="shared" ref="AM12:AM15" si="18">1*0.25</f>
        <v>0.25</v>
      </c>
      <c r="AN12" s="969"/>
      <c r="AO12" s="969"/>
      <c r="AP12" s="969"/>
      <c r="AQ12" s="1929">
        <f t="shared" ref="AQ12:AQ15" si="19">1*1</f>
        <v>1</v>
      </c>
      <c r="AR12" s="953">
        <f t="shared" si="14"/>
        <v>0.25</v>
      </c>
      <c r="AS12" s="1038">
        <f t="shared" si="15"/>
        <v>7.5</v>
      </c>
      <c r="AT12" s="40"/>
      <c r="AU12" s="951"/>
      <c r="AV12" s="905"/>
      <c r="AW12" s="905"/>
      <c r="AX12" s="954"/>
      <c r="AY12" s="48"/>
      <c r="AZ12" s="48"/>
      <c r="BA12" s="566"/>
      <c r="BB12" s="48"/>
      <c r="BC12" s="905"/>
      <c r="BD12" s="905"/>
      <c r="BE12" s="1411"/>
      <c r="BS12" s="2339" t="s">
        <v>439</v>
      </c>
      <c r="BT12" s="2331"/>
      <c r="BU12" s="2331"/>
      <c r="BV12" s="2332"/>
      <c r="BW12" s="1"/>
      <c r="BX12" s="1"/>
      <c r="BY12" s="1"/>
      <c r="BZ12" s="1"/>
      <c r="CA12" s="1247" t="s">
        <v>525</v>
      </c>
      <c r="CB12" s="1241">
        <f>3*4</f>
        <v>12</v>
      </c>
      <c r="CC12" s="7"/>
      <c r="CD12" s="1249">
        <f>3*2*2</f>
        <v>12</v>
      </c>
      <c r="CG12" s="1133"/>
      <c r="CH12" s="1127"/>
      <c r="CM12" s="1127"/>
      <c r="CN12" s="1127"/>
      <c r="CO12" s="1127"/>
      <c r="CP12" s="1127"/>
      <c r="CQ12" s="1127"/>
      <c r="CR12" s="1127"/>
      <c r="CS12" s="1127"/>
      <c r="CT12" s="1127"/>
      <c r="CU12" s="1127"/>
      <c r="CV12" s="1127"/>
      <c r="CW12" s="1127"/>
      <c r="CX12" s="1127"/>
      <c r="CY12" s="1127"/>
      <c r="CZ12" s="1127"/>
      <c r="DA12" s="1127"/>
    </row>
    <row r="13" spans="2:105" x14ac:dyDescent="0.25">
      <c r="B13" s="1172" t="str">
        <f t="shared" si="6"/>
        <v>CdnP1</v>
      </c>
      <c r="C13" s="1201"/>
      <c r="D13" s="15"/>
      <c r="E13" s="415"/>
      <c r="F13" s="392" t="s">
        <v>113</v>
      </c>
      <c r="G13" s="19" t="s">
        <v>3</v>
      </c>
      <c r="H13" s="19"/>
      <c r="I13" s="124">
        <v>1</v>
      </c>
      <c r="J13" s="125" t="s">
        <v>38</v>
      </c>
      <c r="K13" s="126">
        <v>4</v>
      </c>
      <c r="L13" s="126">
        <v>180</v>
      </c>
      <c r="M13" s="127">
        <f>H13*K13*L13*I13</f>
        <v>0</v>
      </c>
      <c r="N13" s="128">
        <f t="shared" si="7"/>
        <v>7.5</v>
      </c>
      <c r="O13" s="430">
        <f>VLOOKUP(G13,DADOS!$D$7:$F$22,3,FALSE)</f>
        <v>13845.05</v>
      </c>
      <c r="P13" s="130">
        <f t="shared" si="8"/>
        <v>103837.88</v>
      </c>
      <c r="S13" s="145"/>
      <c r="T13" s="145"/>
      <c r="U13" s="145"/>
      <c r="V13" s="145"/>
      <c r="W13" s="561"/>
      <c r="X13" s="690"/>
      <c r="Y13" s="1929">
        <f t="shared" si="16"/>
        <v>1</v>
      </c>
      <c r="Z13" s="1929">
        <f t="shared" si="17"/>
        <v>0.5</v>
      </c>
      <c r="AA13" s="2017">
        <f t="shared" si="9"/>
        <v>0.25</v>
      </c>
      <c r="AB13" s="1997">
        <v>0.25</v>
      </c>
      <c r="AC13" s="1929">
        <v>0.25</v>
      </c>
      <c r="AD13" s="1929">
        <f t="shared" si="10"/>
        <v>0.5</v>
      </c>
      <c r="AE13" s="1929">
        <f t="shared" si="10"/>
        <v>0.5</v>
      </c>
      <c r="AF13" s="1929">
        <f t="shared" si="10"/>
        <v>0.5</v>
      </c>
      <c r="AG13" s="1929">
        <v>0.25</v>
      </c>
      <c r="AH13" s="1929">
        <v>0.25</v>
      </c>
      <c r="AI13" s="1929">
        <f t="shared" si="13"/>
        <v>0.25</v>
      </c>
      <c r="AJ13" s="1929">
        <f t="shared" si="13"/>
        <v>0.25</v>
      </c>
      <c r="AK13" s="1929">
        <f t="shared" si="13"/>
        <v>0.25</v>
      </c>
      <c r="AL13" s="1929">
        <v>1</v>
      </c>
      <c r="AM13" s="921">
        <f t="shared" si="18"/>
        <v>0.25</v>
      </c>
      <c r="AN13" s="969"/>
      <c r="AO13" s="969"/>
      <c r="AP13" s="969"/>
      <c r="AQ13" s="1929">
        <f t="shared" si="19"/>
        <v>1</v>
      </c>
      <c r="AR13" s="953">
        <f t="shared" si="14"/>
        <v>0.25</v>
      </c>
      <c r="AS13" s="1038">
        <f t="shared" si="15"/>
        <v>7.5</v>
      </c>
      <c r="AT13" s="40"/>
      <c r="AU13" s="951"/>
      <c r="AV13" s="905"/>
      <c r="AW13" s="905"/>
      <c r="AX13" s="954"/>
      <c r="AY13" s="48"/>
      <c r="AZ13" s="48"/>
      <c r="BA13" s="566"/>
      <c r="BB13" s="48"/>
      <c r="BC13" s="905"/>
      <c r="BD13" s="905"/>
      <c r="BE13" s="1411"/>
      <c r="BS13" s="2339" t="s">
        <v>440</v>
      </c>
      <c r="BT13" s="2331"/>
      <c r="BU13" s="2331"/>
      <c r="BV13" s="2332"/>
      <c r="BW13" s="1"/>
      <c r="BX13" s="1"/>
      <c r="BY13" s="1"/>
      <c r="BZ13" s="1"/>
      <c r="CA13" s="1247" t="s">
        <v>525</v>
      </c>
      <c r="CB13" s="1242"/>
      <c r="CC13" s="7"/>
      <c r="CD13" s="1249"/>
      <c r="CG13" s="1133"/>
      <c r="CH13" s="1127"/>
      <c r="CM13" s="1127"/>
      <c r="CN13" s="1127"/>
      <c r="CO13" s="1127"/>
      <c r="CP13" s="1127"/>
      <c r="CQ13" s="1127"/>
      <c r="CR13" s="1127"/>
      <c r="CS13" s="1127"/>
      <c r="CT13" s="1127"/>
      <c r="CU13" s="1127"/>
      <c r="CV13" s="1127"/>
      <c r="CW13" s="1127"/>
      <c r="CX13" s="1127"/>
      <c r="CY13" s="1127"/>
      <c r="CZ13" s="1127"/>
      <c r="DA13" s="1127"/>
    </row>
    <row r="14" spans="2:105" x14ac:dyDescent="0.25">
      <c r="B14" s="1172" t="str">
        <f t="shared" si="6"/>
        <v>CdnP1</v>
      </c>
      <c r="C14" s="1201"/>
      <c r="D14" s="15"/>
      <c r="E14" s="415"/>
      <c r="F14" s="392" t="s">
        <v>114</v>
      </c>
      <c r="G14" s="19" t="s">
        <v>3</v>
      </c>
      <c r="H14" s="19"/>
      <c r="I14" s="124">
        <v>1</v>
      </c>
      <c r="J14" s="125" t="s">
        <v>38</v>
      </c>
      <c r="K14" s="126">
        <v>4</v>
      </c>
      <c r="L14" s="126">
        <v>180</v>
      </c>
      <c r="M14" s="127">
        <f>H14*K14*L14*I14</f>
        <v>0</v>
      </c>
      <c r="N14" s="128">
        <f t="shared" si="7"/>
        <v>7.5</v>
      </c>
      <c r="O14" s="430">
        <f>VLOOKUP(G14,DADOS!$D$7:$F$22,3,FALSE)</f>
        <v>13845.05</v>
      </c>
      <c r="P14" s="130">
        <f t="shared" si="8"/>
        <v>103837.88</v>
      </c>
      <c r="S14" s="145"/>
      <c r="T14" s="145"/>
      <c r="U14" s="145"/>
      <c r="V14" s="145"/>
      <c r="W14" s="561"/>
      <c r="X14" s="690"/>
      <c r="Y14" s="1929">
        <f t="shared" si="16"/>
        <v>1</v>
      </c>
      <c r="Z14" s="1929">
        <f t="shared" si="17"/>
        <v>0.5</v>
      </c>
      <c r="AA14" s="2017">
        <f t="shared" si="9"/>
        <v>0.25</v>
      </c>
      <c r="AB14" s="1997">
        <v>0.25</v>
      </c>
      <c r="AC14" s="1929">
        <v>0.25</v>
      </c>
      <c r="AD14" s="1929">
        <f t="shared" si="10"/>
        <v>0.5</v>
      </c>
      <c r="AE14" s="1929">
        <f t="shared" si="10"/>
        <v>0.5</v>
      </c>
      <c r="AF14" s="1929">
        <f t="shared" si="10"/>
        <v>0.5</v>
      </c>
      <c r="AG14" s="1929">
        <v>0.25</v>
      </c>
      <c r="AH14" s="1929">
        <v>0.25</v>
      </c>
      <c r="AI14" s="1929">
        <f t="shared" si="13"/>
        <v>0.25</v>
      </c>
      <c r="AJ14" s="1929">
        <f t="shared" si="13"/>
        <v>0.25</v>
      </c>
      <c r="AK14" s="1929">
        <f t="shared" si="13"/>
        <v>0.25</v>
      </c>
      <c r="AL14" s="1929">
        <v>1</v>
      </c>
      <c r="AM14" s="921">
        <f t="shared" si="18"/>
        <v>0.25</v>
      </c>
      <c r="AN14" s="969"/>
      <c r="AO14" s="969"/>
      <c r="AP14" s="969"/>
      <c r="AQ14" s="1929">
        <f t="shared" si="19"/>
        <v>1</v>
      </c>
      <c r="AR14" s="953">
        <f t="shared" si="14"/>
        <v>0.25</v>
      </c>
      <c r="AS14" s="1038">
        <f>SUM(Y14:AR14)</f>
        <v>7.5</v>
      </c>
      <c r="AT14" s="40"/>
      <c r="AU14" s="993"/>
      <c r="AV14" s="905"/>
      <c r="AW14" s="905"/>
      <c r="AX14" s="954"/>
      <c r="AY14" s="48"/>
      <c r="AZ14" s="48"/>
      <c r="BA14" s="566"/>
      <c r="BB14" s="48"/>
      <c r="BC14" s="905"/>
      <c r="BD14" s="905"/>
      <c r="BE14" s="1411"/>
      <c r="BS14" s="2394" t="s">
        <v>441</v>
      </c>
      <c r="BT14" s="2395"/>
      <c r="BU14" s="2395"/>
      <c r="BV14" s="2396"/>
      <c r="BW14" s="1"/>
      <c r="BX14" s="1"/>
      <c r="BY14" s="1"/>
      <c r="BZ14" s="1"/>
      <c r="CA14" s="1247" t="s">
        <v>525</v>
      </c>
      <c r="CB14" s="1242"/>
      <c r="CC14" s="7"/>
      <c r="CD14" s="1243"/>
      <c r="CG14" s="1133"/>
      <c r="CH14" s="1127"/>
      <c r="CM14" s="1127"/>
      <c r="CN14" s="1127"/>
      <c r="CO14" s="1127"/>
      <c r="CP14" s="1127"/>
      <c r="CQ14" s="1127"/>
      <c r="CR14" s="1127"/>
      <c r="CS14" s="1127"/>
      <c r="CT14" s="1127"/>
      <c r="CU14" s="1127"/>
      <c r="CV14" s="1127"/>
      <c r="CW14" s="1127"/>
      <c r="CX14" s="1127"/>
      <c r="CY14" s="1127"/>
      <c r="CZ14" s="1127"/>
      <c r="DA14" s="1127"/>
    </row>
    <row r="15" spans="2:105" x14ac:dyDescent="0.25">
      <c r="B15" s="1172" t="str">
        <f t="shared" si="6"/>
        <v>CdnA2</v>
      </c>
      <c r="C15" s="1201"/>
      <c r="D15" s="15"/>
      <c r="E15" s="391"/>
      <c r="F15" s="392" t="s">
        <v>615</v>
      </c>
      <c r="G15" s="19" t="s">
        <v>41</v>
      </c>
      <c r="H15" s="19"/>
      <c r="I15" s="124"/>
      <c r="J15" s="125"/>
      <c r="K15" s="126"/>
      <c r="L15" s="126"/>
      <c r="M15" s="127"/>
      <c r="N15" s="128">
        <f t="shared" si="7"/>
        <v>6.75</v>
      </c>
      <c r="O15" s="430">
        <f>VLOOKUP(G15,DADOS!$D$7:$F$22,3,FALSE)</f>
        <v>1951.21</v>
      </c>
      <c r="P15" s="130">
        <f t="shared" si="8"/>
        <v>13170.67</v>
      </c>
      <c r="S15" s="145"/>
      <c r="T15" s="145"/>
      <c r="U15" s="145"/>
      <c r="V15" s="145"/>
      <c r="W15" s="561"/>
      <c r="X15" s="690"/>
      <c r="Y15" s="1929">
        <f t="shared" si="16"/>
        <v>1</v>
      </c>
      <c r="Z15" s="1929">
        <f t="shared" si="17"/>
        <v>0.5</v>
      </c>
      <c r="AA15" s="2017">
        <v>0.25</v>
      </c>
      <c r="AB15" s="1997">
        <v>0.25</v>
      </c>
      <c r="AC15" s="1929">
        <v>0.25</v>
      </c>
      <c r="AD15" s="1929">
        <v>0.25</v>
      </c>
      <c r="AE15" s="1929">
        <v>0.25</v>
      </c>
      <c r="AF15" s="1929">
        <v>0.25</v>
      </c>
      <c r="AG15" s="1929">
        <v>0.25</v>
      </c>
      <c r="AH15" s="1929">
        <v>0.25</v>
      </c>
      <c r="AI15" s="1929">
        <v>0.25</v>
      </c>
      <c r="AJ15" s="1929">
        <v>0.25</v>
      </c>
      <c r="AK15" s="1929">
        <f t="shared" si="13"/>
        <v>0.25</v>
      </c>
      <c r="AL15" s="1929">
        <v>1</v>
      </c>
      <c r="AM15" s="921">
        <f t="shared" si="18"/>
        <v>0.25</v>
      </c>
      <c r="AN15" s="969"/>
      <c r="AO15" s="969"/>
      <c r="AP15" s="969"/>
      <c r="AQ15" s="1929">
        <f t="shared" si="19"/>
        <v>1</v>
      </c>
      <c r="AR15" s="953">
        <f t="shared" si="14"/>
        <v>0.25</v>
      </c>
      <c r="AS15" s="1038">
        <f t="shared" si="15"/>
        <v>6.75</v>
      </c>
      <c r="AT15" s="40"/>
      <c r="AU15" s="951"/>
      <c r="AV15" s="905"/>
      <c r="AW15" s="905"/>
      <c r="AX15" s="954"/>
      <c r="AY15" s="905"/>
      <c r="AZ15" s="905"/>
      <c r="BA15" s="949"/>
      <c r="BB15" s="905"/>
      <c r="BC15" s="905"/>
      <c r="BD15" s="905"/>
      <c r="BE15" s="1411"/>
      <c r="BS15" s="2321" t="s">
        <v>292</v>
      </c>
      <c r="BT15" s="2392"/>
      <c r="BU15" s="2392"/>
      <c r="BV15" s="2393"/>
      <c r="BW15" s="1"/>
      <c r="BX15" s="1"/>
      <c r="BY15" s="1"/>
      <c r="BZ15" s="1"/>
      <c r="CA15" s="1146" t="s">
        <v>526</v>
      </c>
      <c r="CB15" s="48">
        <f>1*0</f>
        <v>0</v>
      </c>
      <c r="CC15" s="7"/>
      <c r="CD15" s="1147">
        <f t="shared" ref="CD15:CD16" si="20">1*0</f>
        <v>0</v>
      </c>
      <c r="CG15" s="1133"/>
      <c r="CH15" s="1127"/>
      <c r="CM15" s="1127"/>
      <c r="CN15" s="1127"/>
      <c r="CO15" s="1127"/>
      <c r="CP15" s="1127"/>
      <c r="CQ15" s="1127"/>
      <c r="CR15" s="1127"/>
      <c r="CS15" s="1127"/>
      <c r="CT15" s="1127"/>
      <c r="CU15" s="1127"/>
      <c r="CV15" s="1127"/>
      <c r="CW15" s="1127"/>
      <c r="CX15" s="1127"/>
      <c r="CY15" s="1127"/>
      <c r="CZ15" s="1127"/>
      <c r="DA15" s="1127"/>
    </row>
    <row r="16" spans="2:105" ht="15.75" thickBot="1" x14ac:dyDescent="0.3">
      <c r="B16" s="1172" t="str">
        <f t="shared" si="6"/>
        <v>CdnA1</v>
      </c>
      <c r="C16" s="1201"/>
      <c r="D16" s="15"/>
      <c r="E16" s="391"/>
      <c r="F16" s="405" t="s">
        <v>13</v>
      </c>
      <c r="G16" s="19" t="s">
        <v>17</v>
      </c>
      <c r="H16" s="19"/>
      <c r="I16" s="124">
        <v>1</v>
      </c>
      <c r="J16" s="125" t="s">
        <v>38</v>
      </c>
      <c r="K16" s="126">
        <v>8</v>
      </c>
      <c r="L16" s="126">
        <v>420</v>
      </c>
      <c r="M16" s="127">
        <f>H16*K16*L16*I16</f>
        <v>0</v>
      </c>
      <c r="N16" s="128">
        <f t="shared" si="7"/>
        <v>0</v>
      </c>
      <c r="O16" s="430">
        <f>VLOOKUP(G16,DADOS!$D$7:$F$22,3,FALSE)</f>
        <v>3020.04</v>
      </c>
      <c r="P16" s="130">
        <f t="shared" si="8"/>
        <v>0</v>
      </c>
      <c r="S16" s="145"/>
      <c r="T16" s="145"/>
      <c r="U16" s="145"/>
      <c r="V16" s="145"/>
      <c r="W16" s="561"/>
      <c r="X16" s="690"/>
      <c r="Y16" s="551"/>
      <c r="Z16" s="551"/>
      <c r="AA16" s="915"/>
      <c r="AB16" s="551"/>
      <c r="AC16" s="551"/>
      <c r="AD16" s="551"/>
      <c r="AE16" s="551"/>
      <c r="AF16" s="551"/>
      <c r="AG16" s="551"/>
      <c r="AH16" s="551"/>
      <c r="AI16" s="551"/>
      <c r="AJ16" s="551"/>
      <c r="AK16" s="551"/>
      <c r="AL16" s="551"/>
      <c r="AM16" s="921"/>
      <c r="AN16" s="551"/>
      <c r="AO16" s="551"/>
      <c r="AP16" s="551"/>
      <c r="AQ16" s="551"/>
      <c r="AR16" s="916"/>
      <c r="AS16" s="1038">
        <f t="shared" si="15"/>
        <v>0</v>
      </c>
      <c r="AT16" s="43"/>
      <c r="AU16" s="951"/>
      <c r="AV16" s="1412"/>
      <c r="AW16" s="1412"/>
      <c r="AX16" s="1413"/>
      <c r="AY16" s="1412"/>
      <c r="AZ16" s="1412"/>
      <c r="BA16" s="1414"/>
      <c r="BB16" s="1412"/>
      <c r="BC16" s="905"/>
      <c r="BD16" s="905"/>
      <c r="BE16" s="1411"/>
      <c r="BS16" s="2351" t="s">
        <v>291</v>
      </c>
      <c r="BT16" s="2352"/>
      <c r="BU16" s="2352"/>
      <c r="BV16" s="2353"/>
      <c r="BW16" s="1"/>
      <c r="BX16" s="1"/>
      <c r="BY16" s="1"/>
      <c r="BZ16" s="1"/>
      <c r="CA16" s="1149" t="s">
        <v>527</v>
      </c>
      <c r="CB16" s="707">
        <f>1*0</f>
        <v>0</v>
      </c>
      <c r="CC16" s="382"/>
      <c r="CD16" s="1151">
        <f t="shared" si="20"/>
        <v>0</v>
      </c>
      <c r="CG16" s="1133"/>
      <c r="CH16" s="1127"/>
      <c r="CM16" s="1127"/>
      <c r="CN16" s="1127"/>
      <c r="CO16" s="1127"/>
      <c r="CP16" s="1127"/>
      <c r="CQ16" s="1127"/>
      <c r="CR16" s="1127"/>
      <c r="CS16" s="1127"/>
      <c r="CT16" s="1127"/>
      <c r="CU16" s="1127"/>
      <c r="CV16" s="1127"/>
      <c r="CW16" s="1127"/>
      <c r="CX16" s="1127"/>
      <c r="CY16" s="1127"/>
      <c r="CZ16" s="1127"/>
      <c r="DA16" s="1127"/>
    </row>
    <row r="17" spans="1:105" x14ac:dyDescent="0.25">
      <c r="B17" s="1172"/>
      <c r="C17" s="1201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437" t="s">
        <v>120</v>
      </c>
      <c r="P17" s="131">
        <f>SUM(P11:P16)</f>
        <v>465249.91</v>
      </c>
      <c r="Q17" s="440">
        <f>P17/P$117</f>
        <v>0.1370277673946233</v>
      </c>
      <c r="S17" s="145"/>
      <c r="T17" s="145"/>
      <c r="U17" s="145"/>
      <c r="V17" s="145"/>
      <c r="W17" s="561"/>
      <c r="X17" s="690"/>
      <c r="Y17" s="1157"/>
      <c r="Z17" s="905"/>
      <c r="AA17" s="913"/>
      <c r="AB17" s="1157"/>
      <c r="AC17" s="691"/>
      <c r="AD17" s="691"/>
      <c r="AE17" s="691"/>
      <c r="AF17" s="691"/>
      <c r="AG17" s="558"/>
      <c r="AH17" s="894"/>
      <c r="AI17" s="558"/>
      <c r="AJ17" s="558"/>
      <c r="AK17" s="558"/>
      <c r="AL17" s="558"/>
      <c r="AM17" s="917"/>
      <c r="AN17" s="558"/>
      <c r="AO17" s="558"/>
      <c r="AP17" s="558"/>
      <c r="AQ17" s="558"/>
      <c r="AR17" s="916"/>
      <c r="AS17" s="1039"/>
      <c r="AT17" s="43"/>
      <c r="AU17" s="951"/>
      <c r="AV17" s="905"/>
      <c r="AW17" s="905"/>
      <c r="AX17" s="954"/>
      <c r="AY17" s="905"/>
      <c r="AZ17" s="905"/>
      <c r="BA17" s="949"/>
      <c r="BB17" s="905"/>
      <c r="BC17" s="905"/>
      <c r="BD17" s="905"/>
      <c r="BE17" s="1411"/>
      <c r="BG17" s="151">
        <f>P17</f>
        <v>465249.91</v>
      </c>
      <c r="BH17" s="151"/>
      <c r="CG17" s="1133"/>
      <c r="CH17" s="1127"/>
      <c r="CI17" s="1127"/>
      <c r="CJ17" s="1127"/>
      <c r="CK17" s="1127"/>
      <c r="CL17" s="1127"/>
      <c r="CM17" s="1127"/>
      <c r="CN17" s="1127"/>
      <c r="CO17" s="1127"/>
      <c r="CP17" s="1127"/>
      <c r="CQ17" s="1127"/>
      <c r="CR17" s="1127"/>
      <c r="CS17" s="1127"/>
      <c r="CT17" s="1127"/>
      <c r="CU17" s="1127"/>
      <c r="CV17" s="1127"/>
      <c r="CW17" s="1127"/>
      <c r="CX17" s="1127"/>
      <c r="CY17" s="1127"/>
      <c r="CZ17" s="1127"/>
      <c r="DA17" s="1127"/>
    </row>
    <row r="18" spans="1:105" ht="15.75" thickBot="1" x14ac:dyDescent="0.3">
      <c r="B18" s="1202"/>
      <c r="C18" s="383"/>
      <c r="D18" s="1176"/>
      <c r="E18" s="1177"/>
      <c r="F18" s="1177"/>
      <c r="G18" s="1177"/>
      <c r="H18" s="1177"/>
      <c r="I18" s="1177"/>
      <c r="J18" s="1177"/>
      <c r="K18" s="1177"/>
      <c r="L18" s="1177"/>
      <c r="M18" s="1177"/>
      <c r="N18" s="1177"/>
      <c r="O18" s="1178" t="s">
        <v>111</v>
      </c>
      <c r="P18" s="1179">
        <f>P17*0.8404</f>
        <v>390996.02436400001</v>
      </c>
      <c r="S18" s="145"/>
      <c r="T18" s="145"/>
      <c r="U18" s="145"/>
      <c r="V18" s="145"/>
      <c r="W18" s="561"/>
      <c r="X18" s="690"/>
      <c r="Y18" s="2011"/>
      <c r="Z18" s="986"/>
      <c r="AA18" s="913"/>
      <c r="AB18" s="2011"/>
      <c r="AC18" s="555"/>
      <c r="AD18" s="555"/>
      <c r="AE18" s="555"/>
      <c r="AF18" s="555"/>
      <c r="AG18" s="684"/>
      <c r="AH18" s="895"/>
      <c r="AI18" s="684"/>
      <c r="AJ18" s="684"/>
      <c r="AK18" s="684"/>
      <c r="AL18" s="558"/>
      <c r="AM18" s="917"/>
      <c r="AN18" s="47"/>
      <c r="AO18" s="48"/>
      <c r="AR18" s="47"/>
      <c r="AS18" s="47"/>
      <c r="AT18" s="43"/>
      <c r="AU18" s="951"/>
      <c r="AV18" s="905"/>
      <c r="AW18" s="905"/>
      <c r="AX18" s="954"/>
      <c r="AY18" s="905"/>
      <c r="AZ18" s="905"/>
      <c r="BA18" s="949"/>
      <c r="BB18" s="905"/>
      <c r="BC18" s="905"/>
      <c r="BD18" s="905"/>
      <c r="BE18" s="1256"/>
      <c r="BG18" s="151"/>
      <c r="BH18" s="151">
        <f>P18</f>
        <v>390996.02436400001</v>
      </c>
      <c r="CG18" s="1133"/>
      <c r="CH18" s="1127"/>
      <c r="CI18" s="1127"/>
      <c r="CJ18" s="1127"/>
      <c r="CK18" s="1127"/>
      <c r="CL18" s="1127"/>
      <c r="CM18" s="1127"/>
      <c r="CN18" s="1127"/>
      <c r="CO18" s="1127"/>
      <c r="CP18" s="1127"/>
      <c r="CQ18" s="1127"/>
      <c r="CR18" s="1127"/>
      <c r="CS18" s="1127"/>
      <c r="CT18" s="1127"/>
      <c r="CU18" s="1127"/>
      <c r="CV18" s="1127"/>
      <c r="CW18" s="1127"/>
      <c r="CX18" s="1127"/>
      <c r="CY18" s="1127"/>
      <c r="CZ18" s="1127"/>
      <c r="DA18" s="1127"/>
    </row>
    <row r="19" spans="1:105" s="378" customFormat="1" ht="26.25" customHeight="1" thickBot="1" x14ac:dyDescent="0.3">
      <c r="B19" s="1140"/>
      <c r="C19" s="1141"/>
      <c r="D19" s="2436" t="s">
        <v>115</v>
      </c>
      <c r="E19" s="2437"/>
      <c r="F19" s="2437"/>
      <c r="G19" s="1180"/>
      <c r="H19" s="1180"/>
      <c r="I19" s="1180"/>
      <c r="J19" s="1180"/>
      <c r="K19" s="1180"/>
      <c r="L19" s="1180"/>
      <c r="M19" s="1180"/>
      <c r="N19" s="1180"/>
      <c r="O19" s="1180"/>
      <c r="P19" s="1181"/>
      <c r="S19" s="379"/>
      <c r="T19" s="379"/>
      <c r="U19" s="379"/>
      <c r="V19" s="379"/>
      <c r="W19" s="687"/>
      <c r="X19" s="693"/>
      <c r="Y19" s="685"/>
      <c r="Z19" s="686"/>
      <c r="AA19" s="2018"/>
      <c r="AB19" s="685"/>
      <c r="AC19" s="686"/>
      <c r="AD19" s="686"/>
      <c r="AE19" s="686"/>
      <c r="AF19" s="686"/>
      <c r="AG19" s="686"/>
      <c r="AH19" s="686"/>
      <c r="AI19" s="686"/>
      <c r="AJ19" s="686"/>
      <c r="AK19" s="686"/>
      <c r="AL19" s="686"/>
      <c r="AM19" s="919"/>
      <c r="AN19" s="686"/>
      <c r="AO19" s="686"/>
      <c r="AP19" s="686"/>
      <c r="AQ19" s="686"/>
      <c r="AR19" s="979"/>
      <c r="AS19" s="1041"/>
      <c r="AT19" s="922"/>
      <c r="AU19" s="922"/>
      <c r="AV19" s="923"/>
      <c r="AW19" s="923"/>
      <c r="AX19" s="923"/>
      <c r="AY19" s="923"/>
      <c r="AZ19" s="923"/>
      <c r="BA19" s="923"/>
      <c r="BB19" s="923"/>
      <c r="BC19" s="923"/>
      <c r="BD19" s="923"/>
      <c r="BE19" s="1415"/>
      <c r="BF19" s="380"/>
      <c r="BG19" s="381"/>
      <c r="BH19" s="381"/>
      <c r="BI19" s="381"/>
      <c r="BJ19" s="381"/>
      <c r="BK19" s="381"/>
      <c r="BL19" s="380"/>
      <c r="BM19" s="380"/>
      <c r="BN19" s="380"/>
      <c r="BO19" s="380"/>
      <c r="BP19" s="380"/>
      <c r="BQ19" s="380"/>
      <c r="BR19" s="380"/>
      <c r="BS19" s="438" t="s">
        <v>275</v>
      </c>
      <c r="BT19" s="439"/>
      <c r="BU19" s="439"/>
      <c r="BV19" s="439"/>
      <c r="BW19" s="439"/>
      <c r="BX19" s="439"/>
      <c r="BY19" s="439"/>
      <c r="BZ19" s="439"/>
      <c r="CA19" s="439"/>
      <c r="CB19" s="439"/>
      <c r="CC19" s="439"/>
      <c r="CD19" s="439"/>
      <c r="CE19" s="439"/>
      <c r="CF19" s="439"/>
      <c r="CG19" s="1133"/>
      <c r="CH19" s="1127"/>
      <c r="CI19" s="1"/>
      <c r="CJ19" s="1"/>
      <c r="CK19" s="1"/>
      <c r="CL19" s="1"/>
      <c r="CM19" s="1127"/>
      <c r="CN19" s="1127"/>
      <c r="CO19" s="1127"/>
      <c r="CP19" s="1127"/>
      <c r="CQ19" s="1127"/>
      <c r="CR19" s="1127"/>
      <c r="CS19" s="1127"/>
      <c r="CT19" s="1127"/>
      <c r="CU19" s="1127"/>
      <c r="CV19" s="1127"/>
      <c r="CW19" s="1127"/>
      <c r="CX19" s="1127"/>
      <c r="CY19" s="1127"/>
      <c r="CZ19" s="1127"/>
      <c r="DA19" s="1127"/>
    </row>
    <row r="20" spans="1:105" s="384" customFormat="1" ht="36" customHeight="1" thickBot="1" x14ac:dyDescent="0.3">
      <c r="B20" s="1182"/>
      <c r="C20" s="1183"/>
      <c r="D20" s="2388" t="s">
        <v>116</v>
      </c>
      <c r="E20" s="2389"/>
      <c r="F20" s="2389"/>
      <c r="G20" s="1184"/>
      <c r="H20" s="1184"/>
      <c r="I20" s="1184"/>
      <c r="J20" s="1184"/>
      <c r="K20" s="1184"/>
      <c r="L20" s="1184"/>
      <c r="M20" s="1184"/>
      <c r="N20" s="1184"/>
      <c r="O20" s="1184"/>
      <c r="P20" s="1185"/>
      <c r="Q20" s="1182"/>
      <c r="R20" s="1183"/>
      <c r="S20" s="1935"/>
      <c r="T20" s="1935"/>
      <c r="U20" s="1935"/>
      <c r="V20" s="1935"/>
      <c r="W20" s="1936"/>
      <c r="X20" s="1930" t="s">
        <v>362</v>
      </c>
      <c r="Y20" s="1931"/>
      <c r="Z20" s="1932"/>
      <c r="AA20" s="1933"/>
      <c r="AB20" s="1932"/>
      <c r="AC20" s="1932"/>
      <c r="AD20" s="1932"/>
      <c r="AE20" s="1932"/>
      <c r="AF20" s="1932"/>
      <c r="AG20" s="1932"/>
      <c r="AH20" s="1932"/>
      <c r="AI20" s="1932"/>
      <c r="AJ20" s="1932"/>
      <c r="AK20" s="1932"/>
      <c r="AL20" s="1932"/>
      <c r="AM20" s="1933"/>
      <c r="AN20" s="1932"/>
      <c r="AO20" s="1932"/>
      <c r="AP20" s="1932"/>
      <c r="AQ20" s="1932"/>
      <c r="AR20" s="1933"/>
      <c r="AS20" s="1934"/>
      <c r="AT20" s="695"/>
      <c r="AU20" s="694"/>
      <c r="AV20" s="694"/>
      <c r="AW20" s="694"/>
      <c r="AX20" s="694"/>
      <c r="AY20" s="694"/>
      <c r="AZ20" s="694"/>
      <c r="BA20" s="385"/>
      <c r="BB20" s="385"/>
      <c r="BC20" s="385"/>
      <c r="BD20" s="385"/>
      <c r="BE20" s="1952"/>
      <c r="BF20" s="1182"/>
      <c r="BG20" s="1953"/>
      <c r="BH20" s="1953"/>
      <c r="BI20" s="1953"/>
      <c r="BJ20" s="1953"/>
      <c r="BK20" s="1953"/>
      <c r="BL20" s="1183"/>
      <c r="BM20" s="1183"/>
      <c r="BN20" s="1183"/>
      <c r="BO20" s="1183"/>
      <c r="BP20" s="1183"/>
      <c r="BQ20" s="1183"/>
      <c r="BR20" s="1954"/>
      <c r="BS20" s="2388" t="s">
        <v>276</v>
      </c>
      <c r="BT20" s="2389"/>
      <c r="BU20" s="2389"/>
      <c r="BV20" s="1183"/>
      <c r="BW20" s="1183"/>
      <c r="BX20" s="2242" t="s">
        <v>684</v>
      </c>
      <c r="BY20" s="1183"/>
      <c r="BZ20" s="1138"/>
      <c r="CA20" s="1276"/>
      <c r="CB20" s="1135" t="s">
        <v>589</v>
      </c>
      <c r="CC20" s="1138"/>
      <c r="CD20" s="1135" t="s">
        <v>523</v>
      </c>
      <c r="CE20" s="1183"/>
      <c r="CF20" s="1135" t="s">
        <v>551</v>
      </c>
      <c r="CG20" s="1271"/>
      <c r="CH20" s="1127"/>
      <c r="CI20" s="1"/>
      <c r="CJ20" s="1"/>
      <c r="CK20" s="1"/>
      <c r="CL20" s="1"/>
      <c r="CM20" s="1127"/>
      <c r="CN20" s="1127"/>
      <c r="CO20" s="1127"/>
      <c r="CP20" s="1127"/>
      <c r="CQ20" s="1127"/>
      <c r="CR20" s="1127"/>
      <c r="CS20" s="1127"/>
      <c r="CT20" s="1127"/>
      <c r="CU20" s="1127"/>
      <c r="CV20" s="1127"/>
      <c r="CW20" s="1127"/>
      <c r="CX20" s="1127"/>
      <c r="CY20" s="1127"/>
      <c r="CZ20" s="1127"/>
      <c r="DA20" s="1127"/>
    </row>
    <row r="21" spans="1:105" ht="15.75" customHeight="1" thickBot="1" x14ac:dyDescent="0.3">
      <c r="B21" s="689" t="str">
        <f>"Fsc"&amp;G21</f>
        <v>FscP2</v>
      </c>
      <c r="C21" s="1200"/>
      <c r="D21" s="453"/>
      <c r="E21" s="454"/>
      <c r="F21" s="426" t="s">
        <v>135</v>
      </c>
      <c r="G21" s="427" t="s">
        <v>4</v>
      </c>
      <c r="H21" s="449"/>
      <c r="I21" s="124">
        <v>1</v>
      </c>
      <c r="J21" s="137" t="s">
        <v>38</v>
      </c>
      <c r="K21" s="428">
        <v>8</v>
      </c>
      <c r="L21" s="428">
        <f>2*30</f>
        <v>60</v>
      </c>
      <c r="M21" s="429">
        <f>H21*K21*L21*I21</f>
        <v>0</v>
      </c>
      <c r="N21" s="455">
        <f>AS21</f>
        <v>15</v>
      </c>
      <c r="O21" s="430">
        <f>VLOOKUP(G21,DADOS!$D$7:$F$22,3,FALSE)</f>
        <v>10831.32</v>
      </c>
      <c r="P21" s="431">
        <f>ROUND(N21*O21,2)</f>
        <v>162469.79999999999</v>
      </c>
      <c r="S21" s="145"/>
      <c r="T21" s="145"/>
      <c r="U21" s="145"/>
      <c r="V21" s="145"/>
      <c r="W21" s="561"/>
      <c r="X21" s="2013"/>
      <c r="Y21" s="2003"/>
      <c r="Z21" s="1371">
        <f>4*1</f>
        <v>4</v>
      </c>
      <c r="AA21" s="2005">
        <f>4*1</f>
        <v>4</v>
      </c>
      <c r="AB21" s="1997">
        <f>4*1</f>
        <v>4</v>
      </c>
      <c r="AC21" s="905"/>
      <c r="AD21" s="905"/>
      <c r="AE21" s="905"/>
      <c r="AF21" s="905"/>
      <c r="AG21" s="905"/>
      <c r="AH21" s="905"/>
      <c r="AI21" s="905"/>
      <c r="AJ21" s="905"/>
      <c r="AK21" s="905"/>
      <c r="AL21" s="393">
        <f>4*0.5</f>
        <v>2</v>
      </c>
      <c r="AM21" s="1419"/>
      <c r="AN21" s="48"/>
      <c r="AO21" s="48"/>
      <c r="AP21" s="48"/>
      <c r="AQ21" s="393">
        <f>4*0.25</f>
        <v>1</v>
      </c>
      <c r="AR21" s="1006"/>
      <c r="AS21" s="1043">
        <f>SUM(Y21:AR21)</f>
        <v>15</v>
      </c>
      <c r="AT21" s="2387"/>
      <c r="AU21" s="892"/>
      <c r="AV21" s="892"/>
      <c r="AW21" s="892"/>
      <c r="AX21" s="1014"/>
      <c r="AY21" s="892"/>
      <c r="AZ21" s="892"/>
      <c r="BA21" s="949"/>
      <c r="BB21" s="905"/>
      <c r="BC21" s="905"/>
      <c r="BD21" s="905"/>
      <c r="BE21" s="692"/>
      <c r="BN21" s="1"/>
      <c r="BO21" s="1"/>
      <c r="BP21" s="1"/>
      <c r="BR21" s="1987" t="s">
        <v>642</v>
      </c>
      <c r="BS21" s="1272" t="s">
        <v>616</v>
      </c>
      <c r="BT21" s="1231"/>
      <c r="BU21" s="1231"/>
      <c r="BV21" s="1231"/>
      <c r="BW21" s="1231"/>
      <c r="BX21" s="2241">
        <v>60</v>
      </c>
      <c r="BZ21" s="1275"/>
      <c r="CA21" s="993" t="s">
        <v>552</v>
      </c>
      <c r="CB21" s="48">
        <f>4*60</f>
        <v>240</v>
      </c>
      <c r="CC21" s="7"/>
      <c r="CD21" s="48">
        <f>4*2</f>
        <v>8</v>
      </c>
      <c r="CE21" s="1268"/>
      <c r="CF21" s="1277">
        <v>2</v>
      </c>
      <c r="CG21" s="1271"/>
      <c r="CH21" s="1127"/>
      <c r="CM21" s="1127"/>
      <c r="CN21" s="1127"/>
      <c r="CO21" s="1127"/>
      <c r="CP21" s="1127"/>
      <c r="CQ21" s="1127"/>
      <c r="CR21" s="1127"/>
      <c r="CS21" s="1127"/>
      <c r="CT21" s="1127"/>
      <c r="CU21" s="1127"/>
      <c r="CV21" s="1127"/>
      <c r="CW21" s="1127"/>
      <c r="CX21" s="1127"/>
      <c r="CY21" s="1127"/>
      <c r="CZ21" s="1127"/>
      <c r="DA21" s="1127"/>
    </row>
    <row r="22" spans="1:105" ht="16.5" customHeight="1" x14ac:dyDescent="0.25">
      <c r="B22" s="1172" t="str">
        <f>"Fsc"&amp;G22</f>
        <v>FscP3</v>
      </c>
      <c r="C22" s="1201"/>
      <c r="D22" s="22"/>
      <c r="E22" s="436"/>
      <c r="F22" s="392" t="s">
        <v>504</v>
      </c>
      <c r="G22" s="19" t="s">
        <v>5</v>
      </c>
      <c r="H22" s="20"/>
      <c r="I22" s="124"/>
      <c r="J22" s="125"/>
      <c r="K22" s="126"/>
      <c r="L22" s="126"/>
      <c r="M22" s="127"/>
      <c r="N22" s="132">
        <f>AS22</f>
        <v>7</v>
      </c>
      <c r="O22" s="129">
        <f>VLOOKUP(G22,DADOS!$D$7:$F$22,3,FALSE)</f>
        <v>8911.01</v>
      </c>
      <c r="P22" s="130">
        <f>ROUND(N22*O22,2)</f>
        <v>62377.07</v>
      </c>
      <c r="S22" s="145"/>
      <c r="T22" s="145"/>
      <c r="U22" s="145"/>
      <c r="V22" s="145"/>
      <c r="W22" s="561"/>
      <c r="X22" s="690"/>
      <c r="Y22" s="2011"/>
      <c r="Z22" s="2014">
        <f>2*1</f>
        <v>2</v>
      </c>
      <c r="AA22" s="2015">
        <f>2*1</f>
        <v>2</v>
      </c>
      <c r="AB22" s="1997">
        <f>2*1</f>
        <v>2</v>
      </c>
      <c r="AC22" s="905"/>
      <c r="AD22" s="905"/>
      <c r="AE22" s="905"/>
      <c r="AF22" s="905"/>
      <c r="AG22" s="905"/>
      <c r="AH22" s="905"/>
      <c r="AI22" s="905"/>
      <c r="AJ22" s="905"/>
      <c r="AK22" s="905"/>
      <c r="AL22" s="393">
        <f>2*0.5</f>
        <v>1</v>
      </c>
      <c r="AM22" s="1420"/>
      <c r="AN22" s="47"/>
      <c r="AO22" s="905"/>
      <c r="AP22" s="47"/>
      <c r="AQ22" s="47"/>
      <c r="AR22" s="916"/>
      <c r="AS22" s="1040">
        <f>SUM(Y22:AR22)</f>
        <v>7</v>
      </c>
      <c r="AT22" s="2387"/>
      <c r="AU22" s="892"/>
      <c r="AV22" s="905"/>
      <c r="AW22" s="905"/>
      <c r="AX22" s="954"/>
      <c r="AY22" s="905"/>
      <c r="AZ22" s="905"/>
      <c r="BA22" s="949"/>
      <c r="BB22" s="905"/>
      <c r="BC22" s="905"/>
      <c r="BD22" s="905"/>
      <c r="BE22" s="692"/>
      <c r="BN22" s="1"/>
      <c r="BO22" s="1"/>
      <c r="BP22" s="1"/>
      <c r="BS22" s="2403" t="s">
        <v>442</v>
      </c>
      <c r="BT22" s="2404"/>
      <c r="BU22" s="2404"/>
      <c r="BV22" s="2404"/>
      <c r="BW22" s="1229"/>
      <c r="BX22" s="1134"/>
      <c r="BY22" s="1229"/>
      <c r="BZ22" s="1230"/>
      <c r="CA22" s="1222" t="s">
        <v>528</v>
      </c>
      <c r="CB22" s="48">
        <f>2*60</f>
        <v>120</v>
      </c>
      <c r="CC22" s="7"/>
      <c r="CD22" s="48">
        <f>2*2</f>
        <v>4</v>
      </c>
      <c r="CE22" s="7"/>
      <c r="CF22" s="1273"/>
      <c r="CG22" s="1271"/>
      <c r="CH22" s="1127"/>
      <c r="CM22" s="1127"/>
      <c r="CN22" s="1127"/>
      <c r="CO22" s="1127"/>
      <c r="CP22" s="1127"/>
      <c r="CQ22" s="1127"/>
      <c r="CR22" s="1127"/>
      <c r="CS22" s="1127"/>
      <c r="CT22" s="1127"/>
      <c r="CU22" s="1127"/>
      <c r="CV22" s="1127"/>
      <c r="CW22" s="1127"/>
      <c r="CX22" s="1127"/>
      <c r="CY22" s="1127"/>
      <c r="CZ22" s="1127"/>
      <c r="DA22" s="1127"/>
    </row>
    <row r="23" spans="1:105" ht="15.75" thickBot="1" x14ac:dyDescent="0.3">
      <c r="B23" s="1202" t="str">
        <f>"Fsc"&amp;G23</f>
        <v>FscT4</v>
      </c>
      <c r="C23" s="383"/>
      <c r="D23" s="1186"/>
      <c r="E23" s="1187"/>
      <c r="F23" s="1188" t="s">
        <v>136</v>
      </c>
      <c r="G23" s="1189" t="s">
        <v>40</v>
      </c>
      <c r="H23" s="1189"/>
      <c r="I23" s="812">
        <v>1</v>
      </c>
      <c r="J23" s="1190" t="s">
        <v>38</v>
      </c>
      <c r="K23" s="1191">
        <v>8</v>
      </c>
      <c r="L23" s="1191">
        <v>180</v>
      </c>
      <c r="M23" s="1192">
        <f t="shared" ref="M23:M28" si="21">H23*K23*L23*I23</f>
        <v>0</v>
      </c>
      <c r="N23" s="1193">
        <f>AS23</f>
        <v>6</v>
      </c>
      <c r="O23" s="780">
        <f>VLOOKUP(G23,DADOS!$D$7:$F$22,3,FALSE)</f>
        <v>2170.94</v>
      </c>
      <c r="P23" s="1194">
        <f>ROUND(N23*O23,2)</f>
        <v>13025.64</v>
      </c>
      <c r="Q23" s="440">
        <f>SUM(P21:P23)/P$117</f>
        <v>7.0059420258362232E-2</v>
      </c>
      <c r="S23" s="145"/>
      <c r="T23" s="145"/>
      <c r="U23" s="145"/>
      <c r="V23" s="145"/>
      <c r="W23" s="561"/>
      <c r="X23" s="696"/>
      <c r="Y23" s="556"/>
      <c r="Z23" s="906">
        <f>3*1</f>
        <v>3</v>
      </c>
      <c r="AA23" s="1999">
        <f>3*1</f>
        <v>3</v>
      </c>
      <c r="AB23" s="556"/>
      <c r="AC23" s="1825"/>
      <c r="AD23" s="451"/>
      <c r="AE23" s="451"/>
      <c r="AF23" s="452"/>
      <c r="AG23" s="542"/>
      <c r="AH23" s="47"/>
      <c r="AI23" s="452"/>
      <c r="AJ23" s="452"/>
      <c r="AK23" s="542"/>
      <c r="AL23" s="47"/>
      <c r="AM23" s="1421"/>
      <c r="AN23" s="989"/>
      <c r="AO23" s="47"/>
      <c r="AP23" s="451"/>
      <c r="AQ23" s="451"/>
      <c r="AR23" s="930"/>
      <c r="AS23" s="1042">
        <f>SUM(Y23:AR23)</f>
        <v>6</v>
      </c>
      <c r="AT23" s="2387"/>
      <c r="AU23" s="928"/>
      <c r="AV23" s="927"/>
      <c r="AW23" s="927"/>
      <c r="AX23" s="942"/>
      <c r="AY23" s="927"/>
      <c r="AZ23" s="707"/>
      <c r="BA23" s="940"/>
      <c r="BB23" s="927"/>
      <c r="BC23" s="927"/>
      <c r="BD23" s="927"/>
      <c r="BE23" s="683"/>
      <c r="BF23" s="1202"/>
      <c r="BG23" s="1947"/>
      <c r="BH23" s="1947"/>
      <c r="BI23" s="1947"/>
      <c r="BJ23" s="1947"/>
      <c r="BK23" s="1947"/>
      <c r="BL23" s="382"/>
      <c r="BM23" s="382"/>
      <c r="BN23" s="382"/>
      <c r="BO23" s="382"/>
      <c r="BP23" s="382"/>
      <c r="BQ23" s="382"/>
      <c r="BR23" s="383"/>
      <c r="BS23" s="2440" t="s">
        <v>655</v>
      </c>
      <c r="BT23" s="2441"/>
      <c r="BU23" s="2441"/>
      <c r="BV23" s="2441"/>
      <c r="BW23" s="2441"/>
      <c r="BX23" s="2441"/>
      <c r="BY23" s="2441"/>
      <c r="BZ23" s="382"/>
      <c r="CA23" s="1139" t="s">
        <v>529</v>
      </c>
      <c r="CB23" s="707">
        <f>3*60</f>
        <v>180</v>
      </c>
      <c r="CC23" s="1142"/>
      <c r="CD23" s="707">
        <f>3*2</f>
        <v>6</v>
      </c>
      <c r="CE23" s="382"/>
      <c r="CF23" s="1274"/>
      <c r="CG23" s="1271"/>
      <c r="CH23" s="1127"/>
      <c r="CM23" s="1127"/>
      <c r="CN23" s="1127"/>
      <c r="CO23" s="1127"/>
      <c r="CP23" s="1127"/>
      <c r="CQ23" s="1127"/>
      <c r="CR23" s="1127"/>
      <c r="CS23" s="1127"/>
      <c r="CT23" s="1127"/>
      <c r="CU23" s="1127"/>
      <c r="CV23" s="1127"/>
      <c r="CW23" s="1127"/>
      <c r="CX23" s="1127"/>
      <c r="CY23" s="1127"/>
      <c r="CZ23" s="1127"/>
      <c r="DA23" s="1127"/>
    </row>
    <row r="24" spans="1:105" s="387" customFormat="1" ht="30.75" customHeight="1" thickBot="1" x14ac:dyDescent="0.3">
      <c r="B24" s="1143"/>
      <c r="C24" s="1144"/>
      <c r="D24" s="2438" t="s">
        <v>117</v>
      </c>
      <c r="E24" s="2439"/>
      <c r="F24" s="2439"/>
      <c r="G24" s="1195"/>
      <c r="H24" s="1195"/>
      <c r="I24" s="1195"/>
      <c r="J24" s="1195"/>
      <c r="K24" s="1195"/>
      <c r="L24" s="1195"/>
      <c r="M24" s="1195"/>
      <c r="N24" s="1195"/>
      <c r="O24" s="1195"/>
      <c r="P24" s="1196"/>
      <c r="Q24" s="1143"/>
      <c r="R24" s="1144"/>
      <c r="S24" s="1939"/>
      <c r="T24" s="1939"/>
      <c r="U24" s="1939"/>
      <c r="V24" s="1939"/>
      <c r="W24" s="1940"/>
      <c r="X24" s="698" t="s">
        <v>363</v>
      </c>
      <c r="Y24" s="1941"/>
      <c r="Z24" s="1942"/>
      <c r="AA24" s="1944"/>
      <c r="AB24" s="2019"/>
      <c r="AC24" s="1942"/>
      <c r="AD24" s="1942"/>
      <c r="AE24" s="1942"/>
      <c r="AF24" s="1942"/>
      <c r="AG24" s="1943"/>
      <c r="AH24" s="1943"/>
      <c r="AI24" s="1943"/>
      <c r="AJ24" s="1943"/>
      <c r="AK24" s="1943"/>
      <c r="AL24" s="1943"/>
      <c r="AM24" s="1944"/>
      <c r="AN24" s="1970"/>
      <c r="AO24" s="1971"/>
      <c r="AP24" s="1971"/>
      <c r="AQ24" s="1971"/>
      <c r="AR24" s="1944"/>
      <c r="AS24" s="1972"/>
      <c r="AT24" s="1973"/>
      <c r="AU24" s="1942"/>
      <c r="AV24" s="1942"/>
      <c r="AW24" s="1942"/>
      <c r="AX24" s="1942"/>
      <c r="AY24" s="1942"/>
      <c r="AZ24" s="1942"/>
      <c r="BA24" s="1942"/>
      <c r="BB24" s="1942"/>
      <c r="BC24" s="1942"/>
      <c r="BD24" s="1974"/>
      <c r="BE24" s="1973"/>
      <c r="BF24" s="1948"/>
      <c r="BG24" s="1949"/>
      <c r="BH24" s="1949"/>
      <c r="BI24" s="1949"/>
      <c r="BJ24" s="1949"/>
      <c r="BK24" s="1949"/>
      <c r="BL24" s="1950"/>
      <c r="BM24" s="1950"/>
      <c r="BN24" s="1950"/>
      <c r="BO24" s="1950"/>
      <c r="BP24" s="1950"/>
      <c r="BQ24" s="1950"/>
      <c r="BR24" s="1951"/>
      <c r="BS24" s="2199" t="s">
        <v>277</v>
      </c>
      <c r="BT24" s="2200"/>
      <c r="BU24" s="2200"/>
      <c r="BV24" s="2200"/>
      <c r="BW24" s="2200"/>
      <c r="BX24" s="2244" t="s">
        <v>684</v>
      </c>
      <c r="BY24" s="1143"/>
      <c r="BZ24" s="1145"/>
      <c r="CA24" s="1143"/>
      <c r="CB24" s="1270" t="s">
        <v>589</v>
      </c>
      <c r="CC24" s="1144"/>
      <c r="CD24" s="1270" t="s">
        <v>523</v>
      </c>
      <c r="CE24" s="1820"/>
      <c r="CF24" s="1270" t="s">
        <v>551</v>
      </c>
      <c r="CG24" s="1271"/>
      <c r="CH24" s="1"/>
      <c r="CI24" s="1"/>
      <c r="CJ24" s="1"/>
      <c r="CK24" s="1"/>
      <c r="CL24" s="1"/>
      <c r="CM24" s="1127"/>
      <c r="CN24" s="1127"/>
      <c r="CO24" s="1127"/>
      <c r="CP24" s="1127"/>
      <c r="CQ24" s="1127"/>
      <c r="CR24" s="1127"/>
      <c r="CS24" s="1127"/>
      <c r="CT24" s="1127"/>
      <c r="CU24" s="1127"/>
      <c r="CV24" s="1127"/>
      <c r="CW24" s="1127"/>
      <c r="CX24" s="1127"/>
      <c r="CY24" s="1127"/>
      <c r="CZ24" s="1127"/>
      <c r="DA24" s="1127"/>
    </row>
    <row r="25" spans="1:105" ht="15.75" thickBot="1" x14ac:dyDescent="0.3">
      <c r="B25" s="689" t="str">
        <f>"Bio"&amp;G25</f>
        <v>BioP2</v>
      </c>
      <c r="C25" s="1200"/>
      <c r="D25" s="453" t="s">
        <v>171</v>
      </c>
      <c r="E25" s="454"/>
      <c r="F25" s="426" t="s">
        <v>129</v>
      </c>
      <c r="G25" s="427" t="s">
        <v>4</v>
      </c>
      <c r="H25" s="449"/>
      <c r="I25" s="124">
        <v>1</v>
      </c>
      <c r="J25" s="137" t="s">
        <v>38</v>
      </c>
      <c r="K25" s="428">
        <v>8</v>
      </c>
      <c r="L25" s="428">
        <v>180</v>
      </c>
      <c r="M25" s="429">
        <f t="shared" si="21"/>
        <v>0</v>
      </c>
      <c r="N25" s="455">
        <f>AS25</f>
        <v>28.5</v>
      </c>
      <c r="O25" s="430">
        <f>VLOOKUP(G25,DADOS!$D$7:$F$22,3,FALSE)</f>
        <v>10831.32</v>
      </c>
      <c r="P25" s="431">
        <f t="shared" ref="P25:P30" si="22">ROUND(N25*O25,2)</f>
        <v>308692.62</v>
      </c>
      <c r="S25" s="145"/>
      <c r="T25" s="145"/>
      <c r="U25" s="145"/>
      <c r="V25" s="145"/>
      <c r="W25" s="561"/>
      <c r="X25" s="2397" t="s">
        <v>171</v>
      </c>
      <c r="Y25" s="2007">
        <f>1*0.5</f>
        <v>0.5</v>
      </c>
      <c r="Z25" s="2008"/>
      <c r="AA25" s="2009"/>
      <c r="AB25" s="1927">
        <f>4*1</f>
        <v>4</v>
      </c>
      <c r="AC25" s="393">
        <f>4*1</f>
        <v>4</v>
      </c>
      <c r="AD25" s="905"/>
      <c r="AE25" s="926">
        <f>4*0.75</f>
        <v>3</v>
      </c>
      <c r="AF25" s="393">
        <f>4*0.75</f>
        <v>3</v>
      </c>
      <c r="AG25" s="905"/>
      <c r="AH25" s="926">
        <f>4*0.75</f>
        <v>3</v>
      </c>
      <c r="AI25" s="393">
        <f>4*0.75</f>
        <v>3</v>
      </c>
      <c r="AJ25" s="905"/>
      <c r="AK25" s="926">
        <f>4*0.75</f>
        <v>3</v>
      </c>
      <c r="AL25" s="393">
        <f>4*0.75</f>
        <v>3</v>
      </c>
      <c r="AM25" s="932"/>
      <c r="AN25" s="48"/>
      <c r="AO25" s="48"/>
      <c r="AP25" s="48"/>
      <c r="AQ25" s="393">
        <f>4*0.5</f>
        <v>2</v>
      </c>
      <c r="AR25" s="1006"/>
      <c r="AS25" s="1043">
        <f t="shared" ref="AS25:AS32" si="23">SUM(Y25:AR25)</f>
        <v>28.5</v>
      </c>
      <c r="AT25" s="47"/>
      <c r="AU25" s="1170"/>
      <c r="AV25" s="48"/>
      <c r="AW25" s="48"/>
      <c r="AX25" s="941"/>
      <c r="AY25" s="48"/>
      <c r="AZ25" s="48"/>
      <c r="BA25" s="566"/>
      <c r="BB25" s="48"/>
      <c r="BC25" s="48"/>
      <c r="BD25" s="1013"/>
      <c r="BE25" s="1001"/>
      <c r="BN25" s="1"/>
      <c r="BO25" s="1"/>
      <c r="BP25" s="1"/>
      <c r="BR25" s="1987" t="s">
        <v>171</v>
      </c>
      <c r="BS25" s="1416" t="s">
        <v>639</v>
      </c>
      <c r="BT25" s="1417"/>
      <c r="BU25" s="1417"/>
      <c r="BV25" s="1417"/>
      <c r="BW25" s="1417"/>
      <c r="BX25" s="2241">
        <v>97.5</v>
      </c>
      <c r="BY25" s="1134"/>
      <c r="BZ25" s="1235" t="s">
        <v>171</v>
      </c>
      <c r="CA25" s="1962" t="s">
        <v>530</v>
      </c>
      <c r="CB25" s="1957">
        <f>4*97.5</f>
        <v>390</v>
      </c>
      <c r="CC25" s="7"/>
      <c r="CD25" s="1956">
        <f>4*2*4</f>
        <v>32</v>
      </c>
      <c r="CE25" s="1229"/>
      <c r="CF25" s="1956">
        <v>6</v>
      </c>
      <c r="CG25" s="1271"/>
      <c r="CM25" s="1127"/>
      <c r="CN25" s="1127"/>
      <c r="CO25" s="1127"/>
      <c r="CP25" s="1127"/>
      <c r="CQ25" s="1127"/>
      <c r="CR25" s="1127"/>
      <c r="CS25" s="1127"/>
      <c r="CT25" s="1127"/>
      <c r="CU25" s="1127"/>
      <c r="CV25" s="1127"/>
      <c r="CW25" s="1127"/>
      <c r="CX25" s="1127"/>
      <c r="CY25" s="1127"/>
      <c r="CZ25" s="1127"/>
      <c r="DA25" s="1127"/>
    </row>
    <row r="26" spans="1:105" ht="16.5" customHeight="1" x14ac:dyDescent="0.25">
      <c r="B26" s="1172" t="str">
        <f t="shared" ref="B26:B32" si="24">"Bio"&amp;G26</f>
        <v>BioP2</v>
      </c>
      <c r="C26" s="1201"/>
      <c r="D26" s="22"/>
      <c r="E26" s="436"/>
      <c r="F26" s="392" t="s">
        <v>130</v>
      </c>
      <c r="G26" s="19" t="s">
        <v>4</v>
      </c>
      <c r="H26" s="20"/>
      <c r="I26" s="124">
        <v>1</v>
      </c>
      <c r="J26" s="125" t="s">
        <v>38</v>
      </c>
      <c r="K26" s="126">
        <v>8</v>
      </c>
      <c r="L26" s="126">
        <v>180</v>
      </c>
      <c r="M26" s="127">
        <f t="shared" si="21"/>
        <v>0</v>
      </c>
      <c r="N26" s="132">
        <f t="shared" ref="N26:N30" si="25">AS26</f>
        <v>28.5</v>
      </c>
      <c r="O26" s="129">
        <f>VLOOKUP(G26,DADOS!$D$7:$F$22,3,FALSE)</f>
        <v>10831.32</v>
      </c>
      <c r="P26" s="130">
        <f t="shared" si="22"/>
        <v>308692.62</v>
      </c>
      <c r="S26" s="145"/>
      <c r="T26" s="145"/>
      <c r="U26" s="145"/>
      <c r="V26" s="145"/>
      <c r="W26" s="561"/>
      <c r="X26" s="2398"/>
      <c r="Y26" s="926">
        <f t="shared" ref="Y26:Y28" si="26">1*0.5</f>
        <v>0.5</v>
      </c>
      <c r="Z26" s="1928"/>
      <c r="AA26" s="2010"/>
      <c r="AB26" s="1927">
        <f t="shared" ref="AB26:AC28" si="27">4*1</f>
        <v>4</v>
      </c>
      <c r="AC26" s="393">
        <f t="shared" si="27"/>
        <v>4</v>
      </c>
      <c r="AD26" s="905"/>
      <c r="AE26" s="926">
        <f t="shared" ref="AE26:AF28" si="28">4*0.75</f>
        <v>3</v>
      </c>
      <c r="AF26" s="393">
        <f t="shared" si="28"/>
        <v>3</v>
      </c>
      <c r="AG26" s="905"/>
      <c r="AH26" s="926">
        <f t="shared" ref="AH26:AL28" si="29">4*0.75</f>
        <v>3</v>
      </c>
      <c r="AI26" s="393">
        <f t="shared" si="29"/>
        <v>3</v>
      </c>
      <c r="AJ26" s="905"/>
      <c r="AK26" s="926">
        <f t="shared" si="29"/>
        <v>3</v>
      </c>
      <c r="AL26" s="393">
        <f t="shared" si="29"/>
        <v>3</v>
      </c>
      <c r="AM26" s="932"/>
      <c r="AN26" s="905"/>
      <c r="AO26" s="905"/>
      <c r="AP26" s="905"/>
      <c r="AQ26" s="393">
        <f t="shared" ref="AQ26:AQ28" si="30">4*0.5</f>
        <v>2</v>
      </c>
      <c r="AR26" s="916"/>
      <c r="AS26" s="1039">
        <f t="shared" si="23"/>
        <v>28.5</v>
      </c>
      <c r="AT26" s="47"/>
      <c r="AU26" s="1064"/>
      <c r="AV26" s="905"/>
      <c r="AW26" s="905"/>
      <c r="AX26" s="941"/>
      <c r="AY26" s="905"/>
      <c r="AZ26" s="905"/>
      <c r="BA26" s="949"/>
      <c r="BB26" s="905"/>
      <c r="BC26" s="905"/>
      <c r="BD26" s="980"/>
      <c r="BE26" s="692"/>
      <c r="BN26" s="1"/>
      <c r="BO26" s="1"/>
      <c r="BP26" s="1"/>
      <c r="BS26" s="1416" t="s">
        <v>608</v>
      </c>
      <c r="BT26" s="1417"/>
      <c r="BU26" s="1417"/>
      <c r="BV26" s="1417"/>
      <c r="BW26" s="1417"/>
      <c r="BX26" s="2243"/>
      <c r="BY26" s="1229"/>
      <c r="BZ26" s="1232"/>
      <c r="CA26" s="1962" t="s">
        <v>530</v>
      </c>
      <c r="CB26" s="1957">
        <f t="shared" ref="CB26:CB28" si="31">4*97.5</f>
        <v>390</v>
      </c>
      <c r="CC26" s="1229"/>
      <c r="CD26" s="1957">
        <f t="shared" ref="CD26:CD28" si="32">4*2*4</f>
        <v>32</v>
      </c>
      <c r="CE26" s="1229"/>
      <c r="CF26" s="1960"/>
      <c r="CG26" s="1271"/>
      <c r="CM26" s="1127"/>
      <c r="CN26" s="1127"/>
      <c r="CO26" s="1127"/>
      <c r="CP26" s="1127"/>
      <c r="CQ26" s="1127"/>
      <c r="CR26" s="1127"/>
      <c r="CS26" s="1127"/>
      <c r="CT26" s="1127"/>
      <c r="CU26" s="1127"/>
      <c r="CV26" s="1127"/>
      <c r="CW26" s="1127"/>
      <c r="CX26" s="1127"/>
      <c r="CY26" s="1127"/>
      <c r="CZ26" s="1127"/>
      <c r="DA26" s="1127"/>
    </row>
    <row r="27" spans="1:105" x14ac:dyDescent="0.25">
      <c r="B27" s="1172" t="str">
        <f t="shared" si="24"/>
        <v>BioP2</v>
      </c>
      <c r="C27" s="1201"/>
      <c r="D27" s="22"/>
      <c r="E27" s="436"/>
      <c r="F27" s="392" t="s">
        <v>131</v>
      </c>
      <c r="G27" s="19" t="s">
        <v>4</v>
      </c>
      <c r="H27" s="20"/>
      <c r="I27" s="124">
        <v>1</v>
      </c>
      <c r="J27" s="125" t="s">
        <v>38</v>
      </c>
      <c r="K27" s="126">
        <v>8</v>
      </c>
      <c r="L27" s="126">
        <v>180</v>
      </c>
      <c r="M27" s="127">
        <f t="shared" si="21"/>
        <v>0</v>
      </c>
      <c r="N27" s="132">
        <f t="shared" si="25"/>
        <v>28.5</v>
      </c>
      <c r="O27" s="129">
        <f>VLOOKUP(G27,DADOS!$D$7:$F$22,3,FALSE)</f>
        <v>10831.32</v>
      </c>
      <c r="P27" s="130">
        <f t="shared" si="22"/>
        <v>308692.62</v>
      </c>
      <c r="S27" s="145"/>
      <c r="T27" s="145"/>
      <c r="U27" s="145"/>
      <c r="V27" s="145"/>
      <c r="W27" s="561"/>
      <c r="X27" s="2398"/>
      <c r="Y27" s="926">
        <f t="shared" si="26"/>
        <v>0.5</v>
      </c>
      <c r="Z27" s="1928"/>
      <c r="AA27" s="2010"/>
      <c r="AB27" s="1927">
        <f t="shared" si="27"/>
        <v>4</v>
      </c>
      <c r="AC27" s="393">
        <f t="shared" si="27"/>
        <v>4</v>
      </c>
      <c r="AD27" s="905"/>
      <c r="AE27" s="926">
        <f t="shared" si="28"/>
        <v>3</v>
      </c>
      <c r="AF27" s="393">
        <f t="shared" si="28"/>
        <v>3</v>
      </c>
      <c r="AG27" s="905"/>
      <c r="AH27" s="926">
        <f t="shared" si="29"/>
        <v>3</v>
      </c>
      <c r="AI27" s="393">
        <f t="shared" si="29"/>
        <v>3</v>
      </c>
      <c r="AJ27" s="905"/>
      <c r="AK27" s="926">
        <f t="shared" si="29"/>
        <v>3</v>
      </c>
      <c r="AL27" s="393">
        <f t="shared" si="29"/>
        <v>3</v>
      </c>
      <c r="AM27" s="932"/>
      <c r="AN27" s="905"/>
      <c r="AO27" s="905"/>
      <c r="AP27" s="905"/>
      <c r="AQ27" s="393">
        <f t="shared" si="30"/>
        <v>2</v>
      </c>
      <c r="AR27" s="916"/>
      <c r="AS27" s="1039">
        <f t="shared" si="23"/>
        <v>28.5</v>
      </c>
      <c r="AT27" s="47"/>
      <c r="AU27" s="1064"/>
      <c r="AV27" s="905"/>
      <c r="AW27" s="905"/>
      <c r="AX27" s="941"/>
      <c r="AY27" s="905"/>
      <c r="AZ27" s="905"/>
      <c r="BA27" s="949"/>
      <c r="BB27" s="905"/>
      <c r="BC27" s="905"/>
      <c r="BD27" s="980"/>
      <c r="BE27" s="692"/>
      <c r="BN27" s="1"/>
      <c r="BO27" s="1"/>
      <c r="BP27" s="1"/>
      <c r="BS27" s="1416" t="s">
        <v>609</v>
      </c>
      <c r="BT27" s="1417"/>
      <c r="BU27" s="1417"/>
      <c r="BV27" s="1417"/>
      <c r="BW27" s="1417"/>
      <c r="BX27" s="1418"/>
      <c r="BY27" s="1229"/>
      <c r="BZ27" s="1233"/>
      <c r="CA27" s="1962" t="s">
        <v>530</v>
      </c>
      <c r="CB27" s="1957">
        <f t="shared" si="31"/>
        <v>390</v>
      </c>
      <c r="CC27" s="1229"/>
      <c r="CD27" s="1957">
        <f t="shared" si="32"/>
        <v>32</v>
      </c>
      <c r="CE27" s="1229"/>
      <c r="CF27" s="1960"/>
      <c r="CG27" s="1271"/>
      <c r="CM27" s="1127"/>
      <c r="CN27" s="1127"/>
      <c r="CO27" s="1127"/>
      <c r="CP27" s="1127"/>
      <c r="CQ27" s="1127"/>
      <c r="CR27" s="1127"/>
      <c r="CS27" s="1127"/>
      <c r="CT27" s="1127"/>
      <c r="CU27" s="1127"/>
      <c r="CV27" s="1127"/>
      <c r="CW27" s="1127"/>
      <c r="CX27" s="1127"/>
      <c r="CY27" s="1127"/>
      <c r="CZ27" s="1127"/>
      <c r="DA27" s="1127"/>
    </row>
    <row r="28" spans="1:105" ht="16.5" customHeight="1" x14ac:dyDescent="0.25">
      <c r="B28" s="1172" t="str">
        <f t="shared" si="24"/>
        <v>BioP2</v>
      </c>
      <c r="C28" s="1201"/>
      <c r="D28" s="22"/>
      <c r="E28" s="436"/>
      <c r="F28" s="392" t="s">
        <v>132</v>
      </c>
      <c r="G28" s="19" t="s">
        <v>4</v>
      </c>
      <c r="H28" s="20"/>
      <c r="I28" s="124">
        <v>1</v>
      </c>
      <c r="J28" s="125" t="s">
        <v>38</v>
      </c>
      <c r="K28" s="126">
        <v>8</v>
      </c>
      <c r="L28" s="126">
        <v>180</v>
      </c>
      <c r="M28" s="127">
        <f t="shared" si="21"/>
        <v>0</v>
      </c>
      <c r="N28" s="132">
        <f t="shared" si="25"/>
        <v>28.5</v>
      </c>
      <c r="O28" s="129">
        <f>VLOOKUP(G28,DADOS!$D$7:$F$22,3,FALSE)</f>
        <v>10831.32</v>
      </c>
      <c r="P28" s="130">
        <f t="shared" si="22"/>
        <v>308692.62</v>
      </c>
      <c r="S28" s="145"/>
      <c r="T28" s="145"/>
      <c r="U28" s="145"/>
      <c r="V28" s="145"/>
      <c r="W28" s="561"/>
      <c r="X28" s="2398"/>
      <c r="Y28" s="926">
        <f t="shared" si="26"/>
        <v>0.5</v>
      </c>
      <c r="Z28" s="1928"/>
      <c r="AA28" s="2010"/>
      <c r="AB28" s="1927">
        <f t="shared" si="27"/>
        <v>4</v>
      </c>
      <c r="AC28" s="393">
        <f t="shared" si="27"/>
        <v>4</v>
      </c>
      <c r="AD28" s="905"/>
      <c r="AE28" s="926">
        <f t="shared" si="28"/>
        <v>3</v>
      </c>
      <c r="AF28" s="393">
        <f t="shared" si="28"/>
        <v>3</v>
      </c>
      <c r="AG28" s="905"/>
      <c r="AH28" s="926">
        <f t="shared" si="29"/>
        <v>3</v>
      </c>
      <c r="AI28" s="393">
        <f t="shared" si="29"/>
        <v>3</v>
      </c>
      <c r="AJ28" s="905"/>
      <c r="AK28" s="926">
        <f t="shared" si="29"/>
        <v>3</v>
      </c>
      <c r="AL28" s="393">
        <f t="shared" si="29"/>
        <v>3</v>
      </c>
      <c r="AM28" s="932"/>
      <c r="AN28" s="905"/>
      <c r="AO28" s="905"/>
      <c r="AP28" s="905"/>
      <c r="AQ28" s="393">
        <f t="shared" si="30"/>
        <v>2</v>
      </c>
      <c r="AR28" s="916"/>
      <c r="AS28" s="1039">
        <f t="shared" si="23"/>
        <v>28.5</v>
      </c>
      <c r="AT28" s="47"/>
      <c r="AU28" s="1064"/>
      <c r="AV28" s="905"/>
      <c r="AW28" s="905"/>
      <c r="AX28" s="941"/>
      <c r="AY28" s="905"/>
      <c r="AZ28" s="905"/>
      <c r="BA28" s="949"/>
      <c r="BB28" s="905"/>
      <c r="BC28" s="905"/>
      <c r="BD28" s="980"/>
      <c r="BE28" s="692"/>
      <c r="BN28" s="1"/>
      <c r="BO28" s="1"/>
      <c r="BP28" s="1"/>
      <c r="BS28" s="1416" t="s">
        <v>610</v>
      </c>
      <c r="BT28" s="1417"/>
      <c r="BU28" s="1417"/>
      <c r="BV28" s="1417"/>
      <c r="BW28" s="1417"/>
      <c r="BX28" s="1418"/>
      <c r="BY28" s="1229"/>
      <c r="BZ28" s="1233"/>
      <c r="CA28" s="1962" t="s">
        <v>530</v>
      </c>
      <c r="CB28" s="1957">
        <f t="shared" si="31"/>
        <v>390</v>
      </c>
      <c r="CC28" s="1229"/>
      <c r="CD28" s="1957">
        <f t="shared" si="32"/>
        <v>32</v>
      </c>
      <c r="CE28" s="1229"/>
      <c r="CF28" s="1960"/>
      <c r="CG28" s="1271"/>
      <c r="CM28" s="1127"/>
      <c r="CN28" s="1127"/>
      <c r="CO28" s="1127"/>
      <c r="CP28" s="1127"/>
      <c r="CQ28" s="1127"/>
      <c r="CR28" s="1127"/>
      <c r="CS28" s="1127"/>
      <c r="CT28" s="1127"/>
      <c r="CU28" s="1127"/>
      <c r="CV28" s="1127"/>
      <c r="CW28" s="1127"/>
      <c r="CX28" s="1127"/>
      <c r="CY28" s="1127"/>
      <c r="CZ28" s="1127"/>
      <c r="DA28" s="1127"/>
    </row>
    <row r="29" spans="1:105" ht="16.5" customHeight="1" x14ac:dyDescent="0.25">
      <c r="B29" s="1172" t="str">
        <f t="shared" si="24"/>
        <v>BioP3</v>
      </c>
      <c r="C29" s="1201"/>
      <c r="D29" s="22"/>
      <c r="E29" s="436"/>
      <c r="F29" s="392" t="s">
        <v>505</v>
      </c>
      <c r="G29" s="19" t="s">
        <v>5</v>
      </c>
      <c r="H29" s="20"/>
      <c r="I29" s="124"/>
      <c r="J29" s="125"/>
      <c r="K29" s="126"/>
      <c r="L29" s="126"/>
      <c r="M29" s="127"/>
      <c r="N29" s="132">
        <f t="shared" si="25"/>
        <v>19.5</v>
      </c>
      <c r="O29" s="129">
        <f>VLOOKUP(G29,DADOS!$D$7:$F$22,3,FALSE)</f>
        <v>8911.01</v>
      </c>
      <c r="P29" s="130">
        <f t="shared" si="22"/>
        <v>173764.7</v>
      </c>
      <c r="S29" s="145"/>
      <c r="T29" s="145"/>
      <c r="U29" s="145"/>
      <c r="V29" s="145"/>
      <c r="W29" s="561"/>
      <c r="X29" s="2398"/>
      <c r="Y29" s="2011"/>
      <c r="Z29" s="1928"/>
      <c r="AA29" s="2010"/>
      <c r="AB29" s="1927">
        <f>3*1</f>
        <v>3</v>
      </c>
      <c r="AC29" s="393">
        <f>3*1</f>
        <v>3</v>
      </c>
      <c r="AD29" s="905"/>
      <c r="AE29" s="926">
        <f>3*0.75</f>
        <v>2.25</v>
      </c>
      <c r="AF29" s="393">
        <f>3*0.75</f>
        <v>2.25</v>
      </c>
      <c r="AG29" s="905"/>
      <c r="AH29" s="926">
        <f>3*0.75</f>
        <v>2.25</v>
      </c>
      <c r="AI29" s="393">
        <f>3*0.75</f>
        <v>2.25</v>
      </c>
      <c r="AJ29" s="905"/>
      <c r="AK29" s="926">
        <f>3*0.75</f>
        <v>2.25</v>
      </c>
      <c r="AL29" s="393">
        <f>3*0.75</f>
        <v>2.25</v>
      </c>
      <c r="AM29" s="932"/>
      <c r="AN29" s="905"/>
      <c r="AO29" s="905"/>
      <c r="AP29" s="905"/>
      <c r="AQ29" s="905"/>
      <c r="AR29" s="916"/>
      <c r="AS29" s="1039">
        <f t="shared" si="23"/>
        <v>19.5</v>
      </c>
      <c r="AT29" s="47"/>
      <c r="AU29" s="1064"/>
      <c r="AV29" s="905"/>
      <c r="AW29" s="905"/>
      <c r="AX29" s="941"/>
      <c r="AY29" s="905"/>
      <c r="AZ29" s="905"/>
      <c r="BA29" s="949"/>
      <c r="BB29" s="905"/>
      <c r="BC29" s="905"/>
      <c r="BD29" s="905"/>
      <c r="BE29" s="692"/>
      <c r="BN29" s="1"/>
      <c r="BO29" s="1"/>
      <c r="BP29" s="1"/>
      <c r="BS29" s="2403" t="s">
        <v>640</v>
      </c>
      <c r="BT29" s="2404"/>
      <c r="BU29" s="2404"/>
      <c r="BV29" s="2404"/>
      <c r="BW29" s="2404"/>
      <c r="BX29" s="2405"/>
      <c r="BY29" s="1229"/>
      <c r="BZ29" s="1229"/>
      <c r="CA29" s="1962" t="s">
        <v>542</v>
      </c>
      <c r="CB29" s="1964">
        <f>3*97.5</f>
        <v>292.5</v>
      </c>
      <c r="CC29" s="1229"/>
      <c r="CD29" s="1957">
        <f>3*2*4</f>
        <v>24</v>
      </c>
      <c r="CE29" s="1229"/>
      <c r="CF29" s="1960"/>
      <c r="CG29" s="1201"/>
    </row>
    <row r="30" spans="1:105" ht="19.5" customHeight="1" thickBot="1" x14ac:dyDescent="0.3">
      <c r="B30" s="1202" t="str">
        <f t="shared" si="24"/>
        <v>BioT4</v>
      </c>
      <c r="C30" s="383"/>
      <c r="D30" s="456"/>
      <c r="E30" s="457"/>
      <c r="F30" s="458" t="s">
        <v>65</v>
      </c>
      <c r="G30" s="459" t="s">
        <v>40</v>
      </c>
      <c r="H30" s="459"/>
      <c r="I30" s="460">
        <v>1</v>
      </c>
      <c r="J30" s="461" t="s">
        <v>38</v>
      </c>
      <c r="K30" s="462">
        <v>8</v>
      </c>
      <c r="L30" s="462">
        <v>20</v>
      </c>
      <c r="M30" s="463">
        <f>H30*K30*L30*I30</f>
        <v>0</v>
      </c>
      <c r="N30" s="464">
        <f t="shared" si="25"/>
        <v>9.75</v>
      </c>
      <c r="O30" s="465">
        <f>VLOOKUP(G30,DADOS!$D$7:$F$22,3,FALSE)</f>
        <v>2170.94</v>
      </c>
      <c r="P30" s="466">
        <f t="shared" si="22"/>
        <v>21166.67</v>
      </c>
      <c r="Q30" s="2032">
        <f>SUM(P25:P30)/P$117</f>
        <v>0.4210830530745564</v>
      </c>
      <c r="R30" s="382"/>
      <c r="S30" s="1142"/>
      <c r="T30" s="1142"/>
      <c r="U30" s="1142"/>
      <c r="V30" s="1142"/>
      <c r="W30" s="1975"/>
      <c r="X30" s="2399"/>
      <c r="Y30" s="1926"/>
      <c r="Z30" s="451"/>
      <c r="AA30" s="2012"/>
      <c r="AB30" s="2006">
        <f>3*1</f>
        <v>3</v>
      </c>
      <c r="AC30" s="927"/>
      <c r="AD30" s="543"/>
      <c r="AE30" s="1984">
        <f>3*0.75</f>
        <v>2.25</v>
      </c>
      <c r="AF30" s="543"/>
      <c r="AG30" s="543"/>
      <c r="AH30" s="1984">
        <f>3*0.75</f>
        <v>2.25</v>
      </c>
      <c r="AI30" s="451"/>
      <c r="AJ30" s="543"/>
      <c r="AK30" s="1984">
        <f>3*0.75</f>
        <v>2.25</v>
      </c>
      <c r="AL30" s="451"/>
      <c r="AM30" s="931"/>
      <c r="AN30" s="927"/>
      <c r="AO30" s="927"/>
      <c r="AP30" s="927"/>
      <c r="AQ30" s="927"/>
      <c r="AR30" s="1007"/>
      <c r="AS30" s="1042">
        <f t="shared" si="23"/>
        <v>9.75</v>
      </c>
      <c r="AT30" s="1994"/>
      <c r="AU30" s="1171"/>
      <c r="AV30" s="451"/>
      <c r="AW30" s="451"/>
      <c r="AX30" s="999"/>
      <c r="AY30" s="927"/>
      <c r="AZ30" s="707"/>
      <c r="BA30" s="940"/>
      <c r="BB30" s="707"/>
      <c r="BC30" s="707"/>
      <c r="BD30" s="981"/>
      <c r="BE30" s="933"/>
      <c r="BF30" s="1202"/>
      <c r="BG30" s="1947"/>
      <c r="BH30" s="1947"/>
      <c r="BI30" s="1947"/>
      <c r="BJ30" s="1947"/>
      <c r="BK30" s="1947"/>
      <c r="BL30" s="382"/>
      <c r="BM30" s="382"/>
      <c r="BN30" s="382"/>
      <c r="BO30" s="382"/>
      <c r="BP30" s="382"/>
      <c r="BQ30" s="382"/>
      <c r="BR30" s="383"/>
      <c r="BS30" s="2406" t="s">
        <v>641</v>
      </c>
      <c r="BT30" s="2407"/>
      <c r="BU30" s="2407"/>
      <c r="BV30" s="2407"/>
      <c r="BW30" s="2407"/>
      <c r="BX30" s="2408"/>
      <c r="BY30" s="1202"/>
      <c r="CA30" s="1963" t="s">
        <v>532</v>
      </c>
      <c r="CB30" s="1958">
        <f>3*97.5</f>
        <v>292.5</v>
      </c>
      <c r="CC30" s="382"/>
      <c r="CD30" s="1958">
        <f>3*2*4</f>
        <v>24</v>
      </c>
      <c r="CE30" s="1959"/>
      <c r="CF30" s="1961"/>
      <c r="CG30" s="1201"/>
    </row>
    <row r="31" spans="1:105" ht="15" customHeight="1" thickBot="1" x14ac:dyDescent="0.3">
      <c r="A31" s="1" t="s">
        <v>245</v>
      </c>
      <c r="B31" s="689" t="str">
        <f t="shared" si="24"/>
        <v>BioP2</v>
      </c>
      <c r="C31" s="1200"/>
      <c r="D31" s="453" t="s">
        <v>172</v>
      </c>
      <c r="E31" s="454"/>
      <c r="F31" s="426" t="s">
        <v>133</v>
      </c>
      <c r="G31" s="427" t="s">
        <v>4</v>
      </c>
      <c r="H31" s="449"/>
      <c r="I31" s="124">
        <v>1</v>
      </c>
      <c r="J31" s="137" t="s">
        <v>38</v>
      </c>
      <c r="K31" s="428">
        <v>8</v>
      </c>
      <c r="L31" s="428">
        <v>180</v>
      </c>
      <c r="M31" s="429">
        <f>H31*K31*L31*I31</f>
        <v>0</v>
      </c>
      <c r="N31" s="455">
        <f t="shared" ref="N31:N46" si="33">AS31</f>
        <v>11.25</v>
      </c>
      <c r="O31" s="430">
        <f>VLOOKUP(G31,DADOS!$D$7:$F$22,3,FALSE)</f>
        <v>10831.32</v>
      </c>
      <c r="P31" s="431">
        <f t="shared" ref="P31:P39" si="34">ROUND(N31*O31,2)</f>
        <v>121852.35</v>
      </c>
      <c r="S31" s="145"/>
      <c r="T31" s="145"/>
      <c r="U31" s="145"/>
      <c r="V31" s="145"/>
      <c r="W31" s="561"/>
      <c r="X31" s="2397" t="s">
        <v>644</v>
      </c>
      <c r="Y31" s="2003"/>
      <c r="Z31" s="2004"/>
      <c r="AA31" s="2005">
        <f>3*1</f>
        <v>3</v>
      </c>
      <c r="AB31" s="2000">
        <f>3*1</f>
        <v>3</v>
      </c>
      <c r="AC31" s="1986">
        <f t="shared" ref="AC31:AC32" si="35">3*1</f>
        <v>3</v>
      </c>
      <c r="AD31" s="905"/>
      <c r="AE31" s="48"/>
      <c r="AF31" s="905"/>
      <c r="AG31" s="905"/>
      <c r="AH31" s="48"/>
      <c r="AI31" s="48"/>
      <c r="AJ31" s="905"/>
      <c r="AK31" s="48"/>
      <c r="AL31" s="393">
        <f>3*0.5</f>
        <v>1.5</v>
      </c>
      <c r="AM31" s="918"/>
      <c r="AN31" s="700"/>
      <c r="AO31" s="910"/>
      <c r="AP31" s="908"/>
      <c r="AQ31" s="393">
        <f>3*0.25</f>
        <v>0.75</v>
      </c>
      <c r="AR31" s="1006"/>
      <c r="AS31" s="1039">
        <f t="shared" si="23"/>
        <v>11.25</v>
      </c>
      <c r="AT31" s="47"/>
      <c r="AU31" s="1170"/>
      <c r="AV31" s="892"/>
      <c r="AW31" s="892"/>
      <c r="AX31" s="1014"/>
      <c r="AY31" s="892"/>
      <c r="AZ31" s="892"/>
      <c r="BA31" s="575"/>
      <c r="BB31" s="47"/>
      <c r="BC31" s="47"/>
      <c r="BD31" s="47"/>
      <c r="BE31" s="692"/>
      <c r="BR31" s="1987" t="s">
        <v>364</v>
      </c>
      <c r="BS31" s="2195" t="s">
        <v>572</v>
      </c>
      <c r="BT31" s="2196"/>
      <c r="BU31" s="2196"/>
      <c r="BV31" s="2196"/>
      <c r="BW31" s="2196"/>
      <c r="BX31" s="2241">
        <v>60</v>
      </c>
      <c r="BZ31" s="1173" t="s">
        <v>172</v>
      </c>
      <c r="CA31" s="1966" t="s">
        <v>530</v>
      </c>
      <c r="CB31" s="1956">
        <f>3*60</f>
        <v>180</v>
      </c>
      <c r="CC31" s="1223"/>
      <c r="CD31" s="1956">
        <f>3*1*2</f>
        <v>6</v>
      </c>
      <c r="CF31" s="1956">
        <v>2</v>
      </c>
      <c r="CG31" s="1201"/>
    </row>
    <row r="32" spans="1:105" ht="15" customHeight="1" x14ac:dyDescent="0.25">
      <c r="B32" s="1172" t="str">
        <f t="shared" si="24"/>
        <v>BioP3</v>
      </c>
      <c r="C32" s="1201"/>
      <c r="D32" s="22"/>
      <c r="E32" s="448"/>
      <c r="F32" s="392" t="s">
        <v>77</v>
      </c>
      <c r="G32" s="19" t="s">
        <v>5</v>
      </c>
      <c r="H32" s="19"/>
      <c r="I32" s="450"/>
      <c r="J32" s="125"/>
      <c r="K32" s="126"/>
      <c r="L32" s="126"/>
      <c r="M32" s="127"/>
      <c r="N32" s="132">
        <f t="shared" si="33"/>
        <v>11.25</v>
      </c>
      <c r="O32" s="129">
        <f>VLOOKUP(G32,DADOS!$D$7:$F$22,3,FALSE)</f>
        <v>8911.01</v>
      </c>
      <c r="P32" s="130">
        <f t="shared" si="34"/>
        <v>100248.86</v>
      </c>
      <c r="S32" s="145"/>
      <c r="T32" s="145"/>
      <c r="U32" s="145"/>
      <c r="V32" s="145"/>
      <c r="W32" s="561"/>
      <c r="X32" s="2398"/>
      <c r="Y32" s="1412"/>
      <c r="Z32" s="1981"/>
      <c r="AA32" s="2002">
        <f t="shared" ref="AA32:AA33" si="36">3*1</f>
        <v>3</v>
      </c>
      <c r="AB32" s="1983">
        <f>3*1</f>
        <v>3</v>
      </c>
      <c r="AC32" s="1929">
        <f t="shared" si="35"/>
        <v>3</v>
      </c>
      <c r="AD32" s="905"/>
      <c r="AE32" s="905"/>
      <c r="AF32" s="905"/>
      <c r="AG32" s="905"/>
      <c r="AH32" s="905"/>
      <c r="AI32" s="905"/>
      <c r="AJ32" s="905"/>
      <c r="AK32" s="905"/>
      <c r="AL32" s="904">
        <f>3*0.5</f>
        <v>1.5</v>
      </c>
      <c r="AM32" s="917"/>
      <c r="AN32" s="48"/>
      <c r="AO32" s="908"/>
      <c r="AP32" s="908"/>
      <c r="AQ32" s="393">
        <f>3*0.25</f>
        <v>0.75</v>
      </c>
      <c r="AR32" s="916"/>
      <c r="AS32" s="1039">
        <f t="shared" si="23"/>
        <v>11.25</v>
      </c>
      <c r="AT32" s="47"/>
      <c r="AU32" s="1064"/>
      <c r="AV32" s="691"/>
      <c r="AW32" s="691"/>
      <c r="AX32" s="954"/>
      <c r="AY32" s="691"/>
      <c r="AZ32" s="691"/>
      <c r="BA32" s="1004"/>
      <c r="BB32" s="691"/>
      <c r="BC32" s="691"/>
      <c r="BD32" s="691"/>
      <c r="BE32" s="692"/>
      <c r="BS32" s="2400" t="s">
        <v>573</v>
      </c>
      <c r="BT32" s="2401"/>
      <c r="BU32" s="2401"/>
      <c r="BV32" s="2401"/>
      <c r="BW32" s="2401"/>
      <c r="BX32" s="2402"/>
      <c r="BZ32" s="1"/>
      <c r="CA32" s="1967" t="s">
        <v>542</v>
      </c>
      <c r="CB32" s="1964">
        <f>3*60</f>
        <v>180</v>
      </c>
      <c r="CC32" s="1229"/>
      <c r="CD32" s="1964">
        <f>3*1*2</f>
        <v>6</v>
      </c>
      <c r="CE32" s="1229"/>
      <c r="CF32" s="1960"/>
      <c r="CG32" s="1201"/>
    </row>
    <row r="33" spans="2:100" ht="15" customHeight="1" thickBot="1" x14ac:dyDescent="0.3">
      <c r="B33" s="1202" t="str">
        <f>"Bio"&amp;G33</f>
        <v>BioT4</v>
      </c>
      <c r="C33" s="383"/>
      <c r="D33" s="456"/>
      <c r="E33" s="457"/>
      <c r="F33" s="458" t="s">
        <v>65</v>
      </c>
      <c r="G33" s="459" t="s">
        <v>40</v>
      </c>
      <c r="H33" s="459"/>
      <c r="I33" s="460">
        <v>1</v>
      </c>
      <c r="J33" s="461" t="s">
        <v>38</v>
      </c>
      <c r="K33" s="462">
        <v>8</v>
      </c>
      <c r="L33" s="462">
        <v>180</v>
      </c>
      <c r="M33" s="463">
        <f>H33*K33*L33*I33</f>
        <v>0</v>
      </c>
      <c r="N33" s="464">
        <f>AS33</f>
        <v>6</v>
      </c>
      <c r="O33" s="465">
        <f>VLOOKUP(G33,DADOS!$D$7:$F$22,3,FALSE)</f>
        <v>2170.94</v>
      </c>
      <c r="P33" s="466">
        <f>ROUND(N33*O33,2)</f>
        <v>13025.64</v>
      </c>
      <c r="Q33" s="2032">
        <f>SUM(P31:P33)/P$117</f>
        <v>6.9250754524660715E-2</v>
      </c>
      <c r="R33" s="382"/>
      <c r="S33" s="1142"/>
      <c r="T33" s="1142"/>
      <c r="U33" s="1142"/>
      <c r="V33" s="1142"/>
      <c r="W33" s="1975"/>
      <c r="X33" s="2399"/>
      <c r="Y33" s="556"/>
      <c r="Z33" s="1982"/>
      <c r="AA33" s="1999">
        <f t="shared" si="36"/>
        <v>3</v>
      </c>
      <c r="AB33" s="1983">
        <f>3*1</f>
        <v>3</v>
      </c>
      <c r="AC33" s="452"/>
      <c r="AD33" s="681"/>
      <c r="AE33" s="452"/>
      <c r="AF33" s="452"/>
      <c r="AG33" s="559"/>
      <c r="AH33" s="912"/>
      <c r="AI33" s="452"/>
      <c r="AJ33" s="452"/>
      <c r="AK33" s="559"/>
      <c r="AL33" s="912"/>
      <c r="AM33" s="1000"/>
      <c r="AN33" s="451"/>
      <c r="AO33" s="909"/>
      <c r="AP33" s="451"/>
      <c r="AQ33" s="451"/>
      <c r="AR33" s="1007"/>
      <c r="AS33" s="1044">
        <f>SUM(Y33:AR33)</f>
        <v>6</v>
      </c>
      <c r="AT33" s="1994"/>
      <c r="AU33" s="1070"/>
      <c r="AV33" s="707"/>
      <c r="AW33" s="707"/>
      <c r="AX33" s="999"/>
      <c r="AY33" s="707"/>
      <c r="AZ33" s="707"/>
      <c r="BA33" s="1003"/>
      <c r="BB33" s="707"/>
      <c r="BC33" s="707"/>
      <c r="BD33" s="707"/>
      <c r="BE33" s="683"/>
      <c r="BF33" s="1202"/>
      <c r="BG33" s="1947"/>
      <c r="BH33" s="1947"/>
      <c r="BI33" s="1947"/>
      <c r="BJ33" s="1947"/>
      <c r="BK33" s="1947"/>
      <c r="BL33" s="382"/>
      <c r="BM33" s="382"/>
      <c r="BN33" s="382"/>
      <c r="BO33" s="382"/>
      <c r="BP33" s="382"/>
      <c r="BQ33" s="382"/>
      <c r="BR33" s="383"/>
      <c r="BS33" s="2400" t="s">
        <v>574</v>
      </c>
      <c r="BT33" s="2401"/>
      <c r="BU33" s="2401"/>
      <c r="BV33" s="2401"/>
      <c r="BW33" s="2401"/>
      <c r="BX33" s="2402"/>
      <c r="BY33" s="1202"/>
      <c r="BZ33" s="383"/>
      <c r="CA33" s="1963" t="s">
        <v>532</v>
      </c>
      <c r="CB33" s="1968">
        <f>3*60</f>
        <v>180</v>
      </c>
      <c r="CC33" s="382"/>
      <c r="CD33" s="1968">
        <f>3*1*2</f>
        <v>6</v>
      </c>
      <c r="CE33" s="382"/>
      <c r="CF33" s="1969"/>
      <c r="CG33" s="1201"/>
    </row>
    <row r="34" spans="2:100" ht="15" customHeight="1" x14ac:dyDescent="0.25">
      <c r="B34" s="689" t="str">
        <f>"Bio"&amp;G34</f>
        <v>BioP2</v>
      </c>
      <c r="C34" s="1200"/>
      <c r="D34" s="453" t="s">
        <v>311</v>
      </c>
      <c r="E34" s="454"/>
      <c r="F34" s="426" t="s">
        <v>76</v>
      </c>
      <c r="G34" s="427" t="s">
        <v>4</v>
      </c>
      <c r="H34" s="449"/>
      <c r="I34" s="124">
        <v>1</v>
      </c>
      <c r="J34" s="137" t="s">
        <v>38</v>
      </c>
      <c r="K34" s="428">
        <v>8</v>
      </c>
      <c r="L34" s="428">
        <v>90</v>
      </c>
      <c r="M34" s="48">
        <f>H34*I34*K34*L34</f>
        <v>0</v>
      </c>
      <c r="N34" s="455">
        <f>BE34</f>
        <v>0</v>
      </c>
      <c r="O34" s="430">
        <f>VLOOKUP(G34,DADOS!$D$7:$F$22,3,FALSE)</f>
        <v>10831.32</v>
      </c>
      <c r="P34" s="467">
        <f>ROUND(N34*O34,2)</f>
        <v>0</v>
      </c>
      <c r="S34" s="145"/>
      <c r="T34" s="145"/>
      <c r="U34" s="145"/>
      <c r="V34" s="145"/>
      <c r="W34" s="561"/>
      <c r="X34" s="2397" t="s">
        <v>643</v>
      </c>
      <c r="Y34" s="551"/>
      <c r="Z34" s="551"/>
      <c r="AA34" s="998"/>
      <c r="AB34" s="1422"/>
      <c r="AC34" s="1423"/>
      <c r="AD34" s="700"/>
      <c r="AE34" s="700"/>
      <c r="AF34" s="700"/>
      <c r="AG34" s="700"/>
      <c r="AH34" s="700"/>
      <c r="AI34" s="700"/>
      <c r="AJ34" s="700"/>
      <c r="AK34" s="700"/>
      <c r="AL34" s="700"/>
      <c r="AM34" s="924"/>
      <c r="AN34" s="710"/>
      <c r="AO34" s="910"/>
      <c r="AP34" s="700"/>
      <c r="AQ34" s="700"/>
      <c r="AR34" s="1006"/>
      <c r="AS34" s="1043">
        <f>SUM(Y34:AR34)</f>
        <v>0</v>
      </c>
      <c r="AT34" s="47"/>
      <c r="AU34" s="1078"/>
      <c r="AV34" s="691"/>
      <c r="AW34" s="691"/>
      <c r="AX34" s="1005"/>
      <c r="AY34" s="706"/>
      <c r="AZ34" s="47"/>
      <c r="BA34" s="575"/>
      <c r="BB34" s="47"/>
      <c r="BC34" s="47"/>
      <c r="BD34" s="47"/>
      <c r="BE34" s="1001"/>
      <c r="BS34" s="2442"/>
      <c r="BT34" s="2443"/>
      <c r="BU34" s="2443"/>
      <c r="BV34" s="2443"/>
      <c r="BW34" s="2443"/>
      <c r="BX34" s="2444"/>
    </row>
    <row r="35" spans="2:100" ht="15" customHeight="1" x14ac:dyDescent="0.25">
      <c r="B35" s="1172" t="str">
        <f>"Bio"&amp;G35</f>
        <v>BioP3</v>
      </c>
      <c r="C35" s="1201"/>
      <c r="D35" s="22"/>
      <c r="E35" s="435"/>
      <c r="F35" s="392" t="s">
        <v>297</v>
      </c>
      <c r="G35" s="19" t="s">
        <v>5</v>
      </c>
      <c r="H35" s="20"/>
      <c r="I35" s="124">
        <v>1</v>
      </c>
      <c r="J35" s="125" t="s">
        <v>38</v>
      </c>
      <c r="K35" s="126">
        <v>8</v>
      </c>
      <c r="L35" s="126">
        <v>30</v>
      </c>
      <c r="M35" s="25">
        <f>H35*I35*K35*L35</f>
        <v>0</v>
      </c>
      <c r="N35" s="132">
        <f>BE35</f>
        <v>0</v>
      </c>
      <c r="O35" s="129">
        <f>VLOOKUP(G35,DADOS!$D$7:$F$22,3,FALSE)</f>
        <v>8911.01</v>
      </c>
      <c r="P35" s="30">
        <f>ROUND(N35*O35,2)</f>
        <v>0</v>
      </c>
      <c r="S35" s="145"/>
      <c r="T35" s="145"/>
      <c r="U35" s="145"/>
      <c r="V35" s="145"/>
      <c r="W35" s="561"/>
      <c r="X35" s="2398"/>
      <c r="Y35" s="554"/>
      <c r="Z35" s="555"/>
      <c r="AA35" s="925"/>
      <c r="AB35" s="1424"/>
      <c r="AC35" s="986"/>
      <c r="AD35" s="48"/>
      <c r="AE35" s="48"/>
      <c r="AF35" s="48"/>
      <c r="AG35" s="48"/>
      <c r="AH35" s="48"/>
      <c r="AI35" s="48"/>
      <c r="AJ35" s="48"/>
      <c r="AK35" s="48"/>
      <c r="AL35" s="48"/>
      <c r="AM35" s="920"/>
      <c r="AN35" s="710"/>
      <c r="AO35" s="911"/>
      <c r="AP35" s="555"/>
      <c r="AQ35" s="555"/>
      <c r="AR35" s="916"/>
      <c r="AS35" s="1039">
        <f>SUM(Y35:AR35)</f>
        <v>0</v>
      </c>
      <c r="AT35" s="47"/>
      <c r="AU35" s="1079"/>
      <c r="AV35" s="691"/>
      <c r="AW35" s="691"/>
      <c r="AX35" s="1005"/>
      <c r="AY35" s="706"/>
      <c r="AZ35" s="691"/>
      <c r="BA35" s="1004"/>
      <c r="BB35" s="691"/>
      <c r="BC35" s="691"/>
      <c r="BD35" s="691"/>
      <c r="BE35" s="692"/>
      <c r="BS35" s="2384"/>
      <c r="BT35" s="2385"/>
      <c r="BU35" s="2385"/>
      <c r="BV35" s="2385"/>
      <c r="BW35" s="446"/>
      <c r="BX35" s="447"/>
    </row>
    <row r="36" spans="2:100" ht="15.75" thickBot="1" x14ac:dyDescent="0.3">
      <c r="B36" s="1202" t="str">
        <f>"Bio"&amp;G36</f>
        <v>BioT4</v>
      </c>
      <c r="C36" s="383"/>
      <c r="D36" s="456"/>
      <c r="E36" s="457"/>
      <c r="F36" s="458" t="s">
        <v>294</v>
      </c>
      <c r="G36" s="459" t="s">
        <v>40</v>
      </c>
      <c r="H36" s="459"/>
      <c r="I36" s="724">
        <v>1</v>
      </c>
      <c r="J36" s="461" t="s">
        <v>38</v>
      </c>
      <c r="K36" s="462">
        <v>8</v>
      </c>
      <c r="L36" s="462">
        <v>30</v>
      </c>
      <c r="M36" s="451">
        <f>H36*I36*K36*L36</f>
        <v>0</v>
      </c>
      <c r="N36" s="464">
        <f>BE36</f>
        <v>0</v>
      </c>
      <c r="O36" s="465">
        <f>VLOOKUP(G36,DADOS!$D$7:$F$22,3,FALSE)</f>
        <v>2170.94</v>
      </c>
      <c r="P36" s="1167">
        <f>ROUND(N36*O36,2)</f>
        <v>0</v>
      </c>
      <c r="Q36" s="1202"/>
      <c r="R36" s="382"/>
      <c r="S36" s="1142"/>
      <c r="T36" s="1142"/>
      <c r="U36" s="1142"/>
      <c r="V36" s="1142"/>
      <c r="W36" s="1975"/>
      <c r="X36" s="2399"/>
      <c r="Y36" s="682"/>
      <c r="Z36" s="682"/>
      <c r="AA36" s="925"/>
      <c r="AB36" s="1149"/>
      <c r="AC36" s="927"/>
      <c r="AD36" s="927"/>
      <c r="AE36" s="1425"/>
      <c r="AF36" s="927"/>
      <c r="AG36" s="1425"/>
      <c r="AH36" s="1425"/>
      <c r="AI36" s="1425"/>
      <c r="AJ36" s="1425"/>
      <c r="AK36" s="1425"/>
      <c r="AL36" s="1426"/>
      <c r="AM36" s="1427"/>
      <c r="AN36" s="710"/>
      <c r="AO36" s="909"/>
      <c r="AP36" s="682"/>
      <c r="AQ36" s="682"/>
      <c r="AR36" s="916"/>
      <c r="AS36" s="1039">
        <f>SUM(Y36:AR36)</f>
        <v>0</v>
      </c>
      <c r="AT36" s="47"/>
      <c r="AU36" s="1077"/>
      <c r="AV36" s="691"/>
      <c r="AW36" s="691"/>
      <c r="AX36" s="955"/>
      <c r="AY36" s="47"/>
      <c r="AZ36" s="47"/>
      <c r="BA36" s="575"/>
      <c r="BB36" s="47"/>
      <c r="BC36" s="47"/>
      <c r="BD36" s="47"/>
      <c r="BE36" s="692"/>
      <c r="BS36" s="2351"/>
      <c r="BT36" s="2352"/>
      <c r="BU36" s="2352"/>
      <c r="BV36" s="2352"/>
      <c r="BW36" s="382"/>
      <c r="BX36" s="383"/>
    </row>
    <row r="37" spans="2:100" s="388" customFormat="1" ht="30.75" customHeight="1" thickBot="1" x14ac:dyDescent="0.3">
      <c r="B37" s="1197"/>
      <c r="C37" s="1175"/>
      <c r="D37" s="2434" t="s">
        <v>118</v>
      </c>
      <c r="E37" s="2435"/>
      <c r="F37" s="2435"/>
      <c r="G37" s="1198"/>
      <c r="H37" s="1198"/>
      <c r="I37" s="1198"/>
      <c r="J37" s="1198"/>
      <c r="K37" s="1198"/>
      <c r="L37" s="1198"/>
      <c r="M37" s="1198"/>
      <c r="N37" s="1198"/>
      <c r="O37" s="1198"/>
      <c r="P37" s="1199"/>
      <c r="Q37" s="1197"/>
      <c r="R37" s="1174"/>
      <c r="S37" s="1992"/>
      <c r="T37" s="1992"/>
      <c r="U37" s="1992"/>
      <c r="V37" s="1992"/>
      <c r="W37" s="1993"/>
      <c r="X37" s="702" t="s">
        <v>310</v>
      </c>
      <c r="Y37" s="703"/>
      <c r="Z37" s="704"/>
      <c r="AA37" s="996"/>
      <c r="AB37" s="1996"/>
      <c r="AC37" s="704"/>
      <c r="AD37" s="704"/>
      <c r="AE37" s="704"/>
      <c r="AF37" s="704"/>
      <c r="AG37" s="705"/>
      <c r="AH37" s="705"/>
      <c r="AI37" s="2126" t="s">
        <v>662</v>
      </c>
      <c r="AJ37" s="705"/>
      <c r="AK37" s="705"/>
      <c r="AL37" s="705"/>
      <c r="AM37" s="708"/>
      <c r="AN37" s="708"/>
      <c r="AO37" s="708"/>
      <c r="AP37" s="708"/>
      <c r="AQ37" s="708"/>
      <c r="AR37" s="708"/>
      <c r="AS37" s="1045"/>
      <c r="AT37" s="701"/>
      <c r="AU37" s="995"/>
      <c r="AV37" s="704"/>
      <c r="AW37" s="704"/>
      <c r="AX37" s="704"/>
      <c r="AY37" s="704"/>
      <c r="AZ37" s="704"/>
      <c r="BA37" s="997"/>
      <c r="BB37" s="704"/>
      <c r="BC37" s="704"/>
      <c r="BD37" s="704"/>
      <c r="BE37" s="996"/>
      <c r="BF37" s="389"/>
      <c r="BG37" s="390"/>
      <c r="BH37" s="390"/>
      <c r="BI37" s="390"/>
      <c r="BJ37" s="390"/>
      <c r="BK37" s="390"/>
      <c r="BL37" s="389"/>
      <c r="BM37" s="389"/>
      <c r="BN37" s="389"/>
      <c r="BO37" s="389"/>
      <c r="BP37" s="389"/>
      <c r="BQ37" s="389"/>
      <c r="BR37" s="389"/>
      <c r="BS37" s="2197" t="s">
        <v>278</v>
      </c>
      <c r="BT37" s="2198"/>
      <c r="BU37" s="2198"/>
      <c r="BV37" s="2198"/>
      <c r="BW37" s="2198"/>
      <c r="BX37" s="2245" t="s">
        <v>684</v>
      </c>
      <c r="BY37" s="1197"/>
      <c r="BZ37" s="1175"/>
      <c r="CA37" s="1224"/>
      <c r="CB37" s="1228" t="s">
        <v>589</v>
      </c>
      <c r="CC37" s="1174"/>
      <c r="CD37" s="1228" t="s">
        <v>523</v>
      </c>
      <c r="CE37" s="1174"/>
      <c r="CF37" s="1228" t="s">
        <v>551</v>
      </c>
      <c r="CG37" s="1280"/>
      <c r="CH37" s="1"/>
      <c r="CI37" s="1"/>
      <c r="CJ37" s="1"/>
      <c r="CK37" s="1"/>
      <c r="CL37" s="1"/>
      <c r="CM37" s="1129"/>
      <c r="CN37" s="1129"/>
      <c r="CO37" s="1129"/>
      <c r="CP37" s="1129"/>
      <c r="CQ37" s="1129"/>
      <c r="CR37" s="1129"/>
      <c r="CS37" s="1129"/>
      <c r="CT37" s="1129"/>
      <c r="CU37" s="1129"/>
      <c r="CV37" s="1129"/>
    </row>
    <row r="38" spans="2:100" ht="15" customHeight="1" thickBot="1" x14ac:dyDescent="0.3">
      <c r="B38" s="689" t="str">
        <f>"Sce"&amp;G38</f>
        <v>SceP2</v>
      </c>
      <c r="C38" s="1200"/>
      <c r="D38" s="712" t="s">
        <v>438</v>
      </c>
      <c r="E38" s="713"/>
      <c r="F38" s="714" t="s">
        <v>506</v>
      </c>
      <c r="G38" s="31" t="s">
        <v>4</v>
      </c>
      <c r="H38" s="715"/>
      <c r="I38" s="120">
        <v>1</v>
      </c>
      <c r="J38" s="121" t="s">
        <v>38</v>
      </c>
      <c r="K38" s="122">
        <v>8</v>
      </c>
      <c r="L38" s="122">
        <v>180</v>
      </c>
      <c r="M38" s="123">
        <f>H38*K38*L38*I38</f>
        <v>0</v>
      </c>
      <c r="N38" s="611">
        <f t="shared" si="33"/>
        <v>9.25</v>
      </c>
      <c r="O38" s="716">
        <f>VLOOKUP(G38,DADOS!$D$7:$F$22,3,FALSE)</f>
        <v>10831.32</v>
      </c>
      <c r="P38" s="717">
        <f t="shared" si="34"/>
        <v>100189.71</v>
      </c>
      <c r="S38" s="145"/>
      <c r="T38" s="145"/>
      <c r="U38" s="145"/>
      <c r="V38" s="145"/>
      <c r="W38" s="561"/>
      <c r="X38" s="2397" t="s">
        <v>503</v>
      </c>
      <c r="Y38" s="551"/>
      <c r="Z38" s="1980"/>
      <c r="AA38" s="1998">
        <f>2*1</f>
        <v>2</v>
      </c>
      <c r="AB38" s="2000">
        <f>2*1</f>
        <v>2</v>
      </c>
      <c r="AC38" s="1986">
        <f t="shared" ref="AC38:AC39" si="37">2*1</f>
        <v>2</v>
      </c>
      <c r="AD38" s="700"/>
      <c r="AE38" s="700"/>
      <c r="AF38" s="700"/>
      <c r="AG38" s="700"/>
      <c r="AH38" s="700"/>
      <c r="AI38" s="1986">
        <f>1*1</f>
        <v>1</v>
      </c>
      <c r="AJ38" s="1986">
        <f>1*0.75</f>
        <v>0.75</v>
      </c>
      <c r="AK38" s="700"/>
      <c r="AL38" s="1986">
        <f>2*0.5</f>
        <v>1</v>
      </c>
      <c r="AM38" s="907"/>
      <c r="AN38" s="48"/>
      <c r="AO38" s="908"/>
      <c r="AP38" s="908"/>
      <c r="AQ38" s="1985">
        <f>2*0.25</f>
        <v>0.5</v>
      </c>
      <c r="AR38" s="537"/>
      <c r="AS38" s="1043">
        <f t="shared" ref="AS38:AS46" si="38">SUM(Y38:AR38)</f>
        <v>9.25</v>
      </c>
      <c r="AT38" s="47"/>
      <c r="AU38" s="1064"/>
      <c r="AV38" s="892"/>
      <c r="AW38" s="892"/>
      <c r="AX38" s="954"/>
      <c r="AY38" s="892"/>
      <c r="AZ38" s="892"/>
      <c r="BA38" s="566"/>
      <c r="BB38" s="700"/>
      <c r="BC38" s="700"/>
      <c r="BD38" s="700"/>
      <c r="BE38" s="1015"/>
      <c r="BS38" s="2193" t="s">
        <v>593</v>
      </c>
      <c r="BT38" s="2194"/>
      <c r="BU38" s="2194"/>
      <c r="BV38" s="2194"/>
      <c r="BW38" s="2194"/>
      <c r="BX38" s="1173">
        <v>60</v>
      </c>
      <c r="BY38" s="1172"/>
      <c r="BZ38" s="1234" t="s">
        <v>533</v>
      </c>
      <c r="CA38" s="1284" t="s">
        <v>534</v>
      </c>
      <c r="CB38" s="1284">
        <f>2*60</f>
        <v>120</v>
      </c>
      <c r="CC38" s="1128"/>
      <c r="CD38" s="1282">
        <f t="shared" ref="CD38:CD43" si="39">2*2</f>
        <v>4</v>
      </c>
      <c r="CE38" s="7"/>
      <c r="CF38" s="1282">
        <v>2</v>
      </c>
      <c r="CG38" s="1271"/>
      <c r="CM38" s="1127"/>
      <c r="CN38" s="1127"/>
      <c r="CO38" s="1127"/>
      <c r="CP38" s="1127"/>
      <c r="CQ38" s="1127"/>
      <c r="CR38" s="1127"/>
      <c r="CS38" s="1127"/>
      <c r="CT38" s="1127"/>
      <c r="CU38" s="1127"/>
      <c r="CV38" s="1127"/>
    </row>
    <row r="39" spans="2:100" ht="15" customHeight="1" x14ac:dyDescent="0.25">
      <c r="B39" s="1172" t="str">
        <f>"Sce"&amp;G39</f>
        <v>SceP3</v>
      </c>
      <c r="C39" s="1201"/>
      <c r="D39" s="22"/>
      <c r="E39" s="448"/>
      <c r="F39" s="718" t="s">
        <v>505</v>
      </c>
      <c r="G39" s="719" t="s">
        <v>5</v>
      </c>
      <c r="H39" s="720"/>
      <c r="I39" s="124">
        <v>1</v>
      </c>
      <c r="J39" s="125" t="s">
        <v>38</v>
      </c>
      <c r="K39" s="721">
        <v>8</v>
      </c>
      <c r="L39" s="721">
        <v>180</v>
      </c>
      <c r="M39" s="722">
        <f>H39*K39*L39*I39</f>
        <v>0</v>
      </c>
      <c r="N39" s="723">
        <f t="shared" si="33"/>
        <v>7.5</v>
      </c>
      <c r="O39" s="129">
        <f>VLOOKUP(G39,DADOS!$D$7:$F$22,3,FALSE)</f>
        <v>8911.01</v>
      </c>
      <c r="P39" s="130">
        <f t="shared" si="34"/>
        <v>66832.58</v>
      </c>
      <c r="S39" s="145"/>
      <c r="T39" s="145"/>
      <c r="U39" s="145"/>
      <c r="V39" s="145"/>
      <c r="W39" s="561"/>
      <c r="X39" s="2398"/>
      <c r="Y39" s="1157"/>
      <c r="Z39" s="1965"/>
      <c r="AA39" s="2002">
        <f t="shared" ref="AA39:AB40" si="40">2*1</f>
        <v>2</v>
      </c>
      <c r="AB39" s="2000">
        <f t="shared" si="40"/>
        <v>2</v>
      </c>
      <c r="AC39" s="1929">
        <f t="shared" si="37"/>
        <v>2</v>
      </c>
      <c r="AD39" s="48"/>
      <c r="AE39" s="48"/>
      <c r="AF39" s="48"/>
      <c r="AG39" s="48"/>
      <c r="AH39" s="48"/>
      <c r="AI39" s="48"/>
      <c r="AJ39" s="48"/>
      <c r="AK39" s="48"/>
      <c r="AL39" s="1929">
        <f>2*0.5</f>
        <v>1</v>
      </c>
      <c r="AM39" s="958"/>
      <c r="AN39" s="48"/>
      <c r="AO39" s="908"/>
      <c r="AP39" s="908"/>
      <c r="AQ39" s="1985">
        <f>2*0.25</f>
        <v>0.5</v>
      </c>
      <c r="AR39" s="537"/>
      <c r="AS39" s="1039">
        <f t="shared" si="38"/>
        <v>7.5</v>
      </c>
      <c r="AT39" s="47"/>
      <c r="AU39" s="1064"/>
      <c r="AV39" s="892"/>
      <c r="AW39" s="892"/>
      <c r="AX39" s="954"/>
      <c r="AY39" s="691"/>
      <c r="AZ39" s="691"/>
      <c r="BA39" s="949"/>
      <c r="BB39" s="48"/>
      <c r="BC39" s="48"/>
      <c r="BD39" s="48"/>
      <c r="BE39" s="48"/>
      <c r="BS39" s="2333" t="s">
        <v>594</v>
      </c>
      <c r="BT39" s="2334"/>
      <c r="BU39" s="2334"/>
      <c r="BV39" s="2334"/>
      <c r="BW39" s="2334"/>
      <c r="BX39" s="2335"/>
      <c r="BY39" s="1172"/>
      <c r="BZ39" s="1128"/>
      <c r="CA39" s="1285" t="s">
        <v>535</v>
      </c>
      <c r="CB39" s="1284">
        <f t="shared" ref="CB39:CB40" si="41">2*60</f>
        <v>120</v>
      </c>
      <c r="CC39" s="1128"/>
      <c r="CD39" s="1282">
        <f t="shared" si="39"/>
        <v>4</v>
      </c>
      <c r="CE39" s="7"/>
      <c r="CF39" s="1288"/>
      <c r="CG39" s="1271"/>
      <c r="CM39" s="1127"/>
      <c r="CN39" s="1127"/>
      <c r="CO39" s="1127"/>
      <c r="CP39" s="1127"/>
      <c r="CQ39" s="1127"/>
      <c r="CR39" s="1127"/>
      <c r="CS39" s="1127"/>
      <c r="CT39" s="1127"/>
      <c r="CU39" s="1127"/>
      <c r="CV39" s="1127"/>
    </row>
    <row r="40" spans="2:100" ht="15" customHeight="1" thickBot="1" x14ac:dyDescent="0.3">
      <c r="B40" s="1202" t="str">
        <f>"Sce"&amp;G40</f>
        <v>SceT4</v>
      </c>
      <c r="C40" s="383"/>
      <c r="D40" s="456"/>
      <c r="E40" s="457"/>
      <c r="F40" s="458" t="s">
        <v>65</v>
      </c>
      <c r="G40" s="459" t="s">
        <v>40</v>
      </c>
      <c r="H40" s="459"/>
      <c r="I40" s="724">
        <v>1</v>
      </c>
      <c r="J40" s="461" t="s">
        <v>38</v>
      </c>
      <c r="K40" s="462">
        <v>8</v>
      </c>
      <c r="L40" s="462">
        <v>180</v>
      </c>
      <c r="M40" s="463">
        <f>H40*K40*L40*I40</f>
        <v>0</v>
      </c>
      <c r="N40" s="464">
        <f t="shared" si="33"/>
        <v>4</v>
      </c>
      <c r="O40" s="465">
        <f>VLOOKUP(G40,DADOS!$D$7:$F$22,3,FALSE)</f>
        <v>2170.94</v>
      </c>
      <c r="P40" s="466">
        <f>ROUND(N40*O40,2)</f>
        <v>8683.76</v>
      </c>
      <c r="Q40" s="2032">
        <f>SUM(P38:P40)/P$117</f>
        <v>5.1749838595837781E-2</v>
      </c>
      <c r="R40" s="382"/>
      <c r="S40" s="1142"/>
      <c r="T40" s="1142"/>
      <c r="U40" s="1142"/>
      <c r="V40" s="1142"/>
      <c r="W40" s="1975"/>
      <c r="X40" s="2399"/>
      <c r="Y40" s="451"/>
      <c r="Z40" s="1982"/>
      <c r="AA40" s="1999">
        <f t="shared" si="40"/>
        <v>2</v>
      </c>
      <c r="AB40" s="2001">
        <f t="shared" si="40"/>
        <v>2</v>
      </c>
      <c r="AC40" s="451"/>
      <c r="AD40" s="451"/>
      <c r="AE40" s="451"/>
      <c r="AF40" s="452"/>
      <c r="AG40" s="2024"/>
      <c r="AH40" s="971"/>
      <c r="AI40" s="452"/>
      <c r="AJ40" s="452"/>
      <c r="AK40" s="452"/>
      <c r="AL40" s="971"/>
      <c r="AM40" s="959"/>
      <c r="AN40" s="451"/>
      <c r="AO40" s="909"/>
      <c r="AP40" s="451"/>
      <c r="AQ40" s="451"/>
      <c r="AR40" s="557"/>
      <c r="AS40" s="1042">
        <f t="shared" si="38"/>
        <v>4</v>
      </c>
      <c r="AT40" s="1988"/>
      <c r="AU40" s="1171"/>
      <c r="AV40" s="451"/>
      <c r="AW40" s="451"/>
      <c r="AX40" s="999"/>
      <c r="AY40" s="451"/>
      <c r="AZ40" s="451"/>
      <c r="BA40" s="1169"/>
      <c r="BB40" s="451"/>
      <c r="BC40" s="451"/>
      <c r="BD40" s="451"/>
      <c r="BE40" s="451"/>
      <c r="BF40" s="382"/>
      <c r="BG40" s="1947"/>
      <c r="BH40" s="1947"/>
      <c r="BI40" s="1947"/>
      <c r="BJ40" s="1947"/>
      <c r="BK40" s="1947"/>
      <c r="BL40" s="382"/>
      <c r="BM40" s="382"/>
      <c r="BN40" s="382"/>
      <c r="BO40" s="382"/>
      <c r="BP40" s="382"/>
      <c r="BQ40" s="382"/>
      <c r="BR40" s="383"/>
      <c r="BS40" s="2336" t="s">
        <v>595</v>
      </c>
      <c r="BT40" s="2337"/>
      <c r="BU40" s="2337"/>
      <c r="BV40" s="2337"/>
      <c r="BW40" s="2337"/>
      <c r="BX40" s="2338"/>
      <c r="BY40" s="1202"/>
      <c r="BZ40" s="1128"/>
      <c r="CA40" s="1286" t="s">
        <v>536</v>
      </c>
      <c r="CB40" s="1286">
        <f t="shared" si="41"/>
        <v>120</v>
      </c>
      <c r="CC40" s="382"/>
      <c r="CD40" s="1283">
        <f t="shared" si="39"/>
        <v>4</v>
      </c>
      <c r="CE40" s="1202"/>
      <c r="CF40" s="1281"/>
      <c r="CG40" s="1271"/>
      <c r="CM40" s="1127"/>
      <c r="CN40" s="1127"/>
      <c r="CO40" s="1127"/>
      <c r="CP40" s="1127"/>
      <c r="CQ40" s="1127"/>
      <c r="CR40" s="1127"/>
      <c r="CS40" s="1127"/>
      <c r="CT40" s="1127"/>
      <c r="CU40" s="1127"/>
      <c r="CV40" s="1127"/>
    </row>
    <row r="41" spans="2:100" ht="15" customHeight="1" thickBot="1" x14ac:dyDescent="0.3">
      <c r="B41" s="689" t="str">
        <f>"Arq"&amp;G41</f>
        <v>ArqP2</v>
      </c>
      <c r="C41" s="1200"/>
      <c r="D41" s="712" t="s">
        <v>499</v>
      </c>
      <c r="E41" s="727"/>
      <c r="F41" s="714" t="s">
        <v>507</v>
      </c>
      <c r="G41" s="31" t="s">
        <v>4</v>
      </c>
      <c r="H41" s="715"/>
      <c r="I41" s="120">
        <v>1</v>
      </c>
      <c r="J41" s="121" t="s">
        <v>38</v>
      </c>
      <c r="K41" s="122">
        <v>8</v>
      </c>
      <c r="L41" s="122">
        <v>180</v>
      </c>
      <c r="M41" s="123">
        <f>H41*K41*L41*I41</f>
        <v>0</v>
      </c>
      <c r="N41" s="611">
        <f t="shared" si="33"/>
        <v>9.5</v>
      </c>
      <c r="O41" s="716">
        <f>VLOOKUP(G41,DADOS!$D$7:$F$22,3,FALSE)</f>
        <v>10831.32</v>
      </c>
      <c r="P41" s="717">
        <f>ROUND(N41*O41,2)</f>
        <v>102897.54</v>
      </c>
      <c r="S41" s="145"/>
      <c r="T41" s="145"/>
      <c r="U41" s="145"/>
      <c r="V41" s="145"/>
      <c r="W41" s="561"/>
      <c r="X41" s="2397" t="s">
        <v>501</v>
      </c>
      <c r="Y41" s="1826"/>
      <c r="Z41" s="893"/>
      <c r="AA41" s="1995"/>
      <c r="AB41" s="1170"/>
      <c r="AC41" s="1008"/>
      <c r="AD41" s="908"/>
      <c r="AE41" s="908"/>
      <c r="AF41" s="2020"/>
      <c r="AG41" s="929">
        <f>2*1</f>
        <v>2</v>
      </c>
      <c r="AH41" s="929">
        <f t="shared" ref="AH41:AJ42" si="42">2*1</f>
        <v>2</v>
      </c>
      <c r="AI41" s="1929">
        <f t="shared" si="42"/>
        <v>2</v>
      </c>
      <c r="AJ41" s="1929">
        <f t="shared" si="42"/>
        <v>2</v>
      </c>
      <c r="AK41" s="908"/>
      <c r="AL41" s="1986">
        <f>2*0.5</f>
        <v>1</v>
      </c>
      <c r="AM41" s="960"/>
      <c r="AN41" s="48"/>
      <c r="AO41" s="908"/>
      <c r="AP41" s="48"/>
      <c r="AQ41" s="1985">
        <f>2*0.25</f>
        <v>0.5</v>
      </c>
      <c r="AR41" s="537"/>
      <c r="AS41" s="1043">
        <f>SUM(Y41:AR41)</f>
        <v>9.5</v>
      </c>
      <c r="AT41" s="47"/>
      <c r="AU41" s="1170"/>
      <c r="AV41" s="892"/>
      <c r="AW41" s="892"/>
      <c r="AX41" s="941"/>
      <c r="AY41" s="892"/>
      <c r="AZ41" s="892"/>
      <c r="BA41" s="575"/>
      <c r="BB41" s="47"/>
      <c r="BC41" s="47"/>
      <c r="BD41" s="47"/>
      <c r="BE41" s="1015"/>
      <c r="BS41" s="2193" t="s">
        <v>596</v>
      </c>
      <c r="BT41" s="2194"/>
      <c r="BU41" s="2194"/>
      <c r="BV41" s="2194"/>
      <c r="BW41" s="2194"/>
      <c r="BX41" s="1173">
        <v>60</v>
      </c>
      <c r="BY41" s="1172"/>
      <c r="BZ41" s="1227" t="s">
        <v>549</v>
      </c>
      <c r="CA41" s="1284" t="s">
        <v>543</v>
      </c>
      <c r="CB41" s="1284">
        <f>2*60</f>
        <v>120</v>
      </c>
      <c r="CC41" s="1128"/>
      <c r="CD41" s="1284">
        <f t="shared" si="39"/>
        <v>4</v>
      </c>
      <c r="CE41" s="7"/>
      <c r="CF41" s="1282">
        <v>2</v>
      </c>
      <c r="CG41" s="1271"/>
      <c r="CM41" s="1127"/>
      <c r="CN41" s="1127"/>
      <c r="CO41" s="1127"/>
      <c r="CP41" s="1127"/>
      <c r="CQ41" s="1127"/>
      <c r="CR41" s="1127"/>
      <c r="CS41" s="1127"/>
      <c r="CT41" s="1127"/>
      <c r="CU41" s="1127"/>
      <c r="CV41" s="1127"/>
    </row>
    <row r="42" spans="2:100" ht="15" customHeight="1" x14ac:dyDescent="0.25">
      <c r="B42" s="1172" t="str">
        <f>"Arq"&amp;G42</f>
        <v>ArqP3</v>
      </c>
      <c r="C42" s="1201"/>
      <c r="D42" s="15"/>
      <c r="E42" s="416"/>
      <c r="F42" s="718" t="s">
        <v>505</v>
      </c>
      <c r="G42" s="719" t="s">
        <v>5</v>
      </c>
      <c r="H42" s="720"/>
      <c r="I42" s="124"/>
      <c r="J42" s="125"/>
      <c r="K42" s="721"/>
      <c r="L42" s="721"/>
      <c r="M42" s="722"/>
      <c r="N42" s="723">
        <f t="shared" si="33"/>
        <v>9.5</v>
      </c>
      <c r="O42" s="129">
        <f>VLOOKUP(G42,DADOS!$D$7:$F$22,3,FALSE)</f>
        <v>8911.01</v>
      </c>
      <c r="P42" s="130">
        <f>ROUND(N42*O42,2)</f>
        <v>84654.6</v>
      </c>
      <c r="S42" s="145"/>
      <c r="T42" s="145"/>
      <c r="U42" s="145"/>
      <c r="V42" s="145"/>
      <c r="W42" s="561"/>
      <c r="X42" s="2398"/>
      <c r="Y42" s="551"/>
      <c r="Z42" s="893"/>
      <c r="AA42" s="551"/>
      <c r="AB42" s="1170"/>
      <c r="AC42" s="1008"/>
      <c r="AD42" s="908"/>
      <c r="AE42" s="908"/>
      <c r="AF42" s="2020"/>
      <c r="AG42" s="1372">
        <f t="shared" ref="AG42" si="43">2*1</f>
        <v>2</v>
      </c>
      <c r="AH42" s="1372">
        <f t="shared" si="42"/>
        <v>2</v>
      </c>
      <c r="AI42" s="1929">
        <f t="shared" si="42"/>
        <v>2</v>
      </c>
      <c r="AJ42" s="1929">
        <f t="shared" si="42"/>
        <v>2</v>
      </c>
      <c r="AK42" s="908"/>
      <c r="AL42" s="1929">
        <f>2*0.5</f>
        <v>1</v>
      </c>
      <c r="AM42" s="961"/>
      <c r="AN42" s="48"/>
      <c r="AO42" s="908"/>
      <c r="AP42" s="48"/>
      <c r="AQ42" s="1985">
        <f>2*0.25</f>
        <v>0.5</v>
      </c>
      <c r="AR42" s="537"/>
      <c r="AS42" s="1039">
        <f>SUM(Y42:AR42)</f>
        <v>9.5</v>
      </c>
      <c r="AT42" s="47"/>
      <c r="AU42" s="1064"/>
      <c r="AV42" s="691"/>
      <c r="AW42" s="691"/>
      <c r="AX42" s="1005"/>
      <c r="AY42" s="691"/>
      <c r="AZ42" s="691"/>
      <c r="BA42" s="1004"/>
      <c r="BB42" s="691"/>
      <c r="BC42" s="691"/>
      <c r="BD42" s="691"/>
      <c r="BE42" s="691"/>
      <c r="BS42" s="2333" t="s">
        <v>442</v>
      </c>
      <c r="BT42" s="2334"/>
      <c r="BU42" s="2334"/>
      <c r="BV42" s="2334"/>
      <c r="BW42" s="2334"/>
      <c r="BX42" s="2335"/>
      <c r="BY42" s="1172"/>
      <c r="BZ42" s="1128"/>
      <c r="CA42" s="1285" t="s">
        <v>544</v>
      </c>
      <c r="CB42" s="1284">
        <f>2*60</f>
        <v>120</v>
      </c>
      <c r="CC42" s="1128"/>
      <c r="CD42" s="1284">
        <f t="shared" si="39"/>
        <v>4</v>
      </c>
      <c r="CE42" s="7"/>
      <c r="CF42" s="1289"/>
      <c r="CG42" s="1271"/>
      <c r="CM42" s="1127"/>
      <c r="CN42" s="1127"/>
      <c r="CO42" s="1127"/>
      <c r="CP42" s="1127"/>
      <c r="CQ42" s="1127"/>
      <c r="CR42" s="1127"/>
      <c r="CS42" s="1127"/>
      <c r="CT42" s="1127"/>
      <c r="CU42" s="1127"/>
      <c r="CV42" s="1127"/>
    </row>
    <row r="43" spans="2:100" ht="15.75" thickBot="1" x14ac:dyDescent="0.3">
      <c r="B43" s="1202" t="str">
        <f>"Arq"&amp;G43</f>
        <v>ArqT4</v>
      </c>
      <c r="C43" s="383"/>
      <c r="D43" s="456"/>
      <c r="E43" s="457"/>
      <c r="F43" s="458" t="s">
        <v>65</v>
      </c>
      <c r="G43" s="459" t="s">
        <v>40</v>
      </c>
      <c r="H43" s="459"/>
      <c r="I43" s="460">
        <v>1</v>
      </c>
      <c r="J43" s="461" t="s">
        <v>38</v>
      </c>
      <c r="K43" s="462">
        <v>8</v>
      </c>
      <c r="L43" s="462">
        <v>180</v>
      </c>
      <c r="M43" s="463">
        <f>H43*K43*L43*I43</f>
        <v>0</v>
      </c>
      <c r="N43" s="464">
        <f>AS43</f>
        <v>4</v>
      </c>
      <c r="O43" s="465">
        <f>VLOOKUP(G43,DADOS!$D$7:$F$22,3,FALSE)</f>
        <v>2170.94</v>
      </c>
      <c r="P43" s="466">
        <f>ROUND(N43*O43,2)</f>
        <v>8683.76</v>
      </c>
      <c r="Q43" s="2032">
        <f>SUM(P41:P43)/P$117</f>
        <v>5.7796394328533153E-2</v>
      </c>
      <c r="R43" s="382"/>
      <c r="S43" s="1142"/>
      <c r="T43" s="1142"/>
      <c r="U43" s="1142"/>
      <c r="V43" s="1142"/>
      <c r="W43" s="1975"/>
      <c r="X43" s="2399"/>
      <c r="Y43" s="1009"/>
      <c r="Z43" s="707"/>
      <c r="AA43" s="681"/>
      <c r="AB43" s="1170"/>
      <c r="AC43" s="681"/>
      <c r="AD43" s="909"/>
      <c r="AE43" s="909"/>
      <c r="AF43" s="2021"/>
      <c r="AG43" s="906">
        <f>2*1</f>
        <v>2</v>
      </c>
      <c r="AH43" s="906">
        <f>2*1</f>
        <v>2</v>
      </c>
      <c r="AI43" s="909"/>
      <c r="AJ43" s="909"/>
      <c r="AK43" s="909"/>
      <c r="AL43" s="909"/>
      <c r="AM43" s="1010"/>
      <c r="AN43" s="707"/>
      <c r="AO43" s="909"/>
      <c r="AP43" s="707"/>
      <c r="AQ43" s="707"/>
      <c r="AR43" s="560"/>
      <c r="AS43" s="1042">
        <f t="shared" si="38"/>
        <v>4</v>
      </c>
      <c r="AT43" s="1988"/>
      <c r="AU43" s="1171"/>
      <c r="AV43" s="451"/>
      <c r="AW43" s="451"/>
      <c r="AX43" s="999"/>
      <c r="AY43" s="451"/>
      <c r="AZ43" s="451"/>
      <c r="BA43" s="1169"/>
      <c r="BB43" s="451"/>
      <c r="BC43" s="451"/>
      <c r="BD43" s="451"/>
      <c r="BE43" s="451"/>
      <c r="BF43" s="382"/>
      <c r="BG43" s="1947"/>
      <c r="BH43" s="1947"/>
      <c r="BI43" s="1947"/>
      <c r="BJ43" s="1947"/>
      <c r="BK43" s="1947"/>
      <c r="BL43" s="382"/>
      <c r="BM43" s="382"/>
      <c r="BN43" s="382"/>
      <c r="BO43" s="382"/>
      <c r="BP43" s="382"/>
      <c r="BQ43" s="382"/>
      <c r="BR43" s="383"/>
      <c r="BS43" s="2336" t="s">
        <v>443</v>
      </c>
      <c r="BT43" s="2337"/>
      <c r="BU43" s="2337"/>
      <c r="BV43" s="2337"/>
      <c r="BW43" s="2337"/>
      <c r="BX43" s="2338"/>
      <c r="BY43" s="1202"/>
      <c r="BZ43" s="1128"/>
      <c r="CA43" s="1286" t="s">
        <v>545</v>
      </c>
      <c r="CB43" s="1287">
        <f>2*60</f>
        <v>120</v>
      </c>
      <c r="CC43" s="1225"/>
      <c r="CD43" s="1283">
        <f t="shared" si="39"/>
        <v>4</v>
      </c>
      <c r="CE43" s="1202"/>
      <c r="CF43" s="1290"/>
      <c r="CG43" s="1271"/>
      <c r="CM43" s="1127"/>
      <c r="CN43" s="1127"/>
      <c r="CO43" s="1127"/>
      <c r="CP43" s="1127"/>
      <c r="CQ43" s="1127"/>
      <c r="CR43" s="1127"/>
      <c r="CS43" s="1127"/>
      <c r="CT43" s="1127"/>
      <c r="CU43" s="1127"/>
      <c r="CV43" s="1127"/>
    </row>
    <row r="44" spans="2:100" ht="15.75" thickBot="1" x14ac:dyDescent="0.3">
      <c r="B44" s="689" t="str">
        <f>"Ind"&amp;G44</f>
        <v>IndP2</v>
      </c>
      <c r="C44" s="1200"/>
      <c r="D44" s="712" t="s">
        <v>500</v>
      </c>
      <c r="E44" s="821"/>
      <c r="F44" s="426" t="s">
        <v>508</v>
      </c>
      <c r="G44" s="427" t="s">
        <v>4</v>
      </c>
      <c r="H44" s="789"/>
      <c r="I44" s="812"/>
      <c r="J44" s="813"/>
      <c r="K44" s="814"/>
      <c r="L44" s="814"/>
      <c r="M44" s="815"/>
      <c r="N44" s="829">
        <f t="shared" si="33"/>
        <v>8.5</v>
      </c>
      <c r="O44" s="2120">
        <f>VLOOKUP(G44,DADOS!$D$7:$F$22,3,FALSE)</f>
        <v>10831.32</v>
      </c>
      <c r="P44" s="717">
        <f t="shared" ref="P44:P46" si="44">ROUND(N44*O44,2)</f>
        <v>92066.22</v>
      </c>
      <c r="S44" s="145"/>
      <c r="T44" s="145"/>
      <c r="U44" s="145"/>
      <c r="V44" s="145"/>
      <c r="W44" s="561"/>
      <c r="X44" s="2397" t="s">
        <v>502</v>
      </c>
      <c r="Y44" s="1826"/>
      <c r="Z44" s="893"/>
      <c r="AA44" s="1995"/>
      <c r="AB44" s="1078"/>
      <c r="AC44" s="908"/>
      <c r="AD44" s="908"/>
      <c r="AE44" s="908"/>
      <c r="AF44" s="910"/>
      <c r="AG44" s="2025">
        <f t="shared" ref="AG44:AI46" si="45">2*1</f>
        <v>2</v>
      </c>
      <c r="AH44" s="1372">
        <f t="shared" si="45"/>
        <v>2</v>
      </c>
      <c r="AI44" s="393">
        <f t="shared" si="45"/>
        <v>2</v>
      </c>
      <c r="AJ44" s="393">
        <f>1*1</f>
        <v>1</v>
      </c>
      <c r="AK44" s="908"/>
      <c r="AL44" s="1986">
        <f>2*0.5</f>
        <v>1</v>
      </c>
      <c r="AM44" s="907"/>
      <c r="AN44" s="1991"/>
      <c r="AO44" s="1008"/>
      <c r="AP44" s="908"/>
      <c r="AQ44" s="1985">
        <f>2*0.25</f>
        <v>0.5</v>
      </c>
      <c r="AR44" s="537"/>
      <c r="AS44" s="1043">
        <f>SUM(Y44:AR44)</f>
        <v>8.5</v>
      </c>
      <c r="AT44" s="816"/>
      <c r="AU44" s="1170"/>
      <c r="AV44" s="892"/>
      <c r="AW44" s="892"/>
      <c r="AX44" s="941"/>
      <c r="AY44" s="892"/>
      <c r="AZ44" s="892"/>
      <c r="BA44" s="575"/>
      <c r="BB44" s="47"/>
      <c r="BC44" s="47"/>
      <c r="BD44" s="47"/>
      <c r="BE44" s="1015"/>
      <c r="BS44" s="2193" t="s">
        <v>475</v>
      </c>
      <c r="BT44" s="2194"/>
      <c r="BU44" s="2194"/>
      <c r="BV44" s="2194"/>
      <c r="BW44" s="2194"/>
      <c r="BX44" s="1173">
        <v>60</v>
      </c>
      <c r="BY44" s="1172"/>
      <c r="BZ44" s="1227" t="s">
        <v>550</v>
      </c>
      <c r="CA44" s="1284" t="s">
        <v>546</v>
      </c>
      <c r="CB44" s="1284">
        <f t="shared" ref="CB44:CB46" si="46">2*60</f>
        <v>120</v>
      </c>
      <c r="CC44" s="1128"/>
      <c r="CD44" s="1284">
        <f>2*2*2</f>
        <v>8</v>
      </c>
      <c r="CE44" s="7"/>
      <c r="CF44" s="1282">
        <v>2</v>
      </c>
      <c r="CG44" s="1271"/>
      <c r="CM44" s="1127"/>
      <c r="CN44" s="1127"/>
      <c r="CO44" s="1127"/>
      <c r="CP44" s="1127"/>
      <c r="CQ44" s="1127"/>
      <c r="CR44" s="1127"/>
      <c r="CS44" s="1127"/>
      <c r="CT44" s="1127"/>
      <c r="CU44" s="1127"/>
      <c r="CV44" s="1127"/>
    </row>
    <row r="45" spans="2:100" x14ac:dyDescent="0.25">
      <c r="B45" s="1172" t="str">
        <f>"Ind"&amp;G45</f>
        <v>IndP3</v>
      </c>
      <c r="C45" s="1201"/>
      <c r="D45" s="22"/>
      <c r="E45" s="817"/>
      <c r="F45" s="718" t="s">
        <v>505</v>
      </c>
      <c r="G45" s="719" t="s">
        <v>5</v>
      </c>
      <c r="H45" s="789"/>
      <c r="I45" s="812"/>
      <c r="J45" s="813"/>
      <c r="K45" s="814"/>
      <c r="L45" s="814"/>
      <c r="M45" s="815"/>
      <c r="N45" s="723">
        <f t="shared" si="33"/>
        <v>7.5</v>
      </c>
      <c r="O45" s="2123">
        <f>VLOOKUP(G45,DADOS!$D$7:$F$22,3,FALSE)</f>
        <v>8911.01</v>
      </c>
      <c r="P45" s="1912">
        <f t="shared" si="44"/>
        <v>66832.58</v>
      </c>
      <c r="S45" s="145"/>
      <c r="T45" s="145"/>
      <c r="U45" s="145"/>
      <c r="V45" s="145"/>
      <c r="W45" s="561"/>
      <c r="X45" s="2398"/>
      <c r="Y45" s="551"/>
      <c r="Z45" s="893"/>
      <c r="AA45" s="1995"/>
      <c r="AB45" s="1079"/>
      <c r="AC45" s="908"/>
      <c r="AD45" s="908"/>
      <c r="AE45" s="908"/>
      <c r="AF45" s="908"/>
      <c r="AG45" s="2026">
        <f>2*1</f>
        <v>2</v>
      </c>
      <c r="AH45" s="1372">
        <f t="shared" si="45"/>
        <v>2</v>
      </c>
      <c r="AI45" s="2251">
        <f>2*1</f>
        <v>2</v>
      </c>
      <c r="AJ45" s="2253"/>
      <c r="AK45" s="2252"/>
      <c r="AL45" s="1929">
        <f>2*0.5</f>
        <v>1</v>
      </c>
      <c r="AM45" s="958"/>
      <c r="AN45" s="1991"/>
      <c r="AO45" s="1928"/>
      <c r="AP45" s="908"/>
      <c r="AQ45" s="1985">
        <f>2*0.25</f>
        <v>0.5</v>
      </c>
      <c r="AR45" s="537"/>
      <c r="AS45" s="1043">
        <f>SUM(Y45:AR45)</f>
        <v>7.5</v>
      </c>
      <c r="AT45" s="816"/>
      <c r="AU45" s="1064"/>
      <c r="AV45" s="691"/>
      <c r="AW45" s="691"/>
      <c r="AX45" s="1005"/>
      <c r="AY45" s="691"/>
      <c r="AZ45" s="691"/>
      <c r="BA45" s="1004"/>
      <c r="BB45" s="691"/>
      <c r="BC45" s="691"/>
      <c r="BD45" s="691"/>
      <c r="BE45" s="691"/>
      <c r="BS45" s="2333" t="s">
        <v>442</v>
      </c>
      <c r="BT45" s="2334"/>
      <c r="BU45" s="2334"/>
      <c r="BV45" s="2334"/>
      <c r="BW45" s="2334"/>
      <c r="BX45" s="2335"/>
      <c r="BY45" s="1172"/>
      <c r="BZ45" s="1128"/>
      <c r="CA45" s="1285" t="s">
        <v>547</v>
      </c>
      <c r="CB45" s="1284">
        <f t="shared" si="46"/>
        <v>120</v>
      </c>
      <c r="CC45" s="1128"/>
      <c r="CD45" s="1284">
        <f>2*2*2</f>
        <v>8</v>
      </c>
      <c r="CE45" s="7"/>
      <c r="CF45" s="1289"/>
      <c r="CG45" s="1271"/>
      <c r="CM45" s="1127"/>
      <c r="CN45" s="1127"/>
      <c r="CO45" s="1127"/>
      <c r="CP45" s="1127"/>
      <c r="CQ45" s="1127"/>
      <c r="CR45" s="1127"/>
      <c r="CS45" s="1127"/>
      <c r="CT45" s="1127"/>
      <c r="CU45" s="1127"/>
      <c r="CV45" s="1127"/>
    </row>
    <row r="46" spans="2:100" ht="15.75" thickBot="1" x14ac:dyDescent="0.3">
      <c r="B46" s="1202" t="str">
        <f>"Ind"&amp;G46</f>
        <v>IndT4</v>
      </c>
      <c r="C46" s="383"/>
      <c r="D46" s="456"/>
      <c r="E46" s="787"/>
      <c r="F46" s="458" t="s">
        <v>65</v>
      </c>
      <c r="G46" s="459" t="s">
        <v>40</v>
      </c>
      <c r="H46" s="825"/>
      <c r="I46" s="724"/>
      <c r="J46" s="826"/>
      <c r="K46" s="827"/>
      <c r="L46" s="827"/>
      <c r="M46" s="828"/>
      <c r="N46" s="830">
        <f t="shared" si="33"/>
        <v>4</v>
      </c>
      <c r="O46" s="2121">
        <f>VLOOKUP(G46,DADOS!$D$7:$F$22,3,FALSE)</f>
        <v>2170.94</v>
      </c>
      <c r="P46" s="2122">
        <f t="shared" si="44"/>
        <v>8683.76</v>
      </c>
      <c r="Q46" s="2032">
        <f>SUM(P44:P46)/P$117</f>
        <v>4.9357267046167733E-2</v>
      </c>
      <c r="R46" s="382"/>
      <c r="S46" s="1142"/>
      <c r="T46" s="1142"/>
      <c r="U46" s="1142"/>
      <c r="V46" s="1142"/>
      <c r="W46" s="1975"/>
      <c r="X46" s="2399"/>
      <c r="Y46" s="1009"/>
      <c r="Z46" s="912"/>
      <c r="AA46" s="1012"/>
      <c r="AB46" s="1077"/>
      <c r="AC46" s="909"/>
      <c r="AD46" s="909"/>
      <c r="AE46" s="909"/>
      <c r="AF46" s="909"/>
      <c r="AG46" s="2027">
        <f>2*1</f>
        <v>2</v>
      </c>
      <c r="AH46" s="906">
        <f t="shared" si="45"/>
        <v>2</v>
      </c>
      <c r="AI46" s="909"/>
      <c r="AJ46" s="912"/>
      <c r="AK46" s="909"/>
      <c r="AL46" s="909"/>
      <c r="AM46" s="1010"/>
      <c r="AN46" s="981"/>
      <c r="AO46" s="681"/>
      <c r="AP46" s="909"/>
      <c r="AQ46" s="909"/>
      <c r="AR46" s="560"/>
      <c r="AS46" s="1046">
        <f t="shared" si="38"/>
        <v>4</v>
      </c>
      <c r="AT46" s="1990"/>
      <c r="AU46" s="1171"/>
      <c r="AV46" s="451"/>
      <c r="AW46" s="451"/>
      <c r="AX46" s="999"/>
      <c r="AY46" s="451"/>
      <c r="AZ46" s="451"/>
      <c r="BA46" s="1169"/>
      <c r="BB46" s="451"/>
      <c r="BC46" s="451"/>
      <c r="BD46" s="451"/>
      <c r="BE46" s="451"/>
      <c r="BF46" s="382"/>
      <c r="BG46" s="1947"/>
      <c r="BH46" s="1947"/>
      <c r="BI46" s="1947"/>
      <c r="BJ46" s="1947"/>
      <c r="BK46" s="1947"/>
      <c r="BL46" s="382"/>
      <c r="BM46" s="382"/>
      <c r="BN46" s="382"/>
      <c r="BO46" s="382"/>
      <c r="BP46" s="382"/>
      <c r="BQ46" s="382"/>
      <c r="BR46" s="383"/>
      <c r="BS46" s="2336" t="s">
        <v>443</v>
      </c>
      <c r="BT46" s="2337"/>
      <c r="BU46" s="2337"/>
      <c r="BV46" s="2337"/>
      <c r="BW46" s="2337"/>
      <c r="BX46" s="2338"/>
      <c r="BY46" s="1202"/>
      <c r="BZ46" s="1226"/>
      <c r="CA46" s="1286" t="s">
        <v>548</v>
      </c>
      <c r="CB46" s="1286">
        <f t="shared" si="46"/>
        <v>120</v>
      </c>
      <c r="CC46" s="1225"/>
      <c r="CD46" s="1286">
        <f>2*2*2</f>
        <v>8</v>
      </c>
      <c r="CE46" s="382"/>
      <c r="CF46" s="1281"/>
      <c r="CG46" s="1271"/>
      <c r="CM46" s="1127"/>
      <c r="CN46" s="1127"/>
      <c r="CO46" s="1127"/>
      <c r="CP46" s="1127"/>
      <c r="CQ46" s="1127"/>
      <c r="CR46" s="1127"/>
      <c r="CS46" s="1127"/>
      <c r="CT46" s="1127"/>
      <c r="CU46" s="1127"/>
      <c r="CV46" s="1127"/>
    </row>
    <row r="47" spans="2:100" x14ac:dyDescent="0.25">
      <c r="B47" s="689"/>
      <c r="C47" s="1200"/>
      <c r="D47" s="822"/>
      <c r="E47" s="823"/>
      <c r="F47" s="823"/>
      <c r="G47" s="823"/>
      <c r="H47" s="725"/>
      <c r="I47" s="725"/>
      <c r="J47" s="725"/>
      <c r="K47" s="725"/>
      <c r="L47" s="725"/>
      <c r="M47" s="725"/>
      <c r="N47" s="823"/>
      <c r="O47" s="824" t="s">
        <v>168</v>
      </c>
      <c r="P47" s="726">
        <f>SUM(P21:P46)</f>
        <v>2442225.7200000002</v>
      </c>
      <c r="Q47" s="1976">
        <f>P47/P$117</f>
        <v>0.71929672782811804</v>
      </c>
      <c r="S47" s="145"/>
      <c r="T47" s="145"/>
      <c r="U47" s="145"/>
      <c r="V47" s="145"/>
      <c r="W47" s="561"/>
      <c r="X47" s="10"/>
      <c r="Y47" s="710"/>
      <c r="Z47" s="48"/>
      <c r="AA47" s="48"/>
      <c r="AB47" s="48"/>
      <c r="AC47" s="48"/>
      <c r="AD47" s="48"/>
      <c r="AE47" s="48"/>
      <c r="AF47" s="48"/>
      <c r="AG47" s="406"/>
      <c r="AH47" s="892"/>
      <c r="AI47" s="406"/>
      <c r="AJ47" s="406"/>
      <c r="AK47" s="406"/>
      <c r="AL47" s="892"/>
      <c r="AM47" s="1011"/>
      <c r="AN47" s="48"/>
      <c r="AO47" s="908"/>
      <c r="AP47" s="48"/>
      <c r="AQ47" s="48"/>
      <c r="AR47" s="537"/>
      <c r="AS47" s="1043"/>
      <c r="AT47" s="43"/>
      <c r="AU47" s="1170"/>
      <c r="AV47" s="48"/>
      <c r="AW47" s="48"/>
      <c r="AX47" s="941"/>
      <c r="AY47" s="48"/>
      <c r="AZ47" s="48"/>
      <c r="BA47" s="566"/>
      <c r="BB47" s="48"/>
      <c r="BC47" s="48"/>
      <c r="BD47" s="48"/>
      <c r="BE47" s="48"/>
      <c r="BG47" s="1989">
        <f>P47</f>
        <v>2442225.7200000002</v>
      </c>
      <c r="BH47" s="1989"/>
      <c r="CG47" s="1133"/>
      <c r="CM47" s="1127"/>
      <c r="CN47" s="1127"/>
      <c r="CO47" s="1127"/>
      <c r="CP47" s="1127"/>
      <c r="CQ47" s="1127"/>
      <c r="CR47" s="1127"/>
      <c r="CS47" s="1127"/>
      <c r="CT47" s="1127"/>
      <c r="CU47" s="1127"/>
      <c r="CV47" s="1127"/>
    </row>
    <row r="48" spans="2:100" ht="15.75" thickBot="1" x14ac:dyDescent="0.3">
      <c r="B48" s="1202"/>
      <c r="C48" s="383"/>
      <c r="D48" s="818"/>
      <c r="E48" s="819"/>
      <c r="F48" s="819"/>
      <c r="G48" s="819"/>
      <c r="H48" s="819"/>
      <c r="I48" s="819"/>
      <c r="J48" s="819"/>
      <c r="K48" s="819"/>
      <c r="L48" s="819"/>
      <c r="M48" s="819"/>
      <c r="N48" s="819"/>
      <c r="O48" s="820" t="s">
        <v>111</v>
      </c>
      <c r="P48" s="772">
        <f>P47*0.8404</f>
        <v>2052446.4950880003</v>
      </c>
      <c r="Q48" s="1202"/>
      <c r="R48" s="382"/>
      <c r="S48" s="1142"/>
      <c r="T48" s="1142"/>
      <c r="U48" s="1142"/>
      <c r="V48" s="1142"/>
      <c r="W48" s="1975"/>
      <c r="X48" s="994"/>
      <c r="Y48" s="556"/>
      <c r="Z48" s="451"/>
      <c r="AA48" s="451"/>
      <c r="AB48" s="451"/>
      <c r="AC48" s="451"/>
      <c r="AD48" s="451"/>
      <c r="AE48" s="451"/>
      <c r="AF48" s="451"/>
      <c r="AG48" s="452"/>
      <c r="AH48" s="971"/>
      <c r="AI48" s="452"/>
      <c r="AJ48" s="452"/>
      <c r="AK48" s="452"/>
      <c r="AL48" s="971"/>
      <c r="AM48" s="959"/>
      <c r="AN48" s="707"/>
      <c r="AO48" s="912"/>
      <c r="AP48" s="707"/>
      <c r="AQ48" s="707"/>
      <c r="AR48" s="560"/>
      <c r="AS48" s="1042"/>
      <c r="AT48" s="43"/>
      <c r="AU48" s="1064"/>
      <c r="AV48" s="47"/>
      <c r="AW48" s="47"/>
      <c r="AX48" s="1063"/>
      <c r="AY48" s="47"/>
      <c r="AZ48" s="47"/>
      <c r="BA48" s="575"/>
      <c r="BB48" s="47"/>
      <c r="BC48" s="47"/>
      <c r="BD48" s="47"/>
      <c r="BE48" s="47"/>
      <c r="BG48" s="151"/>
      <c r="BH48" s="151">
        <f>P48</f>
        <v>2052446.4950880003</v>
      </c>
      <c r="CG48" s="1133"/>
      <c r="CH48" s="1127"/>
      <c r="CI48" s="1127"/>
      <c r="CJ48" s="1127"/>
      <c r="CK48" s="1127"/>
      <c r="CL48" s="1127"/>
      <c r="CM48" s="1127"/>
      <c r="CN48" s="1127"/>
      <c r="CO48" s="1127"/>
      <c r="CP48" s="1127"/>
      <c r="CQ48" s="1127"/>
      <c r="CR48" s="1127"/>
      <c r="CS48" s="1127"/>
      <c r="CT48" s="1127"/>
      <c r="CU48" s="1127"/>
      <c r="CV48" s="1127"/>
    </row>
    <row r="49" spans="2:100" s="396" customFormat="1" ht="35.25" customHeight="1" thickBot="1" x14ac:dyDescent="0.3">
      <c r="B49" s="1205"/>
      <c r="C49" s="1206"/>
      <c r="D49" s="1207" t="s">
        <v>553</v>
      </c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  <c r="P49" s="398"/>
      <c r="Q49" s="1205"/>
      <c r="R49" s="1206"/>
      <c r="S49" s="1977"/>
      <c r="T49" s="1977"/>
      <c r="U49" s="1977"/>
      <c r="V49" s="1977"/>
      <c r="W49" s="1978"/>
      <c r="X49" s="2028"/>
      <c r="Y49" s="2029"/>
      <c r="Z49" s="2030"/>
      <c r="AA49" s="2030"/>
      <c r="AB49" s="2030"/>
      <c r="AC49" s="2030"/>
      <c r="AD49" s="2030"/>
      <c r="AE49" s="2030"/>
      <c r="AF49" s="2030"/>
      <c r="AG49" s="2031"/>
      <c r="AH49" s="2031"/>
      <c r="AI49" s="2031"/>
      <c r="AJ49" s="2031"/>
      <c r="AK49" s="2031"/>
      <c r="AL49" s="2031"/>
      <c r="AM49" s="2030"/>
      <c r="AN49" s="699"/>
      <c r="AO49" s="699"/>
      <c r="AP49" s="699"/>
      <c r="AQ49" s="699"/>
      <c r="AR49" s="699"/>
      <c r="AS49" s="1047"/>
      <c r="AT49" s="399"/>
      <c r="AU49" s="563"/>
      <c r="AV49" s="563"/>
      <c r="AW49" s="563"/>
      <c r="AX49" s="1005"/>
      <c r="AY49" s="563"/>
      <c r="AZ49" s="563"/>
      <c r="BA49" s="563"/>
      <c r="BB49" s="563"/>
      <c r="BC49" s="563"/>
      <c r="BD49" s="563"/>
      <c r="BE49" s="563"/>
      <c r="BF49" s="400"/>
      <c r="BG49" s="402"/>
      <c r="BH49" s="402"/>
      <c r="BI49" s="402"/>
      <c r="BJ49" s="402"/>
      <c r="BK49" s="402"/>
      <c r="BL49" s="400"/>
      <c r="BM49" s="400"/>
      <c r="BN49" s="400"/>
      <c r="BO49" s="400"/>
      <c r="BP49" s="400"/>
      <c r="BQ49" s="400"/>
      <c r="BR49" s="400"/>
      <c r="BS49" s="2324" t="s">
        <v>279</v>
      </c>
      <c r="BT49" s="2325"/>
      <c r="BU49" s="2325"/>
      <c r="BV49" s="2326"/>
      <c r="BW49" s="1206"/>
      <c r="BX49" s="2246" t="s">
        <v>684</v>
      </c>
      <c r="BY49" s="1206"/>
      <c r="BZ49" s="1240"/>
      <c r="CA49" s="1279"/>
      <c r="CB49" s="1236" t="s">
        <v>589</v>
      </c>
      <c r="CC49" s="1279"/>
      <c r="CD49" s="1236" t="s">
        <v>523</v>
      </c>
      <c r="CE49" s="1205"/>
      <c r="CF49" s="1236" t="s">
        <v>551</v>
      </c>
      <c r="CG49" s="1271"/>
      <c r="CH49" s="1127"/>
      <c r="CI49" s="1127"/>
      <c r="CJ49" s="1127"/>
      <c r="CK49" s="1127"/>
      <c r="CL49" s="1127"/>
      <c r="CM49" s="1127"/>
      <c r="CN49" s="1127"/>
      <c r="CO49" s="1127"/>
      <c r="CP49" s="1127"/>
      <c r="CQ49" s="1127"/>
      <c r="CR49" s="1127"/>
      <c r="CS49" s="1127"/>
      <c r="CT49" s="1127"/>
      <c r="CU49" s="1127"/>
      <c r="CV49" s="1127"/>
    </row>
    <row r="50" spans="2:100" ht="15.75" thickBot="1" x14ac:dyDescent="0.3">
      <c r="B50" s="689" t="str">
        <f>"Fsc"&amp;G50</f>
        <v>FscP2</v>
      </c>
      <c r="C50" s="1200"/>
      <c r="D50" s="425"/>
      <c r="E50" s="415"/>
      <c r="F50" s="426" t="s">
        <v>139</v>
      </c>
      <c r="G50" s="427" t="s">
        <v>4</v>
      </c>
      <c r="H50" s="449"/>
      <c r="I50" s="124">
        <v>1</v>
      </c>
      <c r="J50" s="137" t="s">
        <v>38</v>
      </c>
      <c r="K50" s="428">
        <v>8</v>
      </c>
      <c r="L50" s="428">
        <v>30</v>
      </c>
      <c r="M50" s="429">
        <f>H50*K50*L50*I50</f>
        <v>0</v>
      </c>
      <c r="N50" s="792">
        <f>AS50</f>
        <v>3.75</v>
      </c>
      <c r="O50" s="430">
        <f>VLOOKUP(G50,DADOS!$D$7:$F$22,3,FALSE)</f>
        <v>10831.32</v>
      </c>
      <c r="P50" s="431">
        <f>ROUND(N50*O50,2)</f>
        <v>40617.449999999997</v>
      </c>
      <c r="S50" s="145"/>
      <c r="T50" s="145"/>
      <c r="U50" s="145"/>
      <c r="V50" s="145"/>
      <c r="W50" s="561"/>
      <c r="X50" s="690"/>
      <c r="Y50" s="710"/>
      <c r="Z50" s="48"/>
      <c r="AA50" s="1008"/>
      <c r="AB50" s="1008"/>
      <c r="AC50" s="929">
        <f t="shared" ref="AC50:AC51" si="47">1*1</f>
        <v>1</v>
      </c>
      <c r="AD50" s="929">
        <f>1*1</f>
        <v>1</v>
      </c>
      <c r="AE50" s="1929">
        <f>1*1</f>
        <v>1</v>
      </c>
      <c r="AF50" s="969"/>
      <c r="AG50" s="969"/>
      <c r="AH50" s="969"/>
      <c r="AI50" s="969"/>
      <c r="AJ50" s="969"/>
      <c r="AK50" s="969"/>
      <c r="AL50" s="1929">
        <f>1*0.5</f>
        <v>0.5</v>
      </c>
      <c r="AM50" s="907"/>
      <c r="AN50" s="48"/>
      <c r="AO50" s="908"/>
      <c r="AP50" s="48"/>
      <c r="AQ50" s="1929">
        <f>1*0.25</f>
        <v>0.25</v>
      </c>
      <c r="AR50" s="537"/>
      <c r="AS50" s="1039">
        <f>SUM(Y50:AR50)</f>
        <v>3.75</v>
      </c>
      <c r="AT50" s="43"/>
      <c r="AU50" s="1064"/>
      <c r="AV50" s="47"/>
      <c r="AW50" s="47"/>
      <c r="AX50" s="955"/>
      <c r="AY50" s="47"/>
      <c r="AZ50" s="47"/>
      <c r="BA50" s="575"/>
      <c r="BB50" s="47"/>
      <c r="BC50" s="47"/>
      <c r="BD50" s="47"/>
      <c r="BE50" s="47"/>
      <c r="BS50" s="2354" t="s">
        <v>582</v>
      </c>
      <c r="BT50" s="2355"/>
      <c r="BU50" s="2355"/>
      <c r="BV50" s="2356"/>
      <c r="BX50" s="1173">
        <v>60</v>
      </c>
      <c r="BZ50" s="1201"/>
      <c r="CA50" s="1146" t="s">
        <v>552</v>
      </c>
      <c r="CB50" s="908">
        <f>1*60</f>
        <v>60</v>
      </c>
      <c r="CC50" s="7"/>
      <c r="CD50" s="1147">
        <f>1*2</f>
        <v>2</v>
      </c>
      <c r="CE50" s="7"/>
      <c r="CF50" s="1282">
        <v>1</v>
      </c>
      <c r="CG50" s="1271"/>
      <c r="CH50" s="1127"/>
      <c r="CI50" s="1127"/>
      <c r="CJ50" s="1127"/>
      <c r="CK50" s="1127"/>
      <c r="CL50" s="1127"/>
      <c r="CM50" s="1127"/>
      <c r="CN50" s="1127"/>
      <c r="CO50" s="1127"/>
      <c r="CP50" s="1127"/>
      <c r="CQ50" s="1127"/>
      <c r="CR50" s="1127"/>
      <c r="CS50" s="1127"/>
      <c r="CT50" s="1127"/>
      <c r="CU50" s="1127"/>
      <c r="CV50" s="1127"/>
    </row>
    <row r="51" spans="2:100" ht="18" customHeight="1" thickBot="1" x14ac:dyDescent="0.3">
      <c r="B51" s="1172" t="str">
        <f>"Geo"&amp;G51</f>
        <v>GeoP3</v>
      </c>
      <c r="C51" s="1201"/>
      <c r="D51" s="15"/>
      <c r="E51" s="416"/>
      <c r="F51" s="672" t="s">
        <v>607</v>
      </c>
      <c r="G51" s="19" t="s">
        <v>5</v>
      </c>
      <c r="H51" s="20"/>
      <c r="I51" s="124">
        <v>1</v>
      </c>
      <c r="J51" s="125" t="s">
        <v>38</v>
      </c>
      <c r="K51" s="126">
        <v>8</v>
      </c>
      <c r="L51" s="126">
        <v>30</v>
      </c>
      <c r="M51" s="127">
        <f>H51*K51*L51*I51</f>
        <v>0</v>
      </c>
      <c r="N51" s="128">
        <f>AS51</f>
        <v>3.75</v>
      </c>
      <c r="O51" s="129">
        <f>VLOOKUP(G51,DADOS!$D$7:$F$22,3,FALSE)</f>
        <v>8911.01</v>
      </c>
      <c r="P51" s="130">
        <f>ROUND(N51*O51,2)</f>
        <v>33416.29</v>
      </c>
      <c r="S51" s="145"/>
      <c r="T51" s="145"/>
      <c r="U51" s="145"/>
      <c r="V51" s="145"/>
      <c r="W51" s="561"/>
      <c r="X51" s="690"/>
      <c r="Y51" s="26"/>
      <c r="Z51" s="691"/>
      <c r="AA51" s="1008">
        <v>0</v>
      </c>
      <c r="AB51" s="1008"/>
      <c r="AC51" s="929">
        <f t="shared" si="47"/>
        <v>1</v>
      </c>
      <c r="AD51" s="929">
        <f>1*1</f>
        <v>1</v>
      </c>
      <c r="AE51" s="1929">
        <f>1*1</f>
        <v>1</v>
      </c>
      <c r="AF51" s="969"/>
      <c r="AG51" s="969"/>
      <c r="AH51" s="969"/>
      <c r="AI51" s="969"/>
      <c r="AJ51" s="969"/>
      <c r="AK51" s="969"/>
      <c r="AL51" s="1929">
        <f>1*0.5</f>
        <v>0.5</v>
      </c>
      <c r="AM51" s="963"/>
      <c r="AN51" s="48"/>
      <c r="AO51" s="908"/>
      <c r="AP51" s="969"/>
      <c r="AQ51" s="1929">
        <f>1*0.25</f>
        <v>0.25</v>
      </c>
      <c r="AR51" s="537"/>
      <c r="AS51" s="1039">
        <f>SUM(Y51:AR51)</f>
        <v>3.75</v>
      </c>
      <c r="AT51" s="43"/>
      <c r="AU51" s="1064"/>
      <c r="AV51" s="691"/>
      <c r="AW51" s="691"/>
      <c r="AX51" s="1005"/>
      <c r="AY51" s="691"/>
      <c r="AZ51" s="691"/>
      <c r="BA51" s="1004"/>
      <c r="BB51" s="691"/>
      <c r="BC51" s="691"/>
      <c r="BD51" s="691"/>
      <c r="BE51" s="691"/>
      <c r="BS51" s="2351" t="s">
        <v>583</v>
      </c>
      <c r="BT51" s="2352"/>
      <c r="BU51" s="2352"/>
      <c r="BV51" s="2353"/>
      <c r="BW51" s="382"/>
      <c r="BX51" s="382"/>
      <c r="BY51" s="382"/>
      <c r="BZ51" s="383"/>
      <c r="CA51" s="1149" t="s">
        <v>554</v>
      </c>
      <c r="CB51" s="909">
        <f>1*60</f>
        <v>60</v>
      </c>
      <c r="CC51" s="382"/>
      <c r="CD51" s="1151">
        <f>1*2</f>
        <v>2</v>
      </c>
      <c r="CE51" s="382"/>
      <c r="CF51" s="1281"/>
      <c r="CG51" s="1271"/>
      <c r="CH51" s="1127"/>
      <c r="CI51" s="1127"/>
      <c r="CJ51" s="1127"/>
      <c r="CK51" s="1127"/>
      <c r="CL51" s="1127"/>
      <c r="CM51" s="1127"/>
      <c r="CN51" s="1127"/>
      <c r="CO51" s="1127"/>
      <c r="CP51" s="1127"/>
      <c r="CQ51" s="1127"/>
      <c r="CR51" s="1127"/>
      <c r="CS51" s="1127"/>
      <c r="CT51" s="1127"/>
      <c r="CU51" s="1127"/>
      <c r="CV51" s="1127"/>
    </row>
    <row r="52" spans="2:100" x14ac:dyDescent="0.25">
      <c r="B52" s="1172"/>
      <c r="C52" s="1201"/>
      <c r="D52" s="113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437" t="s">
        <v>121</v>
      </c>
      <c r="P52" s="131">
        <f>SUM(P50:P51)</f>
        <v>74033.739999999991</v>
      </c>
      <c r="Q52" s="440">
        <f>P52/P$117</f>
        <v>2.1804793264922968E-2</v>
      </c>
      <c r="S52" s="145"/>
      <c r="T52" s="145"/>
      <c r="U52" s="145"/>
      <c r="V52" s="145"/>
      <c r="W52" s="561"/>
      <c r="X52" s="690"/>
      <c r="Y52" s="26"/>
      <c r="Z52" s="691"/>
      <c r="AA52" s="691"/>
      <c r="AB52" s="1017"/>
      <c r="AC52" s="1017"/>
      <c r="AD52" s="1017"/>
      <c r="AE52" s="1017"/>
      <c r="AF52" s="1017"/>
      <c r="AG52" s="1018"/>
      <c r="AH52" s="976"/>
      <c r="AI52" s="1018"/>
      <c r="AJ52" s="1018"/>
      <c r="AK52" s="1018"/>
      <c r="AL52" s="893"/>
      <c r="AM52" s="962"/>
      <c r="AN52" s="48"/>
      <c r="AO52" s="908"/>
      <c r="AP52" s="48"/>
      <c r="AQ52" s="48"/>
      <c r="AR52" s="537"/>
      <c r="AS52" s="1039"/>
      <c r="AT52" s="43"/>
      <c r="AU52" s="1064"/>
      <c r="AV52" s="691"/>
      <c r="AW52" s="691"/>
      <c r="AX52" s="1005"/>
      <c r="AY52" s="691"/>
      <c r="AZ52" s="691"/>
      <c r="BA52" s="1004"/>
      <c r="BB52" s="691"/>
      <c r="BC52" s="691"/>
      <c r="BD52" s="691"/>
      <c r="BE52" s="691"/>
      <c r="BG52" s="151">
        <f>P52</f>
        <v>74033.739999999991</v>
      </c>
      <c r="BH52" s="151"/>
      <c r="BS52" s="1172"/>
      <c r="CB52" s="7"/>
      <c r="CC52" s="7"/>
      <c r="CD52" s="7"/>
      <c r="CE52" s="7"/>
      <c r="CF52" s="1201"/>
      <c r="CG52" s="1133"/>
      <c r="CH52" s="1127"/>
      <c r="CI52" s="1127"/>
      <c r="CJ52" s="1127"/>
      <c r="CK52" s="1127"/>
      <c r="CL52" s="1127"/>
      <c r="CM52" s="1127"/>
      <c r="CN52" s="1127"/>
      <c r="CO52" s="1127"/>
      <c r="CP52" s="1127"/>
      <c r="CQ52" s="1127"/>
      <c r="CR52" s="1127"/>
      <c r="CS52" s="1127"/>
      <c r="CT52" s="1127"/>
      <c r="CU52" s="1127"/>
      <c r="CV52" s="1127"/>
    </row>
    <row r="53" spans="2:100" ht="15.75" thickBot="1" x14ac:dyDescent="0.3">
      <c r="B53" s="1172"/>
      <c r="C53" s="1201"/>
      <c r="D53" s="1176"/>
      <c r="E53" s="1177"/>
      <c r="F53" s="1177"/>
      <c r="G53" s="1177"/>
      <c r="H53" s="1177"/>
      <c r="I53" s="1177"/>
      <c r="J53" s="1177"/>
      <c r="K53" s="1177"/>
      <c r="L53" s="1177"/>
      <c r="M53" s="1177"/>
      <c r="N53" s="1177"/>
      <c r="O53" s="1178" t="s">
        <v>111</v>
      </c>
      <c r="P53" s="1179">
        <f>P52*0.8404</f>
        <v>62217.955095999998</v>
      </c>
      <c r="Q53" s="1202"/>
      <c r="R53" s="382"/>
      <c r="S53" s="1142"/>
      <c r="T53" s="1142"/>
      <c r="U53" s="1142"/>
      <c r="V53" s="1142"/>
      <c r="W53" s="1975"/>
      <c r="X53" s="697"/>
      <c r="Y53" s="556"/>
      <c r="Z53" s="451"/>
      <c r="AA53" s="451"/>
      <c r="AB53" s="451"/>
      <c r="AC53" s="451"/>
      <c r="AD53" s="451"/>
      <c r="AE53" s="451"/>
      <c r="AF53" s="451"/>
      <c r="AG53" s="452"/>
      <c r="AH53" s="971"/>
      <c r="AI53" s="452"/>
      <c r="AJ53" s="452"/>
      <c r="AK53" s="452"/>
      <c r="AL53" s="971"/>
      <c r="AM53" s="959"/>
      <c r="AN53" s="707"/>
      <c r="AO53" s="912"/>
      <c r="AP53" s="707"/>
      <c r="AQ53" s="707"/>
      <c r="AR53" s="560"/>
      <c r="AS53" s="1042"/>
      <c r="AT53" s="43"/>
      <c r="AU53" s="1064"/>
      <c r="AV53" s="47"/>
      <c r="AW53" s="47"/>
      <c r="AX53" s="955"/>
      <c r="AY53" s="47"/>
      <c r="AZ53" s="47"/>
      <c r="BA53" s="566"/>
      <c r="BB53" s="47"/>
      <c r="BC53" s="47"/>
      <c r="BD53" s="47"/>
      <c r="BE53" s="47"/>
      <c r="BG53" s="151"/>
      <c r="BH53" s="151">
        <f>P53</f>
        <v>62217.955095999998</v>
      </c>
      <c r="BS53" s="1172"/>
      <c r="BW53" s="382"/>
      <c r="BX53" s="382"/>
      <c r="BY53" s="382"/>
      <c r="BZ53" s="382"/>
      <c r="CA53" s="382"/>
      <c r="CB53" s="382"/>
      <c r="CC53" s="382"/>
      <c r="CD53" s="382"/>
      <c r="CE53" s="382"/>
      <c r="CF53" s="383"/>
      <c r="CG53" s="1133"/>
      <c r="CH53" s="1127"/>
      <c r="CI53" s="1127"/>
      <c r="CJ53" s="1127"/>
      <c r="CK53" s="1127"/>
      <c r="CL53" s="1127"/>
      <c r="CM53" s="1127"/>
      <c r="CN53" s="1127"/>
      <c r="CO53" s="1127"/>
      <c r="CP53" s="1127"/>
      <c r="CQ53" s="1127"/>
      <c r="CR53" s="1127"/>
      <c r="CS53" s="1127"/>
      <c r="CT53" s="1127"/>
      <c r="CU53" s="1127"/>
      <c r="CV53" s="1127"/>
    </row>
    <row r="54" spans="2:100" s="396" customFormat="1" ht="26.25" customHeight="1" thickBot="1" x14ac:dyDescent="0.3">
      <c r="B54" s="2124"/>
      <c r="C54" s="1206"/>
      <c r="D54" s="2324" t="s">
        <v>437</v>
      </c>
      <c r="E54" s="2325"/>
      <c r="F54" s="2325"/>
      <c r="G54" s="397"/>
      <c r="H54" s="397"/>
      <c r="I54" s="397"/>
      <c r="J54" s="397"/>
      <c r="K54" s="397"/>
      <c r="L54" s="397"/>
      <c r="M54" s="397"/>
      <c r="N54" s="397"/>
      <c r="O54" s="397"/>
      <c r="P54" s="398"/>
      <c r="Q54" s="1205"/>
      <c r="R54" s="1206"/>
      <c r="S54" s="1977"/>
      <c r="T54" s="1977"/>
      <c r="U54" s="1977"/>
      <c r="V54" s="1977"/>
      <c r="W54" s="1978"/>
      <c r="X54" s="2028" t="s">
        <v>313</v>
      </c>
      <c r="Y54" s="2029"/>
      <c r="Z54" s="2030"/>
      <c r="AA54" s="2030"/>
      <c r="AB54" s="2030"/>
      <c r="AC54" s="2030"/>
      <c r="AD54" s="2030"/>
      <c r="AE54" s="2030"/>
      <c r="AF54" s="2030"/>
      <c r="AG54" s="2031"/>
      <c r="AH54" s="2031"/>
      <c r="AI54" s="2031"/>
      <c r="AJ54" s="2031"/>
      <c r="AK54" s="2031"/>
      <c r="AL54" s="2031"/>
      <c r="AM54" s="2031"/>
      <c r="AN54" s="2030"/>
      <c r="AO54" s="2030"/>
      <c r="AP54" s="2030"/>
      <c r="AQ54" s="2030"/>
      <c r="AR54" s="2030"/>
      <c r="AS54" s="2036"/>
      <c r="AT54" s="399"/>
      <c r="AU54" s="563"/>
      <c r="AV54" s="403"/>
      <c r="AW54" s="403"/>
      <c r="AX54" s="563"/>
      <c r="AY54" s="403"/>
      <c r="AZ54" s="403"/>
      <c r="BA54" s="403"/>
      <c r="BB54" s="403"/>
      <c r="BC54" s="403"/>
      <c r="BD54" s="403"/>
      <c r="BE54" s="403"/>
      <c r="BF54" s="400"/>
      <c r="BG54" s="402"/>
      <c r="BH54" s="402"/>
      <c r="BI54" s="402"/>
      <c r="BJ54" s="402"/>
      <c r="BK54" s="402"/>
      <c r="BL54" s="400"/>
      <c r="BM54" s="400"/>
      <c r="BN54" s="400"/>
      <c r="BO54" s="400"/>
      <c r="BP54" s="400"/>
      <c r="BQ54" s="400"/>
      <c r="BR54" s="400"/>
      <c r="BS54" s="2348" t="s">
        <v>300</v>
      </c>
      <c r="BT54" s="2349"/>
      <c r="BU54" s="2349"/>
      <c r="BV54" s="2350"/>
      <c r="BW54" s="400"/>
      <c r="BX54" s="400"/>
      <c r="BY54" s="400"/>
      <c r="BZ54" s="400"/>
      <c r="CA54" s="400"/>
      <c r="CG54" s="1133"/>
      <c r="CH54" s="1127"/>
      <c r="CI54" s="1127"/>
      <c r="CJ54" s="1127"/>
      <c r="CK54" s="1127"/>
      <c r="CL54" s="1127"/>
      <c r="CM54" s="1127"/>
      <c r="CN54" s="1127"/>
      <c r="CO54" s="1127"/>
      <c r="CP54" s="1127"/>
      <c r="CQ54" s="1127"/>
      <c r="CR54" s="1127"/>
      <c r="CS54" s="1127"/>
      <c r="CT54" s="1127"/>
      <c r="CU54" s="1127"/>
      <c r="CV54" s="1127"/>
    </row>
    <row r="55" spans="2:100" x14ac:dyDescent="0.25">
      <c r="B55" s="689" t="str">
        <f>"Fsc"&amp;G55</f>
        <v>FscP2</v>
      </c>
      <c r="C55" s="1200"/>
      <c r="D55" s="425"/>
      <c r="E55" s="1208"/>
      <c r="F55" s="426" t="s">
        <v>658</v>
      </c>
      <c r="G55" s="427" t="s">
        <v>4</v>
      </c>
      <c r="H55" s="788"/>
      <c r="I55" s="124"/>
      <c r="J55" s="137"/>
      <c r="K55" s="790"/>
      <c r="L55" s="790"/>
      <c r="M55" s="791"/>
      <c r="N55" s="792">
        <f>AS55</f>
        <v>1.5</v>
      </c>
      <c r="O55" s="430">
        <f>VLOOKUP(G55,DADOS!$D$7:$F$22,3,FALSE)</f>
        <v>10831.32</v>
      </c>
      <c r="P55" s="431">
        <f>ROUND(N55*O55,2)</f>
        <v>16246.98</v>
      </c>
      <c r="S55" s="145"/>
      <c r="T55" s="145"/>
      <c r="U55" s="145"/>
      <c r="V55" s="145"/>
      <c r="W55" s="145"/>
      <c r="X55" s="690"/>
      <c r="Y55" s="710"/>
      <c r="Z55" s="48"/>
      <c r="AA55" s="48"/>
      <c r="AB55" s="48"/>
      <c r="AC55" s="48"/>
      <c r="AD55" s="48"/>
      <c r="AE55" s="48"/>
      <c r="AF55" s="48"/>
      <c r="AG55" s="48"/>
      <c r="AH55" s="406"/>
      <c r="AI55" s="728"/>
      <c r="AJ55" s="728"/>
      <c r="AK55" s="728"/>
      <c r="AL55" s="394">
        <f t="shared" ref="AL55:AL59" si="48">1*1</f>
        <v>1</v>
      </c>
      <c r="AM55" s="1011"/>
      <c r="AN55" s="565"/>
      <c r="AO55" s="908"/>
      <c r="AP55" s="48"/>
      <c r="AQ55" s="394">
        <f>1*0.5</f>
        <v>0.5</v>
      </c>
      <c r="AR55" s="537"/>
      <c r="AS55" s="2035">
        <f>SUM(Y55:AR55)</f>
        <v>1.5</v>
      </c>
      <c r="AT55" s="43"/>
      <c r="AU55" s="1064"/>
      <c r="AV55" s="47"/>
      <c r="AW55" s="47"/>
      <c r="AX55" s="955"/>
      <c r="AY55" s="47"/>
      <c r="AZ55" s="47"/>
      <c r="BA55" s="1058"/>
      <c r="BB55" s="47"/>
      <c r="BC55" s="47"/>
      <c r="BD55" s="47"/>
      <c r="BE55" s="47"/>
      <c r="BS55" s="2346" t="s">
        <v>663</v>
      </c>
      <c r="BT55" s="2322"/>
      <c r="BU55" s="2322"/>
      <c r="BV55" s="2323"/>
      <c r="CG55" s="1133"/>
      <c r="CH55" s="1127"/>
      <c r="CI55" s="1127"/>
      <c r="CJ55" s="1127"/>
      <c r="CK55" s="1127"/>
      <c r="CL55" s="1127"/>
      <c r="CM55" s="1127"/>
      <c r="CN55" s="1127"/>
      <c r="CO55" s="1127"/>
      <c r="CP55" s="1127"/>
      <c r="CQ55" s="1127"/>
      <c r="CR55" s="1127"/>
      <c r="CS55" s="1127"/>
      <c r="CT55" s="1127"/>
      <c r="CU55" s="1127"/>
      <c r="CV55" s="1127"/>
    </row>
    <row r="56" spans="2:100" x14ac:dyDescent="0.25">
      <c r="B56" s="1172" t="str">
        <f>"Bio"&amp;G56</f>
        <v>BioP2</v>
      </c>
      <c r="C56" s="1201"/>
      <c r="D56" s="425"/>
      <c r="E56" s="1208"/>
      <c r="F56" s="392" t="s">
        <v>659</v>
      </c>
      <c r="G56" s="788" t="s">
        <v>4</v>
      </c>
      <c r="H56" s="789"/>
      <c r="I56" s="124"/>
      <c r="J56" s="137"/>
      <c r="K56" s="790"/>
      <c r="L56" s="790"/>
      <c r="M56" s="791"/>
      <c r="N56" s="792">
        <f t="shared" ref="N56:N58" si="49">AS56</f>
        <v>1.5</v>
      </c>
      <c r="O56" s="430">
        <f>VLOOKUP(G56,DADOS!$D$7:$F$22,3,FALSE)</f>
        <v>10831.32</v>
      </c>
      <c r="P56" s="431">
        <f t="shared" ref="P56:P58" si="50">ROUND(N56*O56,2)</f>
        <v>16246.98</v>
      </c>
      <c r="S56" s="145"/>
      <c r="T56" s="145"/>
      <c r="U56" s="145"/>
      <c r="V56" s="145"/>
      <c r="W56" s="145"/>
      <c r="X56" s="690"/>
      <c r="Y56" s="710"/>
      <c r="Z56" s="48"/>
      <c r="AA56" s="48"/>
      <c r="AB56" s="48"/>
      <c r="AC56" s="48"/>
      <c r="AD56" s="48"/>
      <c r="AE56" s="48"/>
      <c r="AF56" s="48"/>
      <c r="AG56" s="48"/>
      <c r="AH56" s="406"/>
      <c r="AI56" s="728"/>
      <c r="AJ56" s="728"/>
      <c r="AK56" s="728"/>
      <c r="AL56" s="394">
        <f t="shared" si="48"/>
        <v>1</v>
      </c>
      <c r="AM56" s="1011"/>
      <c r="AN56" s="565"/>
      <c r="AO56" s="908"/>
      <c r="AP56" s="48"/>
      <c r="AQ56" s="394">
        <f t="shared" ref="AQ56:AQ59" si="51">1*0.5</f>
        <v>0.5</v>
      </c>
      <c r="AR56" s="537"/>
      <c r="AS56" s="2035">
        <f t="shared" ref="AS56:AS59" si="52">SUM(Y56:AR56)</f>
        <v>1.5</v>
      </c>
      <c r="AT56" s="43"/>
      <c r="AU56" s="2041"/>
      <c r="AV56" s="47"/>
      <c r="AW56" s="47"/>
      <c r="AX56" s="955"/>
      <c r="AY56" s="47"/>
      <c r="AZ56" s="47"/>
      <c r="BA56" s="1058"/>
      <c r="BB56" s="47"/>
      <c r="BC56" s="47"/>
      <c r="BD56" s="47"/>
      <c r="BE56" s="47"/>
      <c r="BS56" s="2346" t="s">
        <v>664</v>
      </c>
      <c r="BT56" s="2322"/>
      <c r="BU56" s="2322"/>
      <c r="BV56" s="2323"/>
      <c r="CG56" s="1133"/>
      <c r="CH56" s="1127"/>
      <c r="CI56" s="1127"/>
      <c r="CJ56" s="1127"/>
      <c r="CK56" s="1127"/>
      <c r="CL56" s="1127"/>
      <c r="CM56" s="1127"/>
      <c r="CN56" s="1127"/>
      <c r="CO56" s="1127"/>
      <c r="CP56" s="1127"/>
      <c r="CQ56" s="1127"/>
      <c r="CR56" s="1127"/>
      <c r="CS56" s="1127"/>
      <c r="CT56" s="1127"/>
      <c r="CU56" s="1127"/>
      <c r="CV56" s="1127"/>
    </row>
    <row r="57" spans="2:100" x14ac:dyDescent="0.25">
      <c r="B57" s="1172" t="str">
        <f>"Sce"&amp;G57</f>
        <v>SceP2</v>
      </c>
      <c r="C57" s="1201"/>
      <c r="D57" s="425"/>
      <c r="E57" s="1208"/>
      <c r="F57" s="392" t="s">
        <v>660</v>
      </c>
      <c r="G57" s="788" t="s">
        <v>4</v>
      </c>
      <c r="H57" s="789"/>
      <c r="I57" s="124"/>
      <c r="J57" s="137"/>
      <c r="K57" s="790"/>
      <c r="L57" s="790"/>
      <c r="M57" s="791"/>
      <c r="N57" s="792">
        <f t="shared" si="49"/>
        <v>1.5</v>
      </c>
      <c r="O57" s="430">
        <f>VLOOKUP(G57,DADOS!$D$7:$F$22,3,FALSE)</f>
        <v>10831.32</v>
      </c>
      <c r="P57" s="431">
        <f t="shared" si="50"/>
        <v>16246.98</v>
      </c>
      <c r="S57" s="145"/>
      <c r="T57" s="145"/>
      <c r="U57" s="145"/>
      <c r="V57" s="145"/>
      <c r="W57" s="145"/>
      <c r="X57" s="690"/>
      <c r="Y57" s="710"/>
      <c r="Z57" s="48"/>
      <c r="AA57" s="48"/>
      <c r="AB57" s="48"/>
      <c r="AC57" s="48"/>
      <c r="AD57" s="48"/>
      <c r="AE57" s="48"/>
      <c r="AF57" s="48"/>
      <c r="AG57" s="48"/>
      <c r="AH57" s="406"/>
      <c r="AI57" s="728"/>
      <c r="AJ57" s="728"/>
      <c r="AK57" s="728"/>
      <c r="AL57" s="394">
        <f t="shared" si="48"/>
        <v>1</v>
      </c>
      <c r="AM57" s="1011"/>
      <c r="AN57" s="565"/>
      <c r="AO57" s="908"/>
      <c r="AP57" s="48"/>
      <c r="AQ57" s="394">
        <f t="shared" si="51"/>
        <v>0.5</v>
      </c>
      <c r="AR57" s="537"/>
      <c r="AS57" s="2035">
        <f t="shared" si="52"/>
        <v>1.5</v>
      </c>
      <c r="AT57" s="43"/>
      <c r="AU57" s="2041"/>
      <c r="AV57" s="47"/>
      <c r="AW57" s="47"/>
      <c r="AX57" s="955"/>
      <c r="AY57" s="47"/>
      <c r="AZ57" s="47"/>
      <c r="BA57" s="1058"/>
      <c r="BB57" s="47"/>
      <c r="BC57" s="47"/>
      <c r="BD57" s="47"/>
      <c r="BE57" s="47"/>
      <c r="BS57" s="2346" t="s">
        <v>665</v>
      </c>
      <c r="BT57" s="2322"/>
      <c r="BU57" s="2322"/>
      <c r="BV57" s="2323"/>
      <c r="CG57" s="1133"/>
      <c r="CH57" s="1127"/>
      <c r="CI57" s="1127"/>
      <c r="CJ57" s="1127"/>
      <c r="CK57" s="1127"/>
      <c r="CL57" s="1127"/>
      <c r="CM57" s="1127"/>
      <c r="CN57" s="1127"/>
      <c r="CO57" s="1127"/>
      <c r="CP57" s="1127"/>
      <c r="CQ57" s="1127"/>
      <c r="CR57" s="1127"/>
      <c r="CS57" s="1127"/>
      <c r="CT57" s="1127"/>
      <c r="CU57" s="1127"/>
      <c r="CV57" s="1127"/>
    </row>
    <row r="58" spans="2:100" x14ac:dyDescent="0.25">
      <c r="B58" s="1172" t="str">
        <f t="shared" ref="B58" si="53">"Cdn"&amp;G58</f>
        <v>CdnT0</v>
      </c>
      <c r="C58" s="1201"/>
      <c r="D58" s="425"/>
      <c r="E58" s="1208"/>
      <c r="F58" s="426" t="s">
        <v>661</v>
      </c>
      <c r="G58" s="788" t="s">
        <v>7</v>
      </c>
      <c r="H58" s="789"/>
      <c r="I58" s="124"/>
      <c r="J58" s="137"/>
      <c r="K58" s="790"/>
      <c r="L58" s="790"/>
      <c r="M58" s="791"/>
      <c r="N58" s="792">
        <f t="shared" si="49"/>
        <v>1.5</v>
      </c>
      <c r="O58" s="430">
        <f>VLOOKUP(G58,DADOS!$D$7:$F$22,3,FALSE)</f>
        <v>6276.82</v>
      </c>
      <c r="P58" s="431">
        <f t="shared" si="50"/>
        <v>9415.23</v>
      </c>
      <c r="S58" s="145"/>
      <c r="T58" s="145"/>
      <c r="U58" s="145"/>
      <c r="V58" s="145"/>
      <c r="W58" s="145"/>
      <c r="X58" s="690"/>
      <c r="Y58" s="710"/>
      <c r="Z58" s="48"/>
      <c r="AA58" s="48"/>
      <c r="AB58" s="48"/>
      <c r="AC58" s="48"/>
      <c r="AD58" s="48"/>
      <c r="AE58" s="48"/>
      <c r="AF58" s="48"/>
      <c r="AG58" s="48"/>
      <c r="AH58" s="406"/>
      <c r="AI58" s="728"/>
      <c r="AJ58" s="728"/>
      <c r="AK58" s="728"/>
      <c r="AL58" s="394">
        <f t="shared" si="48"/>
        <v>1</v>
      </c>
      <c r="AM58" s="1011"/>
      <c r="AN58" s="565"/>
      <c r="AO58" s="908"/>
      <c r="AP58" s="48"/>
      <c r="AQ58" s="394">
        <f t="shared" si="51"/>
        <v>0.5</v>
      </c>
      <c r="AR58" s="537"/>
      <c r="AS58" s="2035">
        <f t="shared" si="52"/>
        <v>1.5</v>
      </c>
      <c r="AT58" s="43"/>
      <c r="AU58" s="2041"/>
      <c r="AV58" s="47"/>
      <c r="AW58" s="47"/>
      <c r="AX58" s="955"/>
      <c r="AY58" s="47"/>
      <c r="AZ58" s="47"/>
      <c r="BA58" s="1058"/>
      <c r="BB58" s="47"/>
      <c r="BC58" s="47"/>
      <c r="BD58" s="47"/>
      <c r="BE58" s="47"/>
      <c r="BS58" s="2330" t="s">
        <v>666</v>
      </c>
      <c r="BT58" s="2331"/>
      <c r="BU58" s="2331"/>
      <c r="BV58" s="2332"/>
      <c r="CG58" s="1133"/>
      <c r="CH58" s="1127"/>
      <c r="CI58" s="1127"/>
      <c r="CJ58" s="1127"/>
      <c r="CK58" s="1127"/>
      <c r="CL58" s="1127"/>
      <c r="CM58" s="1127"/>
      <c r="CN58" s="1127"/>
      <c r="CO58" s="1127"/>
      <c r="CP58" s="1127"/>
      <c r="CQ58" s="1127"/>
      <c r="CR58" s="1127"/>
      <c r="CS58" s="1127"/>
      <c r="CT58" s="1127"/>
      <c r="CU58" s="1127"/>
      <c r="CV58" s="1127"/>
    </row>
    <row r="59" spans="2:100" ht="15.75" thickBot="1" x14ac:dyDescent="0.3">
      <c r="B59" s="1172" t="s">
        <v>471</v>
      </c>
      <c r="C59" s="1201"/>
      <c r="D59" s="15"/>
      <c r="E59" s="766"/>
      <c r="F59" s="426" t="s">
        <v>288</v>
      </c>
      <c r="G59" s="788" t="s">
        <v>7</v>
      </c>
      <c r="H59" s="789"/>
      <c r="I59" s="124"/>
      <c r="J59" s="137"/>
      <c r="K59" s="790"/>
      <c r="L59" s="790"/>
      <c r="M59" s="791"/>
      <c r="N59" s="792">
        <f>AS59</f>
        <v>1.5</v>
      </c>
      <c r="O59" s="430">
        <f>VLOOKUP(G59,DADOS!$D$7:$F$22,3,FALSE)</f>
        <v>6276.82</v>
      </c>
      <c r="P59" s="431">
        <f>ROUND(N59*O59,2)</f>
        <v>9415.23</v>
      </c>
      <c r="S59" s="145"/>
      <c r="T59" s="145"/>
      <c r="U59" s="145"/>
      <c r="V59" s="145"/>
      <c r="W59" s="145"/>
      <c r="X59" s="690"/>
      <c r="Y59" s="26"/>
      <c r="Z59" s="691"/>
      <c r="AA59" s="691"/>
      <c r="AB59" s="691"/>
      <c r="AC59" s="691"/>
      <c r="AD59" s="691"/>
      <c r="AE59" s="691"/>
      <c r="AF59" s="691"/>
      <c r="AG59" s="691"/>
      <c r="AH59" s="558"/>
      <c r="AI59" s="728"/>
      <c r="AJ59" s="728"/>
      <c r="AK59" s="728"/>
      <c r="AL59" s="394">
        <f t="shared" si="48"/>
        <v>1</v>
      </c>
      <c r="AM59" s="962"/>
      <c r="AN59" s="565"/>
      <c r="AO59" s="908"/>
      <c r="AP59" s="48"/>
      <c r="AQ59" s="394">
        <f t="shared" si="51"/>
        <v>0.5</v>
      </c>
      <c r="AR59" s="537"/>
      <c r="AS59" s="2035">
        <f t="shared" si="52"/>
        <v>1.5</v>
      </c>
      <c r="AT59" s="43"/>
      <c r="AU59" s="1064"/>
      <c r="AV59" s="691"/>
      <c r="AW59" s="691"/>
      <c r="AX59" s="1005"/>
      <c r="AY59" s="691"/>
      <c r="AZ59" s="691"/>
      <c r="BA59" s="1004"/>
      <c r="BB59" s="691"/>
      <c r="BC59" s="691"/>
      <c r="BD59" s="691"/>
      <c r="BE59" s="691"/>
      <c r="BS59" s="2357" t="s">
        <v>293</v>
      </c>
      <c r="BT59" s="2358"/>
      <c r="BU59" s="2358"/>
      <c r="BV59" s="2359"/>
      <c r="CG59" s="1133"/>
      <c r="CH59" s="1127"/>
      <c r="CI59" s="1127"/>
      <c r="CJ59" s="1127"/>
      <c r="CK59" s="1127"/>
      <c r="CL59" s="1127"/>
      <c r="CM59" s="1127"/>
      <c r="CN59" s="1127"/>
      <c r="CO59" s="1127"/>
      <c r="CP59" s="1127"/>
      <c r="CQ59" s="1127"/>
      <c r="CR59" s="1127"/>
      <c r="CS59" s="1127"/>
      <c r="CT59" s="1127"/>
      <c r="CU59" s="1127"/>
      <c r="CV59" s="1127"/>
    </row>
    <row r="60" spans="2:100" x14ac:dyDescent="0.25">
      <c r="B60" s="1172"/>
      <c r="C60" s="1201"/>
      <c r="D60" s="12"/>
      <c r="E60" s="767"/>
      <c r="F60" s="767"/>
      <c r="G60" s="767"/>
      <c r="H60" s="767"/>
      <c r="I60" s="767"/>
      <c r="J60" s="767"/>
      <c r="K60" s="767"/>
      <c r="L60" s="767"/>
      <c r="M60" s="767"/>
      <c r="N60" s="767"/>
      <c r="O60" s="768" t="s">
        <v>122</v>
      </c>
      <c r="P60" s="131">
        <f>SUM(P55:P59)</f>
        <v>67571.399999999994</v>
      </c>
      <c r="Q60" s="440">
        <f>P60/P$117</f>
        <v>1.9901472053436932E-2</v>
      </c>
      <c r="S60" s="145"/>
      <c r="T60" s="145"/>
      <c r="U60" s="145"/>
      <c r="V60" s="145"/>
      <c r="W60" s="145"/>
      <c r="X60" s="690"/>
      <c r="Y60" s="26"/>
      <c r="Z60" s="25"/>
      <c r="AA60" s="25"/>
      <c r="AB60" s="25"/>
      <c r="AC60" s="25"/>
      <c r="AD60" s="25"/>
      <c r="AE60" s="691"/>
      <c r="AF60" s="691"/>
      <c r="AG60" s="691"/>
      <c r="AH60" s="558"/>
      <c r="AI60" s="41"/>
      <c r="AJ60" s="41"/>
      <c r="AK60" s="41"/>
      <c r="AL60" s="972"/>
      <c r="AM60" s="964"/>
      <c r="AN60" s="44"/>
      <c r="AO60" s="908"/>
      <c r="AP60" s="44"/>
      <c r="AQ60" s="44"/>
      <c r="AR60" s="977"/>
      <c r="AS60" s="1048"/>
      <c r="AT60" s="43"/>
      <c r="AU60" s="1064"/>
      <c r="AV60" s="691"/>
      <c r="AW60" s="691"/>
      <c r="AX60" s="1005"/>
      <c r="AY60" s="691"/>
      <c r="AZ60" s="691"/>
      <c r="BA60" s="1004"/>
      <c r="BB60" s="691"/>
      <c r="BC60" s="691"/>
      <c r="BD60" s="691"/>
      <c r="BE60" s="691"/>
      <c r="BG60" s="151">
        <f>P60</f>
        <v>67571.399999999994</v>
      </c>
      <c r="BH60" s="151"/>
      <c r="CG60" s="1133"/>
      <c r="CH60" s="1127"/>
      <c r="CI60" s="1127"/>
      <c r="CJ60" s="1127"/>
      <c r="CK60" s="1127"/>
      <c r="CL60" s="1127"/>
      <c r="CM60" s="1127"/>
      <c r="CN60" s="1127"/>
      <c r="CO60" s="1127"/>
      <c r="CP60" s="1127"/>
      <c r="CQ60" s="1127"/>
      <c r="CR60" s="1127"/>
      <c r="CS60" s="1127"/>
      <c r="CT60" s="1127"/>
      <c r="CU60" s="1127"/>
      <c r="CV60" s="1127"/>
    </row>
    <row r="61" spans="2:100" ht="15.75" thickBot="1" x14ac:dyDescent="0.3">
      <c r="B61" s="1202"/>
      <c r="C61" s="383"/>
      <c r="D61" s="769"/>
      <c r="E61" s="770"/>
      <c r="F61" s="770"/>
      <c r="G61" s="770"/>
      <c r="H61" s="770"/>
      <c r="I61" s="770"/>
      <c r="J61" s="770"/>
      <c r="K61" s="770"/>
      <c r="L61" s="770"/>
      <c r="M61" s="770"/>
      <c r="N61" s="770"/>
      <c r="O61" s="771" t="s">
        <v>111</v>
      </c>
      <c r="P61" s="772">
        <f>P60*0.8404</f>
        <v>56787.004559999994</v>
      </c>
      <c r="Q61" s="1202"/>
      <c r="R61" s="382"/>
      <c r="S61" s="1142"/>
      <c r="T61" s="1142"/>
      <c r="U61" s="1142"/>
      <c r="V61" s="1142"/>
      <c r="W61" s="1975"/>
      <c r="X61" s="697"/>
      <c r="Y61" s="2011"/>
      <c r="Z61" s="986"/>
      <c r="AA61" s="986"/>
      <c r="AB61" s="986"/>
      <c r="AC61" s="986"/>
      <c r="AD61" s="986"/>
      <c r="AE61" s="986"/>
      <c r="AF61" s="986"/>
      <c r="AG61" s="2023"/>
      <c r="AH61" s="2023"/>
      <c r="AI61" s="2023"/>
      <c r="AJ61" s="2023"/>
      <c r="AK61" s="2023"/>
      <c r="AL61" s="2022"/>
      <c r="AM61" s="2052"/>
      <c r="AN61" s="2053"/>
      <c r="AO61" s="911"/>
      <c r="AP61" s="2053"/>
      <c r="AQ61" s="2053"/>
      <c r="AR61" s="2054"/>
      <c r="AS61" s="2055"/>
      <c r="AT61" s="43"/>
      <c r="AU61" s="1064"/>
      <c r="AV61" s="47"/>
      <c r="AW61" s="47"/>
      <c r="AX61" s="955"/>
      <c r="AY61" s="47"/>
      <c r="AZ61" s="47"/>
      <c r="BA61" s="575"/>
      <c r="BB61" s="47"/>
      <c r="BC61" s="47"/>
      <c r="BD61" s="47"/>
      <c r="BE61" s="47"/>
      <c r="BG61" s="151"/>
      <c r="BH61" s="151">
        <f>P61</f>
        <v>56787.004559999994</v>
      </c>
      <c r="CG61" s="1133"/>
      <c r="CH61" s="1127"/>
      <c r="CI61" s="1127"/>
      <c r="CJ61" s="1127"/>
      <c r="CK61" s="1127"/>
      <c r="CL61" s="1127"/>
      <c r="CM61" s="1127"/>
      <c r="CN61" s="1127"/>
      <c r="CO61" s="1127"/>
      <c r="CP61" s="1127"/>
      <c r="CQ61" s="1127"/>
      <c r="CR61" s="1127"/>
      <c r="CS61" s="1127"/>
      <c r="CT61" s="1127"/>
      <c r="CU61" s="1127"/>
      <c r="CV61" s="1127"/>
    </row>
    <row r="62" spans="2:100" s="396" customFormat="1" ht="30" customHeight="1" thickBot="1" x14ac:dyDescent="0.3">
      <c r="B62" s="1205"/>
      <c r="C62" s="1206"/>
      <c r="D62" s="2324" t="s">
        <v>651</v>
      </c>
      <c r="E62" s="2325"/>
      <c r="F62" s="2325"/>
      <c r="G62" s="397"/>
      <c r="H62" s="397"/>
      <c r="I62" s="397"/>
      <c r="J62" s="397"/>
      <c r="K62" s="397"/>
      <c r="L62" s="397"/>
      <c r="M62" s="397"/>
      <c r="N62" s="397"/>
      <c r="O62" s="397"/>
      <c r="P62" s="398"/>
      <c r="Q62" s="1205"/>
      <c r="R62" s="1206"/>
      <c r="S62" s="1977"/>
      <c r="T62" s="1977"/>
      <c r="U62" s="1977"/>
      <c r="V62" s="1977"/>
      <c r="W62" s="1978"/>
      <c r="X62" s="1254"/>
      <c r="Y62" s="2028"/>
      <c r="Z62" s="2030"/>
      <c r="AA62" s="2030"/>
      <c r="AB62" s="2030"/>
      <c r="AC62" s="2030"/>
      <c r="AD62" s="2030"/>
      <c r="AE62" s="2030"/>
      <c r="AF62" s="2030"/>
      <c r="AG62" s="2031"/>
      <c r="AH62" s="2031"/>
      <c r="AI62" s="2031"/>
      <c r="AJ62" s="2031"/>
      <c r="AK62" s="2031"/>
      <c r="AL62" s="2031"/>
      <c r="AM62" s="2058"/>
      <c r="AN62" s="2058"/>
      <c r="AO62" s="2058"/>
      <c r="AP62" s="2058"/>
      <c r="AQ62" s="2058"/>
      <c r="AR62" s="2058"/>
      <c r="AS62" s="2059"/>
      <c r="AT62" s="399"/>
      <c r="AU62" s="563"/>
      <c r="AV62" s="563"/>
      <c r="AW62" s="563"/>
      <c r="AX62" s="563"/>
      <c r="AY62" s="563"/>
      <c r="AZ62" s="563"/>
      <c r="BA62" s="563"/>
      <c r="BB62" s="563"/>
      <c r="BC62" s="563"/>
      <c r="BD62" s="563"/>
      <c r="BE62" s="563"/>
      <c r="BF62" s="400"/>
      <c r="BG62" s="402"/>
      <c r="BH62" s="402"/>
      <c r="BI62" s="402"/>
      <c r="BJ62" s="402"/>
      <c r="BK62" s="402"/>
      <c r="BL62" s="400"/>
      <c r="BM62" s="400"/>
      <c r="BN62" s="400"/>
      <c r="BO62" s="400"/>
      <c r="BP62" s="400"/>
      <c r="BQ62" s="400"/>
      <c r="BR62" s="400"/>
      <c r="BS62" s="2360" t="s">
        <v>685</v>
      </c>
      <c r="BT62" s="2361"/>
      <c r="BU62" s="2361"/>
      <c r="BV62" s="2362"/>
      <c r="BW62" s="400"/>
      <c r="BX62" s="2246" t="s">
        <v>684</v>
      </c>
      <c r="BY62" s="400"/>
      <c r="BZ62" s="400"/>
      <c r="CA62" s="1205"/>
      <c r="CB62" s="1236" t="s">
        <v>589</v>
      </c>
      <c r="CC62" s="2047"/>
      <c r="CD62" s="1236" t="s">
        <v>537</v>
      </c>
      <c r="CG62" s="1133"/>
      <c r="CH62" s="1127"/>
      <c r="CI62" s="1127"/>
      <c r="CJ62" s="1127"/>
      <c r="CK62" s="1127"/>
      <c r="CL62" s="1127"/>
      <c r="CM62" s="1127"/>
      <c r="CN62" s="1127"/>
      <c r="CO62" s="1127"/>
      <c r="CP62" s="1127"/>
      <c r="CQ62" s="1127"/>
      <c r="CR62" s="1127"/>
      <c r="CS62" s="1127"/>
      <c r="CT62" s="1127"/>
      <c r="CU62" s="1127"/>
      <c r="CV62" s="1127"/>
    </row>
    <row r="63" spans="2:100" ht="15.75" thickBot="1" x14ac:dyDescent="0.3">
      <c r="B63" s="689" t="str">
        <f t="shared" ref="B63:B68" si="54">"Cdn"&amp;G63</f>
        <v>CdnP0</v>
      </c>
      <c r="C63" s="1200"/>
      <c r="D63" s="1146"/>
      <c r="E63" s="710"/>
      <c r="F63" s="426" t="s">
        <v>11</v>
      </c>
      <c r="G63" s="427" t="s">
        <v>2</v>
      </c>
      <c r="H63" s="1211"/>
      <c r="I63" s="1212">
        <f>I16</f>
        <v>1</v>
      </c>
      <c r="J63" s="1213" t="str">
        <f>J16</f>
        <v>H</v>
      </c>
      <c r="K63" s="710" t="e">
        <f>#REF!</f>
        <v>#REF!</v>
      </c>
      <c r="L63" s="48">
        <v>90</v>
      </c>
      <c r="M63" s="48" t="e">
        <f>H63*I63*K63*L63</f>
        <v>#REF!</v>
      </c>
      <c r="N63" s="792">
        <f>AS63</f>
        <v>3</v>
      </c>
      <c r="O63" s="430">
        <f>VLOOKUP(G63,DADOS!$D$7:$F$22,3,FALSE)</f>
        <v>17570.7</v>
      </c>
      <c r="P63" s="467">
        <f>ROUND(N63*O63,2)</f>
        <v>52712.1</v>
      </c>
      <c r="S63" s="145"/>
      <c r="T63" s="145"/>
      <c r="U63" s="145"/>
      <c r="V63" s="145"/>
      <c r="W63" s="145"/>
      <c r="X63" s="690"/>
      <c r="Y63" s="48"/>
      <c r="Z63" s="48"/>
      <c r="AA63" s="48"/>
      <c r="AB63" s="112"/>
      <c r="AC63" s="728"/>
      <c r="AD63" s="728"/>
      <c r="AE63" s="728"/>
      <c r="AF63" s="728"/>
      <c r="AG63" s="728"/>
      <c r="AH63" s="728"/>
      <c r="AI63" s="728"/>
      <c r="AJ63" s="728"/>
      <c r="AK63" s="728"/>
      <c r="AL63" s="728"/>
      <c r="AM63" s="965"/>
      <c r="AN63" s="2051">
        <f t="shared" ref="AN63:AP66" si="55">1*1</f>
        <v>1</v>
      </c>
      <c r="AO63" s="2051">
        <f>1*1</f>
        <v>1</v>
      </c>
      <c r="AP63" s="1979">
        <f t="shared" si="55"/>
        <v>1</v>
      </c>
      <c r="AQ63" s="2056"/>
      <c r="AR63" s="2057"/>
      <c r="AS63" s="2035">
        <f>SUM(Y63:AR63)</f>
        <v>3</v>
      </c>
      <c r="AT63" s="43"/>
      <c r="AU63" s="1064"/>
      <c r="AV63" s="691"/>
      <c r="AW63" s="691"/>
      <c r="AX63" s="1005"/>
      <c r="AY63" s="691"/>
      <c r="AZ63" s="691"/>
      <c r="BA63" s="1004"/>
      <c r="BB63" s="691"/>
      <c r="BC63" s="691"/>
      <c r="BD63" s="691"/>
      <c r="BE63" s="691"/>
      <c r="BS63" s="2340" t="s">
        <v>654</v>
      </c>
      <c r="BT63" s="2341"/>
      <c r="BU63" s="2341"/>
      <c r="BV63" s="2342"/>
      <c r="BX63" s="1173">
        <v>10</v>
      </c>
      <c r="CA63" s="1716" t="s">
        <v>524</v>
      </c>
      <c r="CB63" s="1957">
        <f>1*10</f>
        <v>10</v>
      </c>
      <c r="CC63" s="1229"/>
      <c r="CD63" s="1957">
        <f>1*2</f>
        <v>2</v>
      </c>
      <c r="CG63" s="1133"/>
      <c r="CH63" s="1127"/>
      <c r="CI63" s="1127"/>
      <c r="CJ63" s="1127"/>
      <c r="CK63" s="1127"/>
      <c r="CL63" s="1127"/>
      <c r="CM63" s="1127"/>
      <c r="CN63" s="1127"/>
      <c r="CO63" s="1127"/>
      <c r="CP63" s="1127"/>
      <c r="CQ63" s="1127"/>
      <c r="CR63" s="1127"/>
      <c r="CS63" s="1127"/>
      <c r="CT63" s="1127"/>
      <c r="CU63" s="1127"/>
      <c r="CV63" s="1127"/>
    </row>
    <row r="64" spans="2:100" x14ac:dyDescent="0.25">
      <c r="B64" s="1172" t="str">
        <f t="shared" si="54"/>
        <v>CdnP1</v>
      </c>
      <c r="C64" s="1201"/>
      <c r="D64" s="29"/>
      <c r="E64" s="26"/>
      <c r="F64" s="392" t="s">
        <v>112</v>
      </c>
      <c r="G64" s="19" t="s">
        <v>3</v>
      </c>
      <c r="H64" s="134"/>
      <c r="I64" s="135"/>
      <c r="J64" s="136"/>
      <c r="K64" s="26"/>
      <c r="L64" s="25"/>
      <c r="M64" s="25"/>
      <c r="N64" s="128">
        <f>AS64</f>
        <v>3</v>
      </c>
      <c r="O64" s="129">
        <f>VLOOKUP(G64,DADOS!$D$7:$F$22,3,FALSE)</f>
        <v>13845.05</v>
      </c>
      <c r="P64" s="467">
        <f t="shared" ref="P64:P68" si="56">ROUND(N64*O64,2)</f>
        <v>41535.15</v>
      </c>
      <c r="S64" s="145"/>
      <c r="T64" s="145"/>
      <c r="U64" s="145"/>
      <c r="V64" s="145"/>
      <c r="W64" s="145"/>
      <c r="X64" s="690"/>
      <c r="Y64" s="25"/>
      <c r="Z64" s="25"/>
      <c r="AA64" s="25"/>
      <c r="AB64" s="535"/>
      <c r="AC64" s="728"/>
      <c r="AD64" s="728"/>
      <c r="AE64" s="728"/>
      <c r="AF64" s="728"/>
      <c r="AG64" s="728"/>
      <c r="AH64" s="728"/>
      <c r="AI64" s="728"/>
      <c r="AJ64" s="728"/>
      <c r="AK64" s="728"/>
      <c r="AL64" s="728"/>
      <c r="AM64" s="965"/>
      <c r="AN64" s="2051">
        <f t="shared" si="55"/>
        <v>1</v>
      </c>
      <c r="AO64" s="2051">
        <f t="shared" si="55"/>
        <v>1</v>
      </c>
      <c r="AP64" s="1979">
        <f t="shared" si="55"/>
        <v>1</v>
      </c>
      <c r="AQ64" s="61"/>
      <c r="AR64" s="977"/>
      <c r="AS64" s="1048">
        <f>SUM(Y64:AR64)</f>
        <v>3</v>
      </c>
      <c r="AT64" s="43"/>
      <c r="AU64" s="1064"/>
      <c r="AV64" s="691"/>
      <c r="AW64" s="691"/>
      <c r="AX64" s="1005"/>
      <c r="AY64" s="691"/>
      <c r="AZ64" s="691"/>
      <c r="BA64" s="1004"/>
      <c r="BB64" s="691"/>
      <c r="BC64" s="691"/>
      <c r="BD64" s="691"/>
      <c r="BE64" s="691"/>
      <c r="BS64" s="2339" t="s">
        <v>280</v>
      </c>
      <c r="BT64" s="2331"/>
      <c r="BU64" s="2331"/>
      <c r="BV64" s="2332"/>
      <c r="CA64" s="1717" t="s">
        <v>525</v>
      </c>
      <c r="CB64" s="1964">
        <f>3*10</f>
        <v>30</v>
      </c>
      <c r="CC64" s="1229"/>
      <c r="CD64" s="1964">
        <f>3*2</f>
        <v>6</v>
      </c>
      <c r="CG64" s="1133"/>
      <c r="CH64" s="1127"/>
      <c r="CI64" s="1127"/>
      <c r="CJ64" s="1127"/>
      <c r="CK64" s="1127"/>
      <c r="CL64" s="1127"/>
      <c r="CM64" s="1127"/>
      <c r="CN64" s="1127"/>
      <c r="CO64" s="1127"/>
      <c r="CP64" s="1127"/>
      <c r="CQ64" s="1127"/>
      <c r="CR64" s="1127"/>
      <c r="CS64" s="1127"/>
      <c r="CT64" s="1127"/>
      <c r="CU64" s="1127"/>
      <c r="CV64" s="1127"/>
    </row>
    <row r="65" spans="2:100" x14ac:dyDescent="0.25">
      <c r="B65" s="1172" t="str">
        <f t="shared" si="54"/>
        <v>CdnP1</v>
      </c>
      <c r="C65" s="1201"/>
      <c r="D65" s="1424"/>
      <c r="E65" s="2011"/>
      <c r="F65" s="2037" t="s">
        <v>113</v>
      </c>
      <c r="G65" s="19" t="s">
        <v>3</v>
      </c>
      <c r="H65" s="1154"/>
      <c r="I65" s="2038"/>
      <c r="J65" s="2039"/>
      <c r="K65" s="2011"/>
      <c r="L65" s="986"/>
      <c r="M65" s="986"/>
      <c r="N65" s="128">
        <f t="shared" ref="N65:N67" si="57">AS65</f>
        <v>3</v>
      </c>
      <c r="O65" s="430">
        <f>VLOOKUP(G65,DADOS!$D$7:$F$22,3,FALSE)</f>
        <v>13845.05</v>
      </c>
      <c r="P65" s="467">
        <f t="shared" si="56"/>
        <v>41535.15</v>
      </c>
      <c r="S65" s="145"/>
      <c r="T65" s="145"/>
      <c r="U65" s="145"/>
      <c r="V65" s="145"/>
      <c r="W65" s="145"/>
      <c r="X65" s="690"/>
      <c r="Y65" s="905"/>
      <c r="Z65" s="905"/>
      <c r="AA65" s="905"/>
      <c r="AB65" s="1159"/>
      <c r="AC65" s="728"/>
      <c r="AD65" s="728"/>
      <c r="AE65" s="728"/>
      <c r="AF65" s="728"/>
      <c r="AG65" s="728"/>
      <c r="AH65" s="728"/>
      <c r="AI65" s="728"/>
      <c r="AJ65" s="728"/>
      <c r="AK65" s="728"/>
      <c r="AL65" s="728"/>
      <c r="AM65" s="965"/>
      <c r="AN65" s="2051">
        <f t="shared" si="55"/>
        <v>1</v>
      </c>
      <c r="AO65" s="2051">
        <f t="shared" si="55"/>
        <v>1</v>
      </c>
      <c r="AP65" s="1979">
        <f t="shared" si="55"/>
        <v>1</v>
      </c>
      <c r="AQ65" s="944"/>
      <c r="AR65" s="2040"/>
      <c r="AS65" s="1048">
        <f t="shared" ref="AS65:AS67" si="58">SUM(Y65:AR65)</f>
        <v>3</v>
      </c>
      <c r="AT65" s="43"/>
      <c r="AU65" s="2041"/>
      <c r="AV65" s="905"/>
      <c r="AW65" s="905"/>
      <c r="AX65" s="954"/>
      <c r="AY65" s="905"/>
      <c r="AZ65" s="905"/>
      <c r="BA65" s="949"/>
      <c r="BB65" s="905"/>
      <c r="BC65" s="905"/>
      <c r="BD65" s="905"/>
      <c r="BE65" s="905"/>
      <c r="BS65" s="2339" t="s">
        <v>281</v>
      </c>
      <c r="BT65" s="2331"/>
      <c r="BU65" s="2331"/>
      <c r="BV65" s="2332"/>
      <c r="CA65" s="1717" t="s">
        <v>525</v>
      </c>
      <c r="CB65" s="1960"/>
      <c r="CC65" s="1229"/>
      <c r="CD65" s="1960"/>
      <c r="CG65" s="1133"/>
      <c r="CH65" s="1127"/>
      <c r="CI65" s="1127"/>
      <c r="CJ65" s="1127"/>
      <c r="CK65" s="1127"/>
      <c r="CL65" s="1127"/>
      <c r="CM65" s="1127"/>
      <c r="CN65" s="1127"/>
      <c r="CO65" s="1127"/>
      <c r="CP65" s="1127"/>
      <c r="CQ65" s="1127"/>
      <c r="CR65" s="1127"/>
      <c r="CS65" s="1127"/>
      <c r="CT65" s="1127"/>
      <c r="CU65" s="1127"/>
      <c r="CV65" s="1127"/>
    </row>
    <row r="66" spans="2:100" x14ac:dyDescent="0.25">
      <c r="B66" s="1172" t="str">
        <f t="shared" si="54"/>
        <v>CdnP1</v>
      </c>
      <c r="C66" s="1201"/>
      <c r="D66" s="1424"/>
      <c r="E66" s="2011"/>
      <c r="F66" s="2037" t="s">
        <v>114</v>
      </c>
      <c r="G66" s="19" t="s">
        <v>3</v>
      </c>
      <c r="H66" s="1154"/>
      <c r="I66" s="2038"/>
      <c r="J66" s="2039"/>
      <c r="K66" s="2011"/>
      <c r="L66" s="986"/>
      <c r="M66" s="986"/>
      <c r="N66" s="128">
        <f t="shared" si="57"/>
        <v>3</v>
      </c>
      <c r="O66" s="430">
        <f>VLOOKUP(G66,DADOS!$D$7:$F$22,3,FALSE)</f>
        <v>13845.05</v>
      </c>
      <c r="P66" s="467">
        <f t="shared" si="56"/>
        <v>41535.15</v>
      </c>
      <c r="S66" s="145"/>
      <c r="T66" s="145"/>
      <c r="U66" s="145"/>
      <c r="V66" s="145"/>
      <c r="W66" s="145"/>
      <c r="X66" s="690"/>
      <c r="Y66" s="905"/>
      <c r="Z66" s="905"/>
      <c r="AA66" s="905"/>
      <c r="AB66" s="1159"/>
      <c r="AC66" s="728"/>
      <c r="AD66" s="728"/>
      <c r="AE66" s="728"/>
      <c r="AF66" s="728"/>
      <c r="AG66" s="728"/>
      <c r="AH66" s="728"/>
      <c r="AI66" s="728"/>
      <c r="AJ66" s="728"/>
      <c r="AK66" s="728"/>
      <c r="AL66" s="728"/>
      <c r="AM66" s="965"/>
      <c r="AN66" s="2051">
        <f t="shared" si="55"/>
        <v>1</v>
      </c>
      <c r="AO66" s="2051">
        <f t="shared" si="55"/>
        <v>1</v>
      </c>
      <c r="AP66" s="1979">
        <f t="shared" si="55"/>
        <v>1</v>
      </c>
      <c r="AQ66" s="944"/>
      <c r="AR66" s="2040"/>
      <c r="AS66" s="1048">
        <f t="shared" si="58"/>
        <v>3</v>
      </c>
      <c r="AT66" s="43"/>
      <c r="AU66" s="2041"/>
      <c r="AV66" s="905"/>
      <c r="AW66" s="905"/>
      <c r="AX66" s="954"/>
      <c r="AY66" s="905"/>
      <c r="AZ66" s="905"/>
      <c r="BA66" s="949"/>
      <c r="BB66" s="905"/>
      <c r="BC66" s="905"/>
      <c r="BD66" s="905"/>
      <c r="BE66" s="905"/>
      <c r="BS66" s="2339" t="s">
        <v>598</v>
      </c>
      <c r="BT66" s="2331"/>
      <c r="BU66" s="2331"/>
      <c r="BV66" s="2332"/>
      <c r="CA66" s="1717" t="s">
        <v>525</v>
      </c>
      <c r="CB66" s="1960"/>
      <c r="CC66" s="1229"/>
      <c r="CD66" s="1960"/>
      <c r="CG66" s="1133"/>
      <c r="CH66" s="1127"/>
      <c r="CI66" s="1127"/>
      <c r="CJ66" s="1127"/>
      <c r="CK66" s="1127"/>
      <c r="CL66" s="1127"/>
      <c r="CM66" s="1127"/>
      <c r="CN66" s="1127"/>
      <c r="CO66" s="1127"/>
      <c r="CP66" s="1127"/>
      <c r="CQ66" s="1127"/>
      <c r="CR66" s="1127"/>
      <c r="CS66" s="1127"/>
      <c r="CT66" s="1127"/>
      <c r="CU66" s="1127"/>
      <c r="CV66" s="1127"/>
    </row>
    <row r="67" spans="2:100" x14ac:dyDescent="0.25">
      <c r="B67" s="1172" t="str">
        <f t="shared" si="54"/>
        <v>CdnT0</v>
      </c>
      <c r="C67" s="1201"/>
      <c r="D67" s="1424"/>
      <c r="E67" s="2011"/>
      <c r="F67" s="392" t="s">
        <v>289</v>
      </c>
      <c r="G67" s="19" t="s">
        <v>7</v>
      </c>
      <c r="H67" s="1154"/>
      <c r="I67" s="2038"/>
      <c r="J67" s="2039"/>
      <c r="K67" s="2011"/>
      <c r="L67" s="986"/>
      <c r="M67" s="986"/>
      <c r="N67" s="128">
        <f t="shared" si="57"/>
        <v>6</v>
      </c>
      <c r="O67" s="430">
        <f>VLOOKUP(G67,DADOS!$D$7:$F$22,3,FALSE)</f>
        <v>6276.82</v>
      </c>
      <c r="P67" s="467">
        <f t="shared" si="56"/>
        <v>37660.92</v>
      </c>
      <c r="S67" s="145"/>
      <c r="T67" s="145"/>
      <c r="U67" s="145"/>
      <c r="V67" s="145"/>
      <c r="W67" s="145"/>
      <c r="X67" s="690"/>
      <c r="Y67" s="905"/>
      <c r="Z67" s="905"/>
      <c r="AA67" s="905"/>
      <c r="AB67" s="1159"/>
      <c r="AC67" s="728"/>
      <c r="AD67" s="728"/>
      <c r="AE67" s="728"/>
      <c r="AF67" s="728"/>
      <c r="AG67" s="728"/>
      <c r="AH67" s="728"/>
      <c r="AI67" s="728"/>
      <c r="AJ67" s="728"/>
      <c r="AK67" s="728"/>
      <c r="AL67" s="728"/>
      <c r="AM67" s="965"/>
      <c r="AN67" s="2051">
        <f>4*1</f>
        <v>4</v>
      </c>
      <c r="AO67" s="2051">
        <f>4*0.5</f>
        <v>2</v>
      </c>
      <c r="AP67" s="1008"/>
      <c r="AQ67" s="944"/>
      <c r="AR67" s="2040"/>
      <c r="AS67" s="1048">
        <f t="shared" si="58"/>
        <v>6</v>
      </c>
      <c r="AT67" s="43"/>
      <c r="AU67" s="2041"/>
      <c r="AV67" s="905"/>
      <c r="AW67" s="905"/>
      <c r="AX67" s="954"/>
      <c r="AY67" s="905"/>
      <c r="AZ67" s="905"/>
      <c r="BA67" s="949"/>
      <c r="BB67" s="905"/>
      <c r="BC67" s="905"/>
      <c r="BD67" s="905"/>
      <c r="BE67" s="905"/>
      <c r="BS67" s="2330" t="s">
        <v>597</v>
      </c>
      <c r="BT67" s="2331"/>
      <c r="BU67" s="2331"/>
      <c r="BV67" s="2332"/>
      <c r="CA67" s="2048" t="s">
        <v>471</v>
      </c>
      <c r="CB67" s="1964">
        <f>2*10</f>
        <v>20</v>
      </c>
      <c r="CC67" s="1229"/>
      <c r="CD67" s="1964">
        <f>2*2</f>
        <v>4</v>
      </c>
      <c r="CG67" s="1133"/>
      <c r="CH67" s="1127"/>
      <c r="CI67" s="1127"/>
      <c r="CJ67" s="1127"/>
      <c r="CK67" s="1127"/>
      <c r="CL67" s="1127"/>
      <c r="CM67" s="1127"/>
      <c r="CN67" s="1127"/>
      <c r="CO67" s="1127"/>
      <c r="CP67" s="1127"/>
      <c r="CQ67" s="1127"/>
      <c r="CR67" s="1127"/>
      <c r="CS67" s="1127"/>
      <c r="CT67" s="1127"/>
      <c r="CU67" s="1127"/>
      <c r="CV67" s="1127"/>
    </row>
    <row r="68" spans="2:100" ht="15.75" thickBot="1" x14ac:dyDescent="0.3">
      <c r="B68" s="1172" t="str">
        <f t="shared" si="54"/>
        <v>CdnT4</v>
      </c>
      <c r="C68" s="1201"/>
      <c r="D68" s="776"/>
      <c r="E68" s="554"/>
      <c r="F68" s="405" t="s">
        <v>65</v>
      </c>
      <c r="G68" s="19" t="s">
        <v>40</v>
      </c>
      <c r="H68" s="777"/>
      <c r="I68" s="778" t="e">
        <f>#REF!</f>
        <v>#REF!</v>
      </c>
      <c r="J68" s="779" t="e">
        <f>#REF!</f>
        <v>#REF!</v>
      </c>
      <c r="K68" s="554" t="e">
        <f>#REF!</f>
        <v>#REF!</v>
      </c>
      <c r="L68" s="555">
        <v>90</v>
      </c>
      <c r="M68" s="555" t="e">
        <f>H68*I68*K68*L68</f>
        <v>#REF!</v>
      </c>
      <c r="N68" s="128">
        <f t="shared" ref="N68" si="59">AS68</f>
        <v>6</v>
      </c>
      <c r="O68" s="780">
        <f>VLOOKUP(G68,DADOS!$D$7:$F$22,3,FALSE)</f>
        <v>2170.94</v>
      </c>
      <c r="P68" s="467">
        <f t="shared" si="56"/>
        <v>13025.64</v>
      </c>
      <c r="S68" s="145"/>
      <c r="T68" s="145"/>
      <c r="U68" s="145"/>
      <c r="V68" s="145"/>
      <c r="W68" s="145"/>
      <c r="X68" s="690"/>
      <c r="Y68" s="39"/>
      <c r="Z68" s="39"/>
      <c r="AA68" s="39"/>
      <c r="AB68" s="535"/>
      <c r="AC68" s="728"/>
      <c r="AD68" s="728"/>
      <c r="AE68" s="728"/>
      <c r="AF68" s="728"/>
      <c r="AG68" s="728"/>
      <c r="AH68" s="728"/>
      <c r="AI68" s="728"/>
      <c r="AJ68" s="728"/>
      <c r="AK68" s="728"/>
      <c r="AL68" s="728"/>
      <c r="AM68" s="965"/>
      <c r="AN68" s="2051">
        <f>4*1</f>
        <v>4</v>
      </c>
      <c r="AO68" s="2051">
        <f>4*0.5</f>
        <v>2</v>
      </c>
      <c r="AP68" s="1008"/>
      <c r="AQ68" s="61"/>
      <c r="AR68" s="536"/>
      <c r="AS68" s="1048">
        <f>SUM(Y68:AR68)</f>
        <v>6</v>
      </c>
      <c r="AU68" s="1064"/>
      <c r="AV68" s="567"/>
      <c r="AW68" s="567"/>
      <c r="AX68" s="1059"/>
      <c r="AY68" s="567"/>
      <c r="AZ68" s="567"/>
      <c r="BA68" s="1060"/>
      <c r="BB68" s="567"/>
      <c r="BC68" s="567"/>
      <c r="BD68" s="567"/>
      <c r="BE68" s="567"/>
      <c r="BS68" s="2394" t="s">
        <v>653</v>
      </c>
      <c r="BT68" s="2395"/>
      <c r="BU68" s="2395"/>
      <c r="BV68" s="2396"/>
      <c r="CA68" s="2049" t="s">
        <v>538</v>
      </c>
      <c r="CB68" s="1968">
        <f>2*10</f>
        <v>20</v>
      </c>
      <c r="CC68" s="1959"/>
      <c r="CD68" s="1968">
        <f>2*2</f>
        <v>4</v>
      </c>
      <c r="CG68" s="1133"/>
      <c r="CH68" s="1127"/>
      <c r="CI68" s="1127"/>
      <c r="CJ68" s="1127"/>
      <c r="CK68" s="1127"/>
      <c r="CL68" s="1127"/>
      <c r="CM68" s="1127"/>
      <c r="CN68" s="1127"/>
      <c r="CO68" s="1127"/>
      <c r="CP68" s="1127"/>
      <c r="CQ68" s="1127"/>
      <c r="CR68" s="1127"/>
      <c r="CS68" s="1127"/>
      <c r="CT68" s="1127"/>
      <c r="CU68" s="1127"/>
      <c r="CV68" s="1127"/>
    </row>
    <row r="69" spans="2:100" x14ac:dyDescent="0.25">
      <c r="B69" s="1172"/>
      <c r="C69" s="1201"/>
      <c r="D69" s="781"/>
      <c r="E69" s="782"/>
      <c r="F69" s="782"/>
      <c r="G69" s="782"/>
      <c r="H69" s="782"/>
      <c r="I69" s="782"/>
      <c r="J69" s="782"/>
      <c r="K69" s="782"/>
      <c r="L69" s="782"/>
      <c r="M69" s="782"/>
      <c r="N69" s="782"/>
      <c r="O69" s="783" t="s">
        <v>122</v>
      </c>
      <c r="P69" s="784">
        <f>SUM(P63:P68)</f>
        <v>228004.11</v>
      </c>
      <c r="Q69" s="440">
        <f>P69/P$117</f>
        <v>6.7152928949729629E-2</v>
      </c>
      <c r="S69" s="145"/>
      <c r="T69" s="145"/>
      <c r="U69" s="145"/>
      <c r="V69" s="145"/>
      <c r="W69" s="145"/>
      <c r="X69" s="690"/>
      <c r="Y69" s="39"/>
      <c r="Z69" s="39"/>
      <c r="AA69" s="39"/>
      <c r="AB69" s="39"/>
      <c r="AC69" s="39"/>
      <c r="AD69" s="39"/>
      <c r="AE69" s="39"/>
      <c r="AF69" s="39"/>
      <c r="AG69" s="39"/>
      <c r="AH69" s="973"/>
      <c r="AI69" s="39"/>
      <c r="AJ69" s="39"/>
      <c r="AK69" s="39"/>
      <c r="AL69" s="973"/>
      <c r="AM69" s="966"/>
      <c r="AN69" s="39"/>
      <c r="AO69" s="908"/>
      <c r="AP69" s="39"/>
      <c r="AQ69" s="39"/>
      <c r="AR69" s="536"/>
      <c r="AS69" s="1049"/>
      <c r="AU69" s="1064"/>
      <c r="AV69" s="567"/>
      <c r="AW69" s="567"/>
      <c r="AX69" s="1059"/>
      <c r="AY69" s="567"/>
      <c r="AZ69" s="567"/>
      <c r="BA69" s="1060"/>
      <c r="BB69" s="567"/>
      <c r="BC69" s="567"/>
      <c r="BD69" s="567"/>
      <c r="BE69" s="567"/>
      <c r="BS69" s="1257"/>
      <c r="BT69" s="1258"/>
      <c r="BU69" s="1258"/>
      <c r="BV69" s="1258"/>
      <c r="BW69" s="1258"/>
      <c r="BX69" s="1258"/>
      <c r="BY69" s="1258"/>
      <c r="BZ69" s="1258"/>
      <c r="CA69" s="1258"/>
      <c r="CB69" s="1258"/>
      <c r="CC69" s="2043"/>
      <c r="CD69" s="1260"/>
      <c r="CG69" s="1133"/>
      <c r="CH69" s="1127"/>
      <c r="CI69" s="1127"/>
      <c r="CJ69" s="1127"/>
      <c r="CK69" s="1127"/>
      <c r="CL69" s="1127"/>
      <c r="CM69" s="1127"/>
      <c r="CN69" s="1127"/>
      <c r="CO69" s="1127"/>
      <c r="CP69" s="1127"/>
      <c r="CQ69" s="1127"/>
      <c r="CR69" s="1127"/>
      <c r="CS69" s="1127"/>
      <c r="CT69" s="1127"/>
      <c r="CU69" s="1127"/>
      <c r="CV69" s="1127"/>
    </row>
    <row r="70" spans="2:100" ht="15.75" thickBot="1" x14ac:dyDescent="0.3">
      <c r="B70" s="1202"/>
      <c r="C70" s="383"/>
      <c r="D70" s="785"/>
      <c r="E70" s="786"/>
      <c r="F70" s="786"/>
      <c r="G70" s="786"/>
      <c r="H70" s="786"/>
      <c r="I70" s="786"/>
      <c r="J70" s="786"/>
      <c r="K70" s="786"/>
      <c r="L70" s="786"/>
      <c r="M70" s="786"/>
      <c r="N70" s="786"/>
      <c r="O70" s="787" t="s">
        <v>111</v>
      </c>
      <c r="P70" s="772">
        <f>P69*0.8404</f>
        <v>191614.654044</v>
      </c>
      <c r="Q70" s="1202"/>
      <c r="R70" s="382"/>
      <c r="S70" s="1142"/>
      <c r="T70" s="1142"/>
      <c r="U70" s="1142"/>
      <c r="V70" s="1142"/>
      <c r="W70" s="1975"/>
      <c r="X70" s="697"/>
      <c r="Y70" s="937"/>
      <c r="Z70" s="937"/>
      <c r="AA70" s="937"/>
      <c r="AB70" s="937"/>
      <c r="AC70" s="937"/>
      <c r="AD70" s="937"/>
      <c r="AE70" s="937"/>
      <c r="AF70" s="937"/>
      <c r="AG70" s="937"/>
      <c r="AH70" s="2061"/>
      <c r="AI70" s="937"/>
      <c r="AJ70" s="937"/>
      <c r="AK70" s="937"/>
      <c r="AL70" s="2061"/>
      <c r="AM70" s="2062"/>
      <c r="AN70" s="937"/>
      <c r="AO70" s="911"/>
      <c r="AP70" s="937"/>
      <c r="AQ70" s="937"/>
      <c r="AR70" s="2063"/>
      <c r="AS70" s="2064"/>
      <c r="AU70" s="1064"/>
      <c r="AV70" s="567"/>
      <c r="AW70" s="567"/>
      <c r="AX70" s="1059"/>
      <c r="AY70" s="567"/>
      <c r="AZ70" s="567"/>
      <c r="BA70" s="1060"/>
      <c r="BB70" s="567"/>
      <c r="BC70" s="567"/>
      <c r="BD70" s="567"/>
      <c r="BE70" s="567"/>
      <c r="BS70" s="1261"/>
      <c r="BT70" s="1262"/>
      <c r="BU70" s="1262"/>
      <c r="BV70" s="1262"/>
      <c r="BW70" s="1262"/>
      <c r="BX70" s="1262"/>
      <c r="BY70" s="1262"/>
      <c r="BZ70" s="1262"/>
      <c r="CA70" s="1262"/>
      <c r="CB70" s="1262"/>
      <c r="CC70" s="1262"/>
      <c r="CD70" s="1264"/>
      <c r="CG70" s="1133"/>
      <c r="CH70" s="1127"/>
      <c r="CI70" s="1127"/>
      <c r="CJ70" s="1127"/>
      <c r="CK70" s="1127"/>
      <c r="CL70" s="1127"/>
      <c r="CM70" s="1127"/>
      <c r="CN70" s="1127"/>
      <c r="CO70" s="1127"/>
      <c r="CP70" s="1127"/>
      <c r="CQ70" s="1127"/>
      <c r="CR70" s="1127"/>
      <c r="CS70" s="1127"/>
      <c r="CT70" s="1127"/>
      <c r="CU70" s="1127"/>
      <c r="CV70" s="1127"/>
    </row>
    <row r="71" spans="2:100" s="396" customFormat="1" ht="28.5" customHeight="1" thickBot="1" x14ac:dyDescent="0.3">
      <c r="B71" s="1205"/>
      <c r="C71" s="1206"/>
      <c r="D71" s="2324" t="s">
        <v>634</v>
      </c>
      <c r="E71" s="2325"/>
      <c r="F71" s="2325"/>
      <c r="G71" s="397"/>
      <c r="H71" s="397"/>
      <c r="I71" s="397"/>
      <c r="J71" s="397"/>
      <c r="K71" s="397"/>
      <c r="L71" s="397"/>
      <c r="M71" s="397"/>
      <c r="N71" s="397"/>
      <c r="O71" s="397"/>
      <c r="P71" s="398"/>
      <c r="Q71" s="1205"/>
      <c r="R71" s="1206"/>
      <c r="S71" s="1977"/>
      <c r="T71" s="1977"/>
      <c r="U71" s="1977"/>
      <c r="V71" s="1977"/>
      <c r="W71" s="1977"/>
      <c r="X71" s="2060" t="s">
        <v>635</v>
      </c>
      <c r="Y71" s="2028"/>
      <c r="Z71" s="2030"/>
      <c r="AA71" s="2030"/>
      <c r="AB71" s="2030"/>
      <c r="AC71" s="2030"/>
      <c r="AD71" s="2030"/>
      <c r="AE71" s="2030"/>
      <c r="AF71" s="2030"/>
      <c r="AG71" s="2030"/>
      <c r="AH71" s="2034" t="s">
        <v>635</v>
      </c>
      <c r="AI71" s="2031"/>
      <c r="AJ71" s="2031"/>
      <c r="AK71" s="2031"/>
      <c r="AL71" s="2031"/>
      <c r="AM71" s="2068" t="s">
        <v>313</v>
      </c>
      <c r="AN71" s="2058"/>
      <c r="AO71" s="2058"/>
      <c r="AP71" s="2058"/>
      <c r="AQ71" s="2058"/>
      <c r="AR71" s="2068" t="s">
        <v>140</v>
      </c>
      <c r="AS71" s="2059"/>
      <c r="AT71" s="399"/>
      <c r="AU71" s="563"/>
      <c r="AV71" s="403"/>
      <c r="AW71" s="403"/>
      <c r="AX71" s="403"/>
      <c r="AY71" s="403"/>
      <c r="AZ71" s="403"/>
      <c r="BA71" s="403"/>
      <c r="BB71" s="403"/>
      <c r="BC71" s="403"/>
      <c r="BD71" s="403"/>
      <c r="BE71" s="403"/>
      <c r="BF71" s="400"/>
      <c r="BG71" s="402"/>
      <c r="BH71" s="402"/>
      <c r="BI71" s="402"/>
      <c r="BJ71" s="402"/>
      <c r="BK71" s="402"/>
      <c r="BL71" s="400"/>
      <c r="BM71" s="400"/>
      <c r="BN71" s="400"/>
      <c r="BO71" s="400"/>
      <c r="BP71" s="400"/>
      <c r="BQ71" s="400"/>
      <c r="BR71" s="400"/>
      <c r="BS71" s="2343" t="s">
        <v>645</v>
      </c>
      <c r="BT71" s="2344"/>
      <c r="BU71" s="2344"/>
      <c r="BV71" s="2345"/>
      <c r="BW71" s="400"/>
      <c r="BX71" s="400"/>
      <c r="BY71" s="400"/>
      <c r="BZ71" s="400"/>
      <c r="CA71" s="2044"/>
      <c r="CB71" s="2045" t="s">
        <v>589</v>
      </c>
      <c r="CC71" s="2046"/>
      <c r="CD71" s="2045" t="s">
        <v>537</v>
      </c>
      <c r="CE71" s="1251"/>
      <c r="CF71" s="1239"/>
      <c r="CG71" s="1133"/>
      <c r="CH71" s="1127"/>
      <c r="CI71" s="1127"/>
      <c r="CJ71" s="1127"/>
      <c r="CK71" s="1127"/>
      <c r="CL71" s="1127"/>
      <c r="CM71" s="1127"/>
      <c r="CN71" s="1127"/>
      <c r="CO71" s="1127"/>
      <c r="CP71" s="1127"/>
      <c r="CQ71" s="1127"/>
      <c r="CR71" s="1127"/>
      <c r="CS71" s="1127"/>
      <c r="CT71" s="1127"/>
      <c r="CU71" s="1127"/>
      <c r="CV71" s="1127"/>
    </row>
    <row r="72" spans="2:100" x14ac:dyDescent="0.25">
      <c r="B72" s="689" t="str">
        <f t="shared" ref="B72:B77" si="60">"Cdn"&amp;G72</f>
        <v>CdnP0</v>
      </c>
      <c r="C72" s="1200"/>
      <c r="D72" s="425"/>
      <c r="E72" s="415"/>
      <c r="F72" s="426" t="s">
        <v>11</v>
      </c>
      <c r="G72" s="427" t="s">
        <v>2</v>
      </c>
      <c r="H72" s="449"/>
      <c r="I72" s="124">
        <v>1</v>
      </c>
      <c r="J72" s="137" t="s">
        <v>38</v>
      </c>
      <c r="K72" s="428">
        <v>4</v>
      </c>
      <c r="L72" s="428">
        <v>30</v>
      </c>
      <c r="M72" s="429">
        <f>H72*K72*L72*I72</f>
        <v>0</v>
      </c>
      <c r="N72" s="455">
        <f t="shared" ref="N72:N77" si="61">AS72</f>
        <v>2</v>
      </c>
      <c r="O72" s="430">
        <f>VLOOKUP(G72,DADOS!$D$7:$F$22,3,FALSE)</f>
        <v>17570.7</v>
      </c>
      <c r="P72" s="431">
        <f t="shared" ref="P72:P77" si="62">ROUND(N72*O72,2)</f>
        <v>35141.4</v>
      </c>
      <c r="S72" s="145"/>
      <c r="T72" s="145"/>
      <c r="U72" s="145"/>
      <c r="V72" s="145"/>
      <c r="W72" s="145"/>
      <c r="X72" s="148"/>
      <c r="Y72" s="710"/>
      <c r="Z72" s="48"/>
      <c r="AA72" s="48"/>
      <c r="AB72" s="48"/>
      <c r="AC72" s="48"/>
      <c r="AD72" s="48"/>
      <c r="AE72" s="48"/>
      <c r="AF72" s="48"/>
      <c r="AG72" s="728"/>
      <c r="AH72" s="728"/>
      <c r="AI72" s="728"/>
      <c r="AJ72" s="2065"/>
      <c r="AK72" s="565"/>
      <c r="AL72" s="975"/>
      <c r="AM72" s="2066"/>
      <c r="AN72" s="2067"/>
      <c r="AO72" s="908"/>
      <c r="AP72" s="394">
        <f>1*1</f>
        <v>1</v>
      </c>
      <c r="AQ72" s="394">
        <f>1*0.75</f>
        <v>0.75</v>
      </c>
      <c r="AR72" s="2042">
        <f>1*0.25</f>
        <v>0.25</v>
      </c>
      <c r="AS72" s="2035">
        <f t="shared" ref="AS72:AS77" si="63">SUM(Y72:AR72)</f>
        <v>2</v>
      </c>
      <c r="AT72" s="43"/>
      <c r="AU72" s="1064"/>
      <c r="AV72" s="691"/>
      <c r="AW72" s="691"/>
      <c r="AX72" s="1005"/>
      <c r="AY72" s="691"/>
      <c r="AZ72" s="691"/>
      <c r="BA72" s="1004"/>
      <c r="BB72" s="691"/>
      <c r="BC72" s="691"/>
      <c r="BD72" s="691"/>
      <c r="BE72" s="691"/>
      <c r="BS72" s="2340" t="s">
        <v>646</v>
      </c>
      <c r="BT72" s="2341"/>
      <c r="BU72" s="2341"/>
      <c r="BV72" s="2342"/>
      <c r="BW72" s="1229"/>
      <c r="BX72" s="1229"/>
      <c r="BY72" s="1229"/>
      <c r="BZ72" s="1229"/>
      <c r="CA72" s="1146" t="s">
        <v>524</v>
      </c>
      <c r="CB72" s="1248">
        <f>1*2</f>
        <v>2</v>
      </c>
      <c r="CD72" s="1249">
        <f>1*2</f>
        <v>2</v>
      </c>
      <c r="CG72" s="1133"/>
      <c r="CH72" s="1127"/>
      <c r="CI72" s="1127"/>
      <c r="CJ72" s="1127"/>
      <c r="CK72" s="1127"/>
      <c r="CL72" s="1127"/>
      <c r="CM72" s="1127"/>
      <c r="CN72" s="1127"/>
      <c r="CO72" s="1127"/>
      <c r="CP72" s="1127"/>
      <c r="CQ72" s="1127"/>
      <c r="CR72" s="1127"/>
      <c r="CS72" s="1127"/>
      <c r="CT72" s="1127"/>
      <c r="CU72" s="1127"/>
      <c r="CV72" s="1127"/>
    </row>
    <row r="73" spans="2:100" x14ac:dyDescent="0.25">
      <c r="B73" s="1172" t="str">
        <f t="shared" si="60"/>
        <v>CdnP1</v>
      </c>
      <c r="C73" s="1201"/>
      <c r="D73" s="15"/>
      <c r="E73" s="416"/>
      <c r="F73" s="392" t="s">
        <v>112</v>
      </c>
      <c r="G73" s="19" t="s">
        <v>3</v>
      </c>
      <c r="H73" s="20"/>
      <c r="I73" s="124">
        <v>1</v>
      </c>
      <c r="J73" s="125" t="s">
        <v>38</v>
      </c>
      <c r="K73" s="126">
        <v>8</v>
      </c>
      <c r="L73" s="126">
        <v>30</v>
      </c>
      <c r="M73" s="127">
        <f>H73*K73*L73*I73</f>
        <v>0</v>
      </c>
      <c r="N73" s="128">
        <f t="shared" si="61"/>
        <v>2</v>
      </c>
      <c r="O73" s="129">
        <f>VLOOKUP(G73,DADOS!$D$7:$F$22,3,FALSE)</f>
        <v>13845.05</v>
      </c>
      <c r="P73" s="130">
        <f t="shared" si="62"/>
        <v>27690.1</v>
      </c>
      <c r="S73" s="145"/>
      <c r="T73" s="145"/>
      <c r="U73" s="145"/>
      <c r="V73" s="145"/>
      <c r="W73" s="145"/>
      <c r="X73" s="148"/>
      <c r="Y73" s="26"/>
      <c r="Z73" s="25"/>
      <c r="AA73" s="25"/>
      <c r="AB73" s="25"/>
      <c r="AC73" s="25"/>
      <c r="AD73" s="25"/>
      <c r="AE73" s="25"/>
      <c r="AF73" s="25"/>
      <c r="AG73" s="728"/>
      <c r="AH73" s="728"/>
      <c r="AI73" s="728"/>
      <c r="AJ73" s="1827"/>
      <c r="AK73" s="565"/>
      <c r="AL73" s="974"/>
      <c r="AM73" s="967"/>
      <c r="AN73" s="45"/>
      <c r="AO73" s="908"/>
      <c r="AP73" s="394">
        <f t="shared" ref="AP73:AP75" si="64">1*1</f>
        <v>1</v>
      </c>
      <c r="AQ73" s="394">
        <f t="shared" ref="AQ73:AQ75" si="65">1*0.75</f>
        <v>0.75</v>
      </c>
      <c r="AR73" s="2042">
        <f t="shared" ref="AR73:AR75" si="66">1*0.25</f>
        <v>0.25</v>
      </c>
      <c r="AS73" s="1048">
        <f t="shared" si="63"/>
        <v>2</v>
      </c>
      <c r="AT73" s="43"/>
      <c r="AU73" s="1064"/>
      <c r="AV73" s="691"/>
      <c r="AW73" s="691"/>
      <c r="AX73" s="1005"/>
      <c r="AY73" s="691"/>
      <c r="AZ73" s="691"/>
      <c r="BA73" s="1004"/>
      <c r="BB73" s="691"/>
      <c r="BC73" s="691"/>
      <c r="BD73" s="691"/>
      <c r="BE73" s="691"/>
      <c r="BS73" s="2339" t="s">
        <v>647</v>
      </c>
      <c r="BT73" s="2331"/>
      <c r="BU73" s="2331"/>
      <c r="BV73" s="2332"/>
      <c r="BW73" s="1229"/>
      <c r="BX73" s="1229"/>
      <c r="BY73" s="1229"/>
      <c r="BZ73" s="1229"/>
      <c r="CA73" s="29" t="s">
        <v>525</v>
      </c>
      <c r="CB73" s="1241">
        <f>3*2</f>
        <v>6</v>
      </c>
      <c r="CD73" s="1243">
        <f>3*2</f>
        <v>6</v>
      </c>
      <c r="CG73" s="1133"/>
      <c r="CH73" s="1127"/>
      <c r="CI73" s="1127"/>
      <c r="CJ73" s="1127"/>
      <c r="CK73" s="1127"/>
      <c r="CL73" s="1127"/>
      <c r="CM73" s="1127"/>
      <c r="CN73" s="1127"/>
      <c r="CO73" s="1127"/>
      <c r="CP73" s="1127"/>
      <c r="CQ73" s="1127"/>
      <c r="CR73" s="1127"/>
      <c r="CS73" s="1127"/>
      <c r="CT73" s="1127"/>
      <c r="CU73" s="1127"/>
      <c r="CV73" s="1127"/>
    </row>
    <row r="74" spans="2:100" x14ac:dyDescent="0.25">
      <c r="B74" s="1172" t="str">
        <f t="shared" si="60"/>
        <v>CdnP1</v>
      </c>
      <c r="C74" s="1201"/>
      <c r="D74" s="15"/>
      <c r="E74" s="416"/>
      <c r="F74" s="392" t="s">
        <v>113</v>
      </c>
      <c r="G74" s="19" t="s">
        <v>3</v>
      </c>
      <c r="H74" s="20"/>
      <c r="I74" s="124">
        <v>1</v>
      </c>
      <c r="J74" s="125" t="s">
        <v>38</v>
      </c>
      <c r="K74" s="126">
        <v>8</v>
      </c>
      <c r="L74" s="126">
        <v>30</v>
      </c>
      <c r="M74" s="127">
        <f>H74*K74*L74*I74</f>
        <v>0</v>
      </c>
      <c r="N74" s="128">
        <f t="shared" si="61"/>
        <v>2</v>
      </c>
      <c r="O74" s="129">
        <f>VLOOKUP(G74,DADOS!$D$7:$F$22,3,FALSE)</f>
        <v>13845.05</v>
      </c>
      <c r="P74" s="130">
        <f t="shared" si="62"/>
        <v>27690.1</v>
      </c>
      <c r="S74" s="145"/>
      <c r="T74" s="145"/>
      <c r="U74" s="145"/>
      <c r="V74" s="145"/>
      <c r="W74" s="145"/>
      <c r="X74" s="148"/>
      <c r="Y74" s="26"/>
      <c r="Z74" s="25"/>
      <c r="AA74" s="25"/>
      <c r="AB74" s="25"/>
      <c r="AC74" s="25"/>
      <c r="AD74" s="25"/>
      <c r="AE74" s="25"/>
      <c r="AF74" s="25"/>
      <c r="AG74" s="728"/>
      <c r="AH74" s="728"/>
      <c r="AI74" s="728"/>
      <c r="AJ74" s="1827"/>
      <c r="AK74" s="565"/>
      <c r="AL74" s="974"/>
      <c r="AM74" s="967"/>
      <c r="AN74" s="45"/>
      <c r="AO74" s="908"/>
      <c r="AP74" s="394">
        <f t="shared" si="64"/>
        <v>1</v>
      </c>
      <c r="AQ74" s="394">
        <f t="shared" si="65"/>
        <v>0.75</v>
      </c>
      <c r="AR74" s="2042">
        <f t="shared" si="66"/>
        <v>0.25</v>
      </c>
      <c r="AS74" s="1048">
        <f t="shared" si="63"/>
        <v>2</v>
      </c>
      <c r="AT74" s="43"/>
      <c r="AU74" s="1064"/>
      <c r="AV74" s="691"/>
      <c r="AW74" s="691"/>
      <c r="AX74" s="1005"/>
      <c r="AY74" s="691"/>
      <c r="AZ74" s="691"/>
      <c r="BA74" s="1004"/>
      <c r="BB74" s="691"/>
      <c r="BC74" s="691"/>
      <c r="BD74" s="691"/>
      <c r="BE74" s="691"/>
      <c r="BS74" s="2339" t="s">
        <v>648</v>
      </c>
      <c r="BT74" s="2331"/>
      <c r="BU74" s="2331"/>
      <c r="BV74" s="2332"/>
      <c r="BW74" s="1229"/>
      <c r="BX74" s="1229"/>
      <c r="BY74" s="1229"/>
      <c r="BZ74" s="1229"/>
      <c r="CA74" s="29" t="s">
        <v>525</v>
      </c>
      <c r="CB74" s="1242"/>
      <c r="CD74" s="1244"/>
      <c r="CG74" s="1133"/>
      <c r="CH74" s="1127"/>
      <c r="CI74" s="1127"/>
      <c r="CJ74" s="1127"/>
      <c r="CK74" s="1127"/>
      <c r="CL74" s="1127"/>
      <c r="CM74" s="1127"/>
      <c r="CN74" s="1127"/>
      <c r="CO74" s="1127"/>
      <c r="CP74" s="1127"/>
      <c r="CQ74" s="1127"/>
      <c r="CR74" s="1127"/>
      <c r="CS74" s="1127"/>
      <c r="CT74" s="1127"/>
      <c r="CU74" s="1127"/>
      <c r="CV74" s="1127"/>
    </row>
    <row r="75" spans="2:100" x14ac:dyDescent="0.25">
      <c r="B75" s="1172" t="str">
        <f t="shared" si="60"/>
        <v>CdnP1</v>
      </c>
      <c r="C75" s="1201"/>
      <c r="D75" s="15"/>
      <c r="E75" s="416"/>
      <c r="F75" s="392" t="s">
        <v>114</v>
      </c>
      <c r="G75" s="19" t="s">
        <v>3</v>
      </c>
      <c r="H75" s="20"/>
      <c r="I75" s="124">
        <v>1</v>
      </c>
      <c r="J75" s="125" t="s">
        <v>38</v>
      </c>
      <c r="K75" s="126">
        <v>8</v>
      </c>
      <c r="L75" s="126">
        <v>30</v>
      </c>
      <c r="M75" s="127">
        <f>H75*K75*L75*I75</f>
        <v>0</v>
      </c>
      <c r="N75" s="128">
        <f t="shared" si="61"/>
        <v>2</v>
      </c>
      <c r="O75" s="129">
        <f>VLOOKUP(G75,DADOS!$D$7:$F$22,3,FALSE)</f>
        <v>13845.05</v>
      </c>
      <c r="P75" s="130">
        <f t="shared" si="62"/>
        <v>27690.1</v>
      </c>
      <c r="S75" s="145"/>
      <c r="T75" s="145"/>
      <c r="U75" s="145"/>
      <c r="V75" s="145"/>
      <c r="W75" s="145"/>
      <c r="X75" s="148"/>
      <c r="Y75" s="26"/>
      <c r="Z75" s="25"/>
      <c r="AA75" s="25"/>
      <c r="AB75" s="25"/>
      <c r="AC75" s="25"/>
      <c r="AD75" s="25"/>
      <c r="AE75" s="25"/>
      <c r="AF75" s="25"/>
      <c r="AG75" s="728"/>
      <c r="AH75" s="728"/>
      <c r="AI75" s="728"/>
      <c r="AJ75" s="1827"/>
      <c r="AK75" s="565"/>
      <c r="AL75" s="974"/>
      <c r="AM75" s="967"/>
      <c r="AN75" s="45"/>
      <c r="AO75" s="908"/>
      <c r="AP75" s="394">
        <f t="shared" si="64"/>
        <v>1</v>
      </c>
      <c r="AQ75" s="394">
        <f t="shared" si="65"/>
        <v>0.75</v>
      </c>
      <c r="AR75" s="2042">
        <f t="shared" si="66"/>
        <v>0.25</v>
      </c>
      <c r="AS75" s="1048">
        <f t="shared" si="63"/>
        <v>2</v>
      </c>
      <c r="AT75" s="43"/>
      <c r="AU75" s="1064"/>
      <c r="AV75" s="691"/>
      <c r="AW75" s="691"/>
      <c r="AX75" s="1005"/>
      <c r="AY75" s="691"/>
      <c r="AZ75" s="691"/>
      <c r="BA75" s="1004"/>
      <c r="BB75" s="691"/>
      <c r="BC75" s="691"/>
      <c r="BD75" s="691"/>
      <c r="BE75" s="691"/>
      <c r="BS75" s="2339" t="s">
        <v>649</v>
      </c>
      <c r="BT75" s="2331"/>
      <c r="BU75" s="2331"/>
      <c r="BV75" s="2332"/>
      <c r="BW75" s="1229"/>
      <c r="BX75" s="1229"/>
      <c r="BY75" s="1229"/>
      <c r="BZ75" s="1229"/>
      <c r="CA75" s="29" t="s">
        <v>525</v>
      </c>
      <c r="CB75" s="1242"/>
      <c r="CD75" s="1244"/>
      <c r="CG75" s="1133"/>
      <c r="CH75" s="1127"/>
      <c r="CI75" s="1127"/>
      <c r="CJ75" s="1127"/>
      <c r="CK75" s="1127"/>
      <c r="CL75" s="1127"/>
      <c r="CM75" s="1127"/>
      <c r="CN75" s="1127"/>
      <c r="CO75" s="1127"/>
      <c r="CP75" s="1127"/>
      <c r="CQ75" s="1127"/>
      <c r="CR75" s="1127"/>
      <c r="CS75" s="1127"/>
      <c r="CT75" s="1127"/>
      <c r="CU75" s="1127"/>
      <c r="CV75" s="1127"/>
    </row>
    <row r="76" spans="2:100" x14ac:dyDescent="0.25">
      <c r="B76" s="1172" t="str">
        <f t="shared" si="60"/>
        <v>CdnT0</v>
      </c>
      <c r="C76" s="1201"/>
      <c r="D76" s="15"/>
      <c r="E76" s="416"/>
      <c r="F76" s="392" t="s">
        <v>289</v>
      </c>
      <c r="G76" s="19" t="s">
        <v>7</v>
      </c>
      <c r="H76" s="20"/>
      <c r="I76" s="124"/>
      <c r="J76" s="125"/>
      <c r="K76" s="126"/>
      <c r="L76" s="126"/>
      <c r="M76" s="127"/>
      <c r="N76" s="128">
        <f t="shared" si="61"/>
        <v>0</v>
      </c>
      <c r="O76" s="129">
        <f>VLOOKUP(G76,DADOS!$D$7:$F$22,3,FALSE)</f>
        <v>6276.82</v>
      </c>
      <c r="P76" s="130">
        <f t="shared" si="62"/>
        <v>0</v>
      </c>
      <c r="S76" s="145"/>
      <c r="T76" s="145"/>
      <c r="U76" s="145"/>
      <c r="V76" s="145"/>
      <c r="W76" s="145"/>
      <c r="X76" s="148"/>
      <c r="Y76" s="26"/>
      <c r="Z76" s="25"/>
      <c r="AA76" s="25"/>
      <c r="AB76" s="25"/>
      <c r="AC76" s="25"/>
      <c r="AD76" s="25"/>
      <c r="AE76" s="25"/>
      <c r="AF76" s="25"/>
      <c r="AG76" s="395"/>
      <c r="AH76" s="395"/>
      <c r="AI76" s="728"/>
      <c r="AJ76" s="1827"/>
      <c r="AK76" s="1828"/>
      <c r="AL76" s="974"/>
      <c r="AM76" s="967"/>
      <c r="AN76" s="45"/>
      <c r="AO76" s="908"/>
      <c r="AP76" s="728"/>
      <c r="AQ76" s="728"/>
      <c r="AR76" s="576"/>
      <c r="AS76" s="1048">
        <f t="shared" si="63"/>
        <v>0</v>
      </c>
      <c r="AT76" s="43"/>
      <c r="AU76" s="1064"/>
      <c r="AV76" s="691"/>
      <c r="AW76" s="691"/>
      <c r="AX76" s="1005"/>
      <c r="AY76" s="691"/>
      <c r="AZ76" s="691"/>
      <c r="BA76" s="1004"/>
      <c r="BB76" s="691"/>
      <c r="BC76" s="691"/>
      <c r="BD76" s="691"/>
      <c r="BE76" s="691"/>
      <c r="BS76" s="2330" t="s">
        <v>650</v>
      </c>
      <c r="BT76" s="2331"/>
      <c r="BU76" s="2331"/>
      <c r="BV76" s="2332"/>
      <c r="BW76" s="1229"/>
      <c r="BX76" s="1229"/>
      <c r="BY76" s="1229"/>
      <c r="BZ76" s="1229"/>
      <c r="CA76" s="1237" t="s">
        <v>471</v>
      </c>
      <c r="CB76" s="905">
        <f>0*10</f>
        <v>0</v>
      </c>
      <c r="CD76" s="1148">
        <f>0*2</f>
        <v>0</v>
      </c>
      <c r="CG76" s="1133"/>
      <c r="CH76" s="1127"/>
      <c r="CI76" s="1127"/>
      <c r="CJ76" s="1127"/>
      <c r="CK76" s="1127"/>
      <c r="CL76" s="1127"/>
      <c r="CM76" s="1127"/>
      <c r="CN76" s="1127"/>
      <c r="CO76" s="1127"/>
      <c r="CP76" s="1127"/>
      <c r="CQ76" s="1127"/>
      <c r="CR76" s="1127"/>
      <c r="CS76" s="1127"/>
      <c r="CT76" s="1127"/>
      <c r="CU76" s="1127"/>
      <c r="CV76" s="1127"/>
    </row>
    <row r="77" spans="2:100" ht="15.75" thickBot="1" x14ac:dyDescent="0.3">
      <c r="B77" s="1172" t="str">
        <f t="shared" si="60"/>
        <v>CdnT4</v>
      </c>
      <c r="C77" s="1201"/>
      <c r="D77" s="15"/>
      <c r="E77" s="416"/>
      <c r="F77" s="405"/>
      <c r="G77" s="19" t="s">
        <v>40</v>
      </c>
      <c r="H77" s="20"/>
      <c r="I77" s="124">
        <v>1</v>
      </c>
      <c r="J77" s="125" t="s">
        <v>38</v>
      </c>
      <c r="K77" s="126">
        <v>8</v>
      </c>
      <c r="L77" s="126">
        <v>30</v>
      </c>
      <c r="M77" s="127">
        <f>H77*K77*L77*I77</f>
        <v>0</v>
      </c>
      <c r="N77" s="128">
        <f t="shared" si="61"/>
        <v>0</v>
      </c>
      <c r="O77" s="129">
        <f>VLOOKUP(G77,DADOS!$D$7:$F$22,3,FALSE)</f>
        <v>2170.94</v>
      </c>
      <c r="P77" s="130">
        <f t="shared" si="62"/>
        <v>0</v>
      </c>
      <c r="S77" s="145"/>
      <c r="T77" s="145"/>
      <c r="U77" s="145"/>
      <c r="V77" s="145"/>
      <c r="W77" s="145"/>
      <c r="X77" s="148"/>
      <c r="Y77" s="26"/>
      <c r="Z77" s="25"/>
      <c r="AA77" s="25"/>
      <c r="AB77" s="25"/>
      <c r="AC77" s="25"/>
      <c r="AD77" s="25"/>
      <c r="AE77" s="25"/>
      <c r="AF77" s="25"/>
      <c r="AG77" s="395"/>
      <c r="AH77" s="395"/>
      <c r="AI77" s="728"/>
      <c r="AJ77" s="1827"/>
      <c r="AK77" s="974"/>
      <c r="AL77" s="974"/>
      <c r="AM77" s="967"/>
      <c r="AN77" s="45"/>
      <c r="AO77" s="908"/>
      <c r="AP77" s="908"/>
      <c r="AQ77" s="535"/>
      <c r="AR77" s="576"/>
      <c r="AS77" s="1048">
        <f t="shared" si="63"/>
        <v>0</v>
      </c>
      <c r="AT77" s="43"/>
      <c r="AU77" s="1064"/>
      <c r="AV77" s="691"/>
      <c r="AW77" s="691"/>
      <c r="AX77" s="1005"/>
      <c r="AY77" s="691"/>
      <c r="AZ77" s="691"/>
      <c r="BA77" s="1004"/>
      <c r="BB77" s="691"/>
      <c r="BC77" s="691"/>
      <c r="BD77" s="691"/>
      <c r="BE77" s="691"/>
      <c r="BS77" s="2357" t="s">
        <v>652</v>
      </c>
      <c r="BT77" s="2358"/>
      <c r="BU77" s="2358"/>
      <c r="BV77" s="2359"/>
      <c r="BW77" s="1250"/>
      <c r="BX77" s="1250"/>
      <c r="BY77" s="1250"/>
      <c r="BZ77" s="1250"/>
      <c r="CA77" s="1238" t="s">
        <v>538</v>
      </c>
      <c r="CB77" s="451">
        <f>0*10</f>
        <v>0</v>
      </c>
      <c r="CD77" s="1150">
        <f>0*2</f>
        <v>0</v>
      </c>
      <c r="CE77" s="7"/>
      <c r="CG77" s="1133"/>
      <c r="CH77" s="1127"/>
      <c r="CI77" s="1127"/>
      <c r="CJ77" s="1127"/>
      <c r="CK77" s="1127"/>
      <c r="CL77" s="1127"/>
      <c r="CM77" s="1127"/>
      <c r="CN77" s="1127"/>
      <c r="CO77" s="1127"/>
      <c r="CP77" s="1127"/>
      <c r="CQ77" s="1127"/>
      <c r="CR77" s="1127"/>
      <c r="CS77" s="1127"/>
      <c r="CT77" s="1127"/>
      <c r="CU77" s="1127"/>
      <c r="CV77" s="1127"/>
    </row>
    <row r="78" spans="2:100" ht="15" customHeight="1" x14ac:dyDescent="0.25">
      <c r="B78" s="1172"/>
      <c r="C78" s="1201"/>
      <c r="D78" s="113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437" t="s">
        <v>123</v>
      </c>
      <c r="P78" s="131">
        <f>SUM(P72:P77)</f>
        <v>118211.70000000001</v>
      </c>
      <c r="S78" s="145"/>
      <c r="T78" s="145"/>
      <c r="U78" s="145"/>
      <c r="V78" s="145"/>
      <c r="W78" s="145"/>
      <c r="X78" s="148"/>
      <c r="Y78" s="26"/>
      <c r="Z78" s="25"/>
      <c r="AA78" s="25"/>
      <c r="AB78" s="25"/>
      <c r="AC78" s="25"/>
      <c r="AD78" s="25"/>
      <c r="AE78" s="25"/>
      <c r="AF78" s="25"/>
      <c r="AG78" s="41"/>
      <c r="AH78" s="1028"/>
      <c r="AI78" s="45"/>
      <c r="AJ78" s="45"/>
      <c r="AK78" s="45"/>
      <c r="AL78" s="974"/>
      <c r="AM78" s="967"/>
      <c r="AN78" s="45"/>
      <c r="AO78" s="908"/>
      <c r="AP78" s="45"/>
      <c r="AQ78" s="45"/>
      <c r="AR78" s="978"/>
      <c r="AS78" s="1048"/>
      <c r="AT78" s="43"/>
      <c r="AU78" s="1373"/>
      <c r="AV78" s="691"/>
      <c r="AW78" s="691"/>
      <c r="AX78" s="1005"/>
      <c r="AY78" s="691"/>
      <c r="AZ78" s="691"/>
      <c r="BA78" s="1004"/>
      <c r="BB78" s="691"/>
      <c r="BC78" s="691"/>
      <c r="BD78" s="691"/>
      <c r="BE78" s="691"/>
      <c r="BG78" s="151">
        <f>P78</f>
        <v>118211.70000000001</v>
      </c>
      <c r="BH78" s="151"/>
      <c r="BS78" s="1257"/>
      <c r="BT78" s="1258"/>
      <c r="BU78" s="1258"/>
      <c r="BV78" s="1258"/>
      <c r="BW78" s="1258"/>
      <c r="BX78" s="1259"/>
      <c r="BY78" s="1259"/>
      <c r="BZ78" s="1258"/>
      <c r="CA78" s="1258"/>
      <c r="CB78" s="1258"/>
      <c r="CC78" s="1258"/>
      <c r="CD78" s="1260"/>
      <c r="CG78" s="1133"/>
      <c r="CH78" s="1127"/>
      <c r="CI78" s="1127"/>
      <c r="CJ78" s="1127"/>
      <c r="CK78" s="1127"/>
      <c r="CL78" s="1127"/>
      <c r="CM78" s="1127"/>
      <c r="CN78" s="1127"/>
      <c r="CO78" s="1127"/>
      <c r="CP78" s="1127"/>
      <c r="CQ78" s="1127"/>
      <c r="CR78" s="1127"/>
      <c r="CS78" s="1127"/>
      <c r="CT78" s="1127"/>
      <c r="CU78" s="1127"/>
      <c r="CV78" s="1127"/>
    </row>
    <row r="79" spans="2:100" ht="15.75" customHeight="1" thickBot="1" x14ac:dyDescent="0.3">
      <c r="B79" s="1202"/>
      <c r="C79" s="383"/>
      <c r="D79" s="113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437" t="s">
        <v>111</v>
      </c>
      <c r="P79" s="133">
        <f>P78*0.8404</f>
        <v>99345.11268000002</v>
      </c>
      <c r="Q79" s="1202"/>
      <c r="R79" s="382"/>
      <c r="S79" s="1142"/>
      <c r="T79" s="1142"/>
      <c r="U79" s="1142"/>
      <c r="V79" s="1142"/>
      <c r="W79" s="1142"/>
      <c r="X79" s="1955"/>
      <c r="Y79" s="2011"/>
      <c r="Z79" s="986"/>
      <c r="AA79" s="986"/>
      <c r="AB79" s="986"/>
      <c r="AC79" s="986"/>
      <c r="AD79" s="986"/>
      <c r="AE79" s="986"/>
      <c r="AF79" s="986"/>
      <c r="AG79" s="452"/>
      <c r="AH79" s="909"/>
      <c r="AI79" s="2088"/>
      <c r="AJ79" s="2071"/>
      <c r="AK79" s="2071"/>
      <c r="AL79" s="2072"/>
      <c r="AM79" s="2073"/>
      <c r="AN79" s="2071"/>
      <c r="AO79" s="911"/>
      <c r="AP79" s="2071"/>
      <c r="AQ79" s="2071"/>
      <c r="AR79" s="2074"/>
      <c r="AS79" s="2055"/>
      <c r="AT79" s="43"/>
      <c r="AU79" s="1373"/>
      <c r="AV79" s="691"/>
      <c r="AW79" s="691"/>
      <c r="AX79" s="1061" t="s">
        <v>498</v>
      </c>
      <c r="AY79" s="691"/>
      <c r="AZ79" s="691"/>
      <c r="BA79" s="1062" t="s">
        <v>143</v>
      </c>
      <c r="BB79" s="691"/>
      <c r="BC79" s="691"/>
      <c r="BD79" s="691"/>
      <c r="BE79" s="691"/>
      <c r="BG79" s="151"/>
      <c r="BH79" s="151">
        <f>P79</f>
        <v>99345.11268000002</v>
      </c>
      <c r="BS79" s="1261"/>
      <c r="BT79" s="1262"/>
      <c r="BU79" s="1262"/>
      <c r="BV79" s="1262"/>
      <c r="BW79" s="1262"/>
      <c r="BX79" s="1263"/>
      <c r="BY79" s="1263"/>
      <c r="BZ79" s="1262"/>
      <c r="CA79" s="1262"/>
      <c r="CB79" s="1262"/>
      <c r="CC79" s="1262"/>
      <c r="CD79" s="1264"/>
      <c r="CG79" s="1133"/>
      <c r="CH79" s="1127"/>
      <c r="CI79" s="1127"/>
      <c r="CJ79" s="1127"/>
      <c r="CK79" s="1127"/>
      <c r="CL79" s="1127"/>
      <c r="CM79" s="1127"/>
      <c r="CN79" s="1127"/>
      <c r="CO79" s="1127"/>
      <c r="CP79" s="1127"/>
      <c r="CQ79" s="1127"/>
      <c r="CR79" s="1127"/>
      <c r="CS79" s="1127"/>
      <c r="CT79" s="1127"/>
      <c r="CU79" s="1127"/>
      <c r="CV79" s="1127"/>
    </row>
    <row r="80" spans="2:100" s="1458" customFormat="1" ht="34.5" customHeight="1" thickBot="1" x14ac:dyDescent="0.3">
      <c r="B80" s="1454"/>
      <c r="C80" s="1455"/>
      <c r="D80" s="2369"/>
      <c r="E80" s="2370"/>
      <c r="F80" s="2371"/>
      <c r="G80" s="1456"/>
      <c r="H80" s="1456"/>
      <c r="I80" s="1456"/>
      <c r="J80" s="1456"/>
      <c r="K80" s="1456"/>
      <c r="L80" s="1456"/>
      <c r="M80" s="1456"/>
      <c r="N80" s="1456"/>
      <c r="O80" s="1456"/>
      <c r="P80" s="1457"/>
      <c r="Q80" s="1454"/>
      <c r="R80" s="1455"/>
      <c r="S80" s="2033"/>
      <c r="T80" s="2033"/>
      <c r="U80" s="2033"/>
      <c r="V80" s="2033"/>
      <c r="W80" s="2033"/>
      <c r="X80" s="2069"/>
      <c r="Y80" s="2079">
        <v>1</v>
      </c>
      <c r="Z80" s="2080">
        <f>Y80+1</f>
        <v>2</v>
      </c>
      <c r="AA80" s="2080">
        <f t="shared" ref="AA80:AG80" si="67">Z80+1</f>
        <v>3</v>
      </c>
      <c r="AB80" s="2080">
        <f t="shared" si="67"/>
        <v>4</v>
      </c>
      <c r="AC80" s="2080">
        <f t="shared" si="67"/>
        <v>5</v>
      </c>
      <c r="AD80" s="2080">
        <f t="shared" si="67"/>
        <v>6</v>
      </c>
      <c r="AE80" s="2080">
        <f t="shared" si="67"/>
        <v>7</v>
      </c>
      <c r="AF80" s="2080">
        <f t="shared" si="67"/>
        <v>8</v>
      </c>
      <c r="AG80" s="2080">
        <f t="shared" si="67"/>
        <v>9</v>
      </c>
      <c r="AH80" s="2089">
        <v>10</v>
      </c>
      <c r="AI80" s="2080">
        <v>11</v>
      </c>
      <c r="AJ80" s="2080">
        <v>12</v>
      </c>
      <c r="AK80" s="2081">
        <v>13</v>
      </c>
      <c r="AL80" s="2083">
        <v>14</v>
      </c>
      <c r="AM80" s="2084">
        <v>15</v>
      </c>
      <c r="AN80" s="2085">
        <v>16</v>
      </c>
      <c r="AO80" s="2086">
        <v>17</v>
      </c>
      <c r="AP80" s="2082">
        <v>18</v>
      </c>
      <c r="AQ80" s="2082">
        <v>19</v>
      </c>
      <c r="AR80" s="2082">
        <v>20</v>
      </c>
      <c r="AS80" s="2087"/>
      <c r="AT80" s="2070" t="s">
        <v>312</v>
      </c>
      <c r="AU80" s="1460">
        <v>21</v>
      </c>
      <c r="AV80" s="1459">
        <v>22</v>
      </c>
      <c r="AW80" s="1459">
        <v>23</v>
      </c>
      <c r="AX80" s="1459">
        <v>24</v>
      </c>
      <c r="AY80" s="1459">
        <v>25</v>
      </c>
      <c r="AZ80" s="1459">
        <v>26</v>
      </c>
      <c r="BA80" s="1461">
        <v>26.5</v>
      </c>
      <c r="BB80" s="1461">
        <v>27</v>
      </c>
      <c r="BC80" s="1459">
        <v>28</v>
      </c>
      <c r="BD80" s="1461">
        <v>29</v>
      </c>
      <c r="BE80" s="1459"/>
      <c r="BF80" s="1462"/>
      <c r="BG80" s="1463"/>
      <c r="BH80" s="1463"/>
      <c r="BI80" s="1464"/>
      <c r="BJ80" s="1464"/>
      <c r="BK80" s="1464"/>
      <c r="BL80" s="1462"/>
      <c r="BM80" s="1462"/>
      <c r="BN80" s="1462"/>
      <c r="BO80" s="1462"/>
      <c r="BP80" s="1462"/>
      <c r="BQ80" s="1462"/>
      <c r="BR80" s="1462"/>
      <c r="BS80" s="2372" t="s">
        <v>282</v>
      </c>
      <c r="BT80" s="2373"/>
      <c r="BU80" s="2373"/>
      <c r="BV80" s="2374"/>
      <c r="BW80" s="1462"/>
      <c r="BX80" s="2347" t="s">
        <v>143</v>
      </c>
      <c r="BY80" s="2347"/>
      <c r="BZ80" s="1462"/>
      <c r="CA80" s="1454"/>
      <c r="CB80" s="1465" t="s">
        <v>589</v>
      </c>
      <c r="CC80" s="1455"/>
      <c r="CD80" s="1465" t="s">
        <v>537</v>
      </c>
      <c r="CG80" s="1466"/>
    </row>
    <row r="81" spans="2:100" x14ac:dyDescent="0.25">
      <c r="B81" s="689" t="str">
        <f>"Cdn"&amp;G81</f>
        <v>CdnP0</v>
      </c>
      <c r="C81" s="1200"/>
      <c r="D81" s="425"/>
      <c r="E81" s="415"/>
      <c r="F81" s="426" t="s">
        <v>11</v>
      </c>
      <c r="G81" s="31" t="s">
        <v>2</v>
      </c>
      <c r="H81" s="31"/>
      <c r="I81" s="120">
        <v>1</v>
      </c>
      <c r="J81" s="121" t="s">
        <v>38</v>
      </c>
      <c r="K81" s="122">
        <v>4</v>
      </c>
      <c r="L81" s="122">
        <f>9*30</f>
        <v>270</v>
      </c>
      <c r="M81" s="123">
        <f>H81*K81*L81*I81</f>
        <v>0</v>
      </c>
      <c r="N81" s="611">
        <f t="shared" ref="N81:N86" si="68">BE81</f>
        <v>0</v>
      </c>
      <c r="O81" s="129">
        <f>VLOOKUP(G81,DADOS!$D$7:$F$22,3,FALSE)</f>
        <v>17570.7</v>
      </c>
      <c r="P81" s="30">
        <f>ROUND(N81*O81,2)</f>
        <v>0</v>
      </c>
      <c r="S81" s="145"/>
      <c r="T81" s="145"/>
      <c r="U81" s="145"/>
      <c r="V81" s="145"/>
      <c r="W81" s="145"/>
      <c r="X81" s="148"/>
      <c r="Y81" s="147"/>
      <c r="Z81" s="147"/>
      <c r="AA81" s="147"/>
      <c r="AB81" s="147"/>
      <c r="AC81" s="147"/>
      <c r="AD81" s="147"/>
      <c r="AE81" s="147"/>
      <c r="AF81" s="147"/>
      <c r="AG81" s="147"/>
      <c r="AH81" s="1016"/>
      <c r="AI81" s="1"/>
      <c r="AJ81" s="147"/>
      <c r="AK81" s="1"/>
      <c r="AL81" s="975"/>
      <c r="AM81" s="2075"/>
      <c r="AN81" s="728"/>
      <c r="AO81" s="728"/>
      <c r="AP81" s="728"/>
      <c r="AQ81" s="2076"/>
      <c r="AR81" s="2077"/>
      <c r="AS81" s="2078"/>
      <c r="AT81" s="1"/>
      <c r="AU81" s="1374">
        <f>1*0</f>
        <v>0</v>
      </c>
      <c r="AV81" s="1374">
        <f t="shared" ref="AV81:BB86" si="69">1*0</f>
        <v>0</v>
      </c>
      <c r="AW81" s="1374">
        <f t="shared" si="69"/>
        <v>0</v>
      </c>
      <c r="AX81" s="1374">
        <f t="shared" si="69"/>
        <v>0</v>
      </c>
      <c r="AY81" s="1374">
        <f t="shared" si="69"/>
        <v>0</v>
      </c>
      <c r="AZ81" s="1374">
        <f t="shared" si="69"/>
        <v>0</v>
      </c>
      <c r="BA81" s="1374">
        <f t="shared" si="69"/>
        <v>0</v>
      </c>
      <c r="BB81" s="1374">
        <f t="shared" si="69"/>
        <v>0</v>
      </c>
      <c r="BC81" s="568"/>
      <c r="BD81" s="982"/>
      <c r="BE81" s="25">
        <f>SUM(AL81:BC81)</f>
        <v>0</v>
      </c>
      <c r="BS81" s="2321" t="s">
        <v>301</v>
      </c>
      <c r="BT81" s="2322"/>
      <c r="BU81" s="2322"/>
      <c r="BV81" s="2323"/>
      <c r="BW81" s="1229"/>
      <c r="BX81" s="1229"/>
      <c r="BY81" s="1229"/>
      <c r="BZ81" s="1229"/>
      <c r="CA81" s="1146" t="s">
        <v>524</v>
      </c>
      <c r="CB81" s="48">
        <f>1*1*0</f>
        <v>0</v>
      </c>
      <c r="CD81" s="1147">
        <f>1*0</f>
        <v>0</v>
      </c>
      <c r="CG81" s="1133"/>
      <c r="CH81" s="1127"/>
      <c r="CI81" s="1127"/>
      <c r="CJ81" s="1127"/>
      <c r="CK81" s="1127"/>
      <c r="CL81" s="1127"/>
      <c r="CM81" s="1127"/>
      <c r="CN81" s="1127"/>
      <c r="CO81" s="1127"/>
      <c r="CP81" s="1127"/>
      <c r="CQ81" s="1127"/>
      <c r="CR81" s="1127"/>
      <c r="CS81" s="1127"/>
      <c r="CT81" s="1127"/>
      <c r="CU81" s="1127"/>
      <c r="CV81" s="1127"/>
    </row>
    <row r="82" spans="2:100" x14ac:dyDescent="0.25">
      <c r="B82" s="1172" t="str">
        <f>"Cdn"&amp;G82</f>
        <v>CdnP1</v>
      </c>
      <c r="C82" s="1201"/>
      <c r="D82" s="15"/>
      <c r="E82" s="415"/>
      <c r="F82" s="392" t="s">
        <v>112</v>
      </c>
      <c r="G82" s="19" t="s">
        <v>3</v>
      </c>
      <c r="H82" s="19"/>
      <c r="I82" s="124">
        <v>1</v>
      </c>
      <c r="J82" s="125" t="s">
        <v>38</v>
      </c>
      <c r="K82" s="126">
        <v>4</v>
      </c>
      <c r="L82" s="126">
        <v>180</v>
      </c>
      <c r="M82" s="127">
        <f>H82*K82*L82*I82</f>
        <v>0</v>
      </c>
      <c r="N82" s="128">
        <f t="shared" si="68"/>
        <v>0</v>
      </c>
      <c r="O82" s="129">
        <f>VLOOKUP(G82,DADOS!$D$7:$F$22,3,FALSE)</f>
        <v>13845.05</v>
      </c>
      <c r="P82" s="130">
        <f>ROUND(N82*O82,2)</f>
        <v>0</v>
      </c>
      <c r="S82" s="145"/>
      <c r="T82" s="145"/>
      <c r="U82" s="145"/>
      <c r="V82" s="145"/>
      <c r="W82" s="145"/>
      <c r="X82" s="148"/>
      <c r="Y82" s="1819"/>
      <c r="Z82" s="1819"/>
      <c r="AA82" s="1819"/>
      <c r="AB82" s="1819"/>
      <c r="AC82" s="1819"/>
      <c r="AD82" s="1819"/>
      <c r="AE82" s="1819"/>
      <c r="AF82" s="1819"/>
      <c r="AG82" s="1819"/>
      <c r="AH82" s="893"/>
      <c r="AI82" s="567"/>
      <c r="AJ82" s="567"/>
      <c r="AK82" s="567"/>
      <c r="AL82" s="974"/>
      <c r="AM82" s="1023"/>
      <c r="AN82" s="728"/>
      <c r="AO82" s="728"/>
      <c r="AP82" s="728"/>
      <c r="AQ82" s="586"/>
      <c r="AR82" s="1021"/>
      <c r="AS82" s="1050"/>
      <c r="AT82" s="1"/>
      <c r="AU82" s="1374">
        <f t="shared" ref="AU82:AU86" si="70">1*0</f>
        <v>0</v>
      </c>
      <c r="AV82" s="1374">
        <f t="shared" si="69"/>
        <v>0</v>
      </c>
      <c r="AW82" s="1374">
        <f t="shared" si="69"/>
        <v>0</v>
      </c>
      <c r="AX82" s="1374">
        <f t="shared" si="69"/>
        <v>0</v>
      </c>
      <c r="AY82" s="1374">
        <f t="shared" si="69"/>
        <v>0</v>
      </c>
      <c r="AZ82" s="1374">
        <f t="shared" si="69"/>
        <v>0</v>
      </c>
      <c r="BA82" s="1374">
        <f t="shared" si="69"/>
        <v>0</v>
      </c>
      <c r="BB82" s="1374">
        <f t="shared" si="69"/>
        <v>0</v>
      </c>
      <c r="BC82" s="568"/>
      <c r="BD82" s="982"/>
      <c r="BE82" s="25">
        <f>SUM(AL82:BC82)</f>
        <v>0</v>
      </c>
      <c r="BS82" s="2321" t="s">
        <v>581</v>
      </c>
      <c r="BT82" s="2322"/>
      <c r="BU82" s="2322"/>
      <c r="BV82" s="2323"/>
      <c r="BW82" s="1229"/>
      <c r="BX82" s="1229"/>
      <c r="BY82" s="1229"/>
      <c r="BZ82" s="1229"/>
      <c r="CA82" s="29" t="s">
        <v>525</v>
      </c>
      <c r="CB82" s="1241">
        <f>3*1*0</f>
        <v>0</v>
      </c>
      <c r="CD82" s="1243">
        <f>3*0</f>
        <v>0</v>
      </c>
      <c r="CG82" s="1133"/>
      <c r="CH82" s="1127"/>
      <c r="CI82" s="1127"/>
      <c r="CJ82" s="1127"/>
      <c r="CK82" s="1127"/>
      <c r="CL82" s="1127"/>
      <c r="CM82" s="1127"/>
      <c r="CN82" s="1127"/>
      <c r="CO82" s="1127"/>
      <c r="CP82" s="1127"/>
      <c r="CQ82" s="1127"/>
      <c r="CR82" s="1127"/>
      <c r="CS82" s="1127"/>
      <c r="CT82" s="1127"/>
      <c r="CU82" s="1127"/>
      <c r="CV82" s="1127"/>
    </row>
    <row r="83" spans="2:100" x14ac:dyDescent="0.25">
      <c r="B83" s="1172" t="str">
        <f>"Cdn"&amp;G83</f>
        <v>CdnP1</v>
      </c>
      <c r="C83" s="1201"/>
      <c r="D83" s="15"/>
      <c r="E83" s="415"/>
      <c r="F83" s="392" t="s">
        <v>113</v>
      </c>
      <c r="G83" s="19" t="s">
        <v>3</v>
      </c>
      <c r="H83" s="19"/>
      <c r="I83" s="124">
        <v>1</v>
      </c>
      <c r="J83" s="125" t="s">
        <v>38</v>
      </c>
      <c r="K83" s="126">
        <v>4</v>
      </c>
      <c r="L83" s="126">
        <v>180</v>
      </c>
      <c r="M83" s="127">
        <f>H83*K83*L83*I83</f>
        <v>0</v>
      </c>
      <c r="N83" s="128">
        <f t="shared" si="68"/>
        <v>0</v>
      </c>
      <c r="O83" s="129">
        <f>VLOOKUP(G83,DADOS!$D$7:$F$22,3,FALSE)</f>
        <v>13845.05</v>
      </c>
      <c r="P83" s="130">
        <f>ROUND(N83*O83,2)</f>
        <v>0</v>
      </c>
      <c r="S83" s="145"/>
      <c r="T83" s="145"/>
      <c r="U83" s="145"/>
      <c r="V83" s="145"/>
      <c r="W83" s="145"/>
      <c r="X83" s="148"/>
      <c r="Y83" s="1819"/>
      <c r="Z83" s="1819"/>
      <c r="AA83" s="1819"/>
      <c r="AB83" s="1819"/>
      <c r="AC83" s="1819"/>
      <c r="AD83" s="1819"/>
      <c r="AE83" s="1819"/>
      <c r="AF83" s="1819"/>
      <c r="AG83" s="1819"/>
      <c r="AH83" s="893"/>
      <c r="AI83" s="567"/>
      <c r="AJ83" s="567"/>
      <c r="AK83" s="567"/>
      <c r="AL83" s="974"/>
      <c r="AM83" s="1023"/>
      <c r="AN83" s="728"/>
      <c r="AO83" s="728"/>
      <c r="AP83" s="728"/>
      <c r="AQ83" s="586"/>
      <c r="AR83" s="1021"/>
      <c r="AS83" s="1050"/>
      <c r="AT83" s="1"/>
      <c r="AU83" s="1374">
        <f t="shared" si="70"/>
        <v>0</v>
      </c>
      <c r="AV83" s="1374">
        <f t="shared" si="69"/>
        <v>0</v>
      </c>
      <c r="AW83" s="1374">
        <f t="shared" si="69"/>
        <v>0</v>
      </c>
      <c r="AX83" s="1374">
        <f t="shared" si="69"/>
        <v>0</v>
      </c>
      <c r="AY83" s="1374">
        <f t="shared" si="69"/>
        <v>0</v>
      </c>
      <c r="AZ83" s="1374">
        <f t="shared" si="69"/>
        <v>0</v>
      </c>
      <c r="BA83" s="1374">
        <f t="shared" si="69"/>
        <v>0</v>
      </c>
      <c r="BB83" s="1374">
        <f t="shared" si="69"/>
        <v>0</v>
      </c>
      <c r="BC83" s="568"/>
      <c r="BD83" s="982"/>
      <c r="BE83" s="25">
        <f>SUM(AL83:BC83)</f>
        <v>0</v>
      </c>
      <c r="BS83" s="2321" t="s">
        <v>283</v>
      </c>
      <c r="BT83" s="2322"/>
      <c r="BU83" s="2322"/>
      <c r="BV83" s="2323"/>
      <c r="BW83" s="1229"/>
      <c r="BX83" s="1229"/>
      <c r="BY83" s="1229"/>
      <c r="BZ83" s="1229"/>
      <c r="CA83" s="29" t="s">
        <v>525</v>
      </c>
      <c r="CB83" s="1242"/>
      <c r="CD83" s="1244"/>
      <c r="CG83" s="1133"/>
      <c r="CH83" s="1127"/>
      <c r="CI83" s="1127"/>
      <c r="CJ83" s="1127"/>
      <c r="CK83" s="1127"/>
      <c r="CL83" s="1127"/>
      <c r="CM83" s="1127"/>
      <c r="CN83" s="1127"/>
      <c r="CO83" s="1127"/>
      <c r="CP83" s="1127"/>
      <c r="CQ83" s="1127"/>
      <c r="CR83" s="1127"/>
      <c r="CS83" s="1127"/>
      <c r="CT83" s="1127"/>
      <c r="CU83" s="1127"/>
      <c r="CV83" s="1127"/>
    </row>
    <row r="84" spans="2:100" ht="15.75" thickBot="1" x14ac:dyDescent="0.3">
      <c r="B84" s="1172" t="str">
        <f>"Cdn"&amp;G84</f>
        <v>CdnP1</v>
      </c>
      <c r="C84" s="1201"/>
      <c r="D84" s="15"/>
      <c r="E84" s="415"/>
      <c r="F84" s="392" t="s">
        <v>114</v>
      </c>
      <c r="G84" s="19" t="s">
        <v>3</v>
      </c>
      <c r="H84" s="19"/>
      <c r="I84" s="124">
        <v>1</v>
      </c>
      <c r="J84" s="125" t="s">
        <v>38</v>
      </c>
      <c r="K84" s="126">
        <v>4</v>
      </c>
      <c r="L84" s="126">
        <v>180</v>
      </c>
      <c r="M84" s="127">
        <f>H84*K84*L84*I84</f>
        <v>0</v>
      </c>
      <c r="N84" s="128">
        <f t="shared" si="68"/>
        <v>0</v>
      </c>
      <c r="O84" s="129">
        <f>VLOOKUP(G84,DADOS!$D$7:$F$22,3,FALSE)</f>
        <v>13845.05</v>
      </c>
      <c r="P84" s="130">
        <f>ROUND(N84*O84,2)</f>
        <v>0</v>
      </c>
      <c r="S84" s="145"/>
      <c r="T84" s="145"/>
      <c r="U84" s="145"/>
      <c r="V84" s="145"/>
      <c r="W84" s="145"/>
      <c r="X84" s="148"/>
      <c r="Y84" s="1819"/>
      <c r="Z84" s="1819"/>
      <c r="AA84" s="1819"/>
      <c r="AB84" s="1819"/>
      <c r="AC84" s="1819"/>
      <c r="AD84" s="1819"/>
      <c r="AE84" s="1819"/>
      <c r="AF84" s="1819"/>
      <c r="AG84" s="1819"/>
      <c r="AH84" s="893"/>
      <c r="AI84" s="567"/>
      <c r="AJ84" s="567"/>
      <c r="AK84" s="567"/>
      <c r="AL84" s="974"/>
      <c r="AM84" s="1023"/>
      <c r="AN84" s="728"/>
      <c r="AO84" s="728"/>
      <c r="AP84" s="728"/>
      <c r="AQ84" s="586"/>
      <c r="AR84" s="1021"/>
      <c r="AS84" s="1050"/>
      <c r="AT84" s="1"/>
      <c r="AU84" s="1374">
        <f t="shared" si="70"/>
        <v>0</v>
      </c>
      <c r="AV84" s="1374">
        <f t="shared" si="69"/>
        <v>0</v>
      </c>
      <c r="AW84" s="1374">
        <f t="shared" si="69"/>
        <v>0</v>
      </c>
      <c r="AX84" s="1374">
        <f t="shared" si="69"/>
        <v>0</v>
      </c>
      <c r="AY84" s="1374">
        <f t="shared" si="69"/>
        <v>0</v>
      </c>
      <c r="AZ84" s="1374">
        <f t="shared" si="69"/>
        <v>0</v>
      </c>
      <c r="BA84" s="1374">
        <f t="shared" si="69"/>
        <v>0</v>
      </c>
      <c r="BB84" s="1374">
        <f t="shared" si="69"/>
        <v>0</v>
      </c>
      <c r="BC84" s="568"/>
      <c r="BD84" s="982"/>
      <c r="BE84" s="25">
        <f>SUM(AL84:BC84)</f>
        <v>0</v>
      </c>
      <c r="BS84" s="2321" t="s">
        <v>284</v>
      </c>
      <c r="BT84" s="2322"/>
      <c r="BU84" s="2322"/>
      <c r="BV84" s="2323"/>
      <c r="BW84" s="1229"/>
      <c r="BX84" s="1229"/>
      <c r="BY84" s="1229"/>
      <c r="BZ84" s="1229"/>
      <c r="CA84" s="1149" t="s">
        <v>525</v>
      </c>
      <c r="CB84" s="1245"/>
      <c r="CC84" s="1142"/>
      <c r="CD84" s="1246"/>
      <c r="CG84" s="1133"/>
      <c r="CH84" s="1127"/>
      <c r="CI84" s="1127"/>
      <c r="CJ84" s="1127"/>
      <c r="CK84" s="1127"/>
      <c r="CL84" s="1127"/>
      <c r="CM84" s="1127"/>
      <c r="CN84" s="1127"/>
      <c r="CO84" s="1127"/>
      <c r="CP84" s="1127"/>
      <c r="CQ84" s="1127"/>
      <c r="CR84" s="1127"/>
      <c r="CS84" s="1127"/>
      <c r="CT84" s="1127"/>
      <c r="CU84" s="1127"/>
      <c r="CV84" s="1127"/>
    </row>
    <row r="85" spans="2:100" ht="15.75" thickBot="1" x14ac:dyDescent="0.3">
      <c r="B85" s="1172" t="str">
        <f t="shared" ref="B85" si="71">"Cdn"&amp;G85</f>
        <v>CdnT0</v>
      </c>
      <c r="C85" s="1201"/>
      <c r="D85" s="1907"/>
      <c r="E85" s="415"/>
      <c r="F85" s="392" t="s">
        <v>289</v>
      </c>
      <c r="G85" s="1908" t="s">
        <v>7</v>
      </c>
      <c r="H85" s="1908"/>
      <c r="I85" s="124"/>
      <c r="J85" s="1909"/>
      <c r="K85" s="1910"/>
      <c r="L85" s="1910"/>
      <c r="M85" s="1911"/>
      <c r="N85" s="128">
        <f t="shared" si="68"/>
        <v>0</v>
      </c>
      <c r="O85" s="129">
        <f>VLOOKUP(G85,DADOS!$D$7:$F$22,3,FALSE)</f>
        <v>6276.82</v>
      </c>
      <c r="P85" s="1912"/>
      <c r="S85" s="145"/>
      <c r="T85" s="145"/>
      <c r="U85" s="145"/>
      <c r="V85" s="145"/>
      <c r="W85" s="145"/>
      <c r="X85" s="148"/>
      <c r="Y85" s="1819"/>
      <c r="Z85" s="1819"/>
      <c r="AA85" s="1819"/>
      <c r="AB85" s="1819"/>
      <c r="AC85" s="1819"/>
      <c r="AD85" s="1819"/>
      <c r="AE85" s="1819"/>
      <c r="AF85" s="1819"/>
      <c r="AG85" s="1819"/>
      <c r="AH85" s="1913"/>
      <c r="AI85" s="1819"/>
      <c r="AJ85" s="1819"/>
      <c r="AK85" s="1819"/>
      <c r="AL85" s="1914"/>
      <c r="AM85" s="1915"/>
      <c r="AN85" s="728"/>
      <c r="AO85" s="728"/>
      <c r="AP85" s="2050"/>
      <c r="AQ85" s="1916"/>
      <c r="AR85" s="1917"/>
      <c r="AS85" s="1918"/>
      <c r="AT85" s="1"/>
      <c r="AU85" s="1919"/>
      <c r="AV85" s="1919"/>
      <c r="AW85" s="1919"/>
      <c r="AX85" s="1919"/>
      <c r="AY85" s="1919"/>
      <c r="AZ85" s="1919"/>
      <c r="BA85" s="1919"/>
      <c r="BB85" s="1919"/>
      <c r="BC85" s="982"/>
      <c r="BD85" s="982"/>
      <c r="BE85" s="905"/>
      <c r="BS85" s="1920"/>
      <c r="BT85" s="1921"/>
      <c r="BU85" s="1921"/>
      <c r="BV85" s="1922"/>
      <c r="BW85" s="1229"/>
      <c r="BX85" s="1229"/>
      <c r="BY85" s="1229"/>
      <c r="BZ85" s="1229"/>
      <c r="CA85" s="1923"/>
      <c r="CB85" s="1924"/>
      <c r="CC85" s="382"/>
      <c r="CD85" s="1925"/>
      <c r="CG85" s="1133"/>
      <c r="CH85" s="1127"/>
      <c r="CI85" s="1127"/>
      <c r="CJ85" s="1127"/>
      <c r="CK85" s="1127"/>
      <c r="CL85" s="1127"/>
      <c r="CM85" s="1127"/>
      <c r="CN85" s="1127"/>
      <c r="CO85" s="1127"/>
      <c r="CP85" s="1127"/>
      <c r="CQ85" s="1127"/>
      <c r="CR85" s="1127"/>
      <c r="CS85" s="1127"/>
      <c r="CT85" s="1127"/>
      <c r="CU85" s="1127"/>
      <c r="CV85" s="1127"/>
    </row>
    <row r="86" spans="2:100" ht="15.75" thickBot="1" x14ac:dyDescent="0.3">
      <c r="B86" s="1172" t="str">
        <f>"Cdn"&amp;G86</f>
        <v>CdnT4</v>
      </c>
      <c r="C86" s="1201"/>
      <c r="D86" s="15"/>
      <c r="E86" s="391"/>
      <c r="F86" s="405" t="s">
        <v>65</v>
      </c>
      <c r="G86" s="19" t="s">
        <v>40</v>
      </c>
      <c r="H86" s="19"/>
      <c r="I86" s="124">
        <v>1</v>
      </c>
      <c r="J86" s="125" t="s">
        <v>38</v>
      </c>
      <c r="K86" s="126">
        <v>8</v>
      </c>
      <c r="L86" s="126">
        <v>420</v>
      </c>
      <c r="M86" s="127">
        <f>H86*K86*L86*I86</f>
        <v>0</v>
      </c>
      <c r="N86" s="128">
        <f t="shared" si="68"/>
        <v>0</v>
      </c>
      <c r="O86" s="129">
        <f>VLOOKUP(G86,DADOS!$D$7:$F$22,3,FALSE)</f>
        <v>2170.94</v>
      </c>
      <c r="P86" s="130">
        <f>ROUND(N86*O86,2)</f>
        <v>0</v>
      </c>
      <c r="S86" s="145"/>
      <c r="T86" s="145"/>
      <c r="U86" s="145"/>
      <c r="V86" s="145"/>
      <c r="W86" s="145"/>
      <c r="X86" s="148"/>
      <c r="Y86" s="1819"/>
      <c r="Z86" s="1819"/>
      <c r="AA86" s="1819"/>
      <c r="AB86" s="1819"/>
      <c r="AC86" s="1819"/>
      <c r="AD86" s="1819"/>
      <c r="AE86" s="1819"/>
      <c r="AF86" s="1819"/>
      <c r="AG86" s="1819"/>
      <c r="AH86" s="893"/>
      <c r="AI86" s="567"/>
      <c r="AJ86" s="567"/>
      <c r="AK86" s="567"/>
      <c r="AL86" s="974"/>
      <c r="AM86" s="1023"/>
      <c r="AN86" s="728"/>
      <c r="AO86" s="728"/>
      <c r="AP86" s="968"/>
      <c r="AQ86" s="61"/>
      <c r="AR86" s="1021"/>
      <c r="AS86" s="1050"/>
      <c r="AT86" s="1"/>
      <c r="AU86" s="1374">
        <f t="shared" si="70"/>
        <v>0</v>
      </c>
      <c r="AV86" s="1374">
        <f t="shared" si="69"/>
        <v>0</v>
      </c>
      <c r="AW86" s="1374">
        <f t="shared" si="69"/>
        <v>0</v>
      </c>
      <c r="AX86" s="1374">
        <f t="shared" si="69"/>
        <v>0</v>
      </c>
      <c r="AY86" s="1374">
        <f t="shared" si="69"/>
        <v>0</v>
      </c>
      <c r="AZ86" s="1374">
        <f t="shared" si="69"/>
        <v>0</v>
      </c>
      <c r="BA86" s="1374">
        <f t="shared" si="69"/>
        <v>0</v>
      </c>
      <c r="BB86" s="1374">
        <f t="shared" si="69"/>
        <v>0</v>
      </c>
      <c r="BC86" s="61"/>
      <c r="BD86" s="944"/>
      <c r="BE86" s="25">
        <f>SUM(AL86:BC86)</f>
        <v>0</v>
      </c>
      <c r="BS86" s="2378" t="s">
        <v>291</v>
      </c>
      <c r="BT86" s="2379"/>
      <c r="BU86" s="2379"/>
      <c r="BV86" s="2380"/>
      <c r="BW86" s="1229"/>
      <c r="BX86" s="1229"/>
      <c r="BY86" s="1229"/>
      <c r="BZ86" s="1229"/>
      <c r="CA86" s="1202"/>
      <c r="CB86" s="382"/>
      <c r="CC86" s="382"/>
      <c r="CD86" s="383"/>
      <c r="CG86" s="1133"/>
      <c r="CH86" s="1127"/>
      <c r="CI86" s="1127"/>
      <c r="CJ86" s="1127"/>
      <c r="CK86" s="1127"/>
      <c r="CL86" s="1127"/>
      <c r="CM86" s="1127"/>
      <c r="CN86" s="1127"/>
      <c r="CO86" s="1127"/>
      <c r="CP86" s="1127"/>
      <c r="CQ86" s="1127"/>
      <c r="CR86" s="1127"/>
      <c r="CS86" s="1127"/>
      <c r="CT86" s="1127"/>
      <c r="CU86" s="1127"/>
      <c r="CV86" s="1127"/>
    </row>
    <row r="87" spans="2:100" x14ac:dyDescent="0.25">
      <c r="B87" s="1172"/>
      <c r="C87" s="1201"/>
      <c r="D87" s="113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437" t="s">
        <v>124</v>
      </c>
      <c r="P87" s="131">
        <f>SUM(P81:P86)</f>
        <v>0</v>
      </c>
      <c r="Q87" s="440">
        <f>P87/P$117</f>
        <v>0</v>
      </c>
      <c r="S87" s="145"/>
      <c r="T87" s="145"/>
      <c r="U87" s="145"/>
      <c r="V87" s="145"/>
      <c r="W87" s="145"/>
      <c r="X87" s="148"/>
      <c r="Y87" s="1819"/>
      <c r="Z87" s="1819"/>
      <c r="AA87" s="1819"/>
      <c r="AB87" s="1819"/>
      <c r="AC87" s="1819"/>
      <c r="AD87" s="1819"/>
      <c r="AE87" s="1819"/>
      <c r="AF87" s="1819"/>
      <c r="AG87" s="1819"/>
      <c r="AH87" s="893"/>
      <c r="AI87" s="567"/>
      <c r="AJ87" s="567"/>
      <c r="AK87" s="567"/>
      <c r="AL87" s="974"/>
      <c r="AM87" s="1024"/>
      <c r="AN87" s="567"/>
      <c r="AO87" s="908"/>
      <c r="AP87" s="567"/>
      <c r="AQ87" s="567"/>
      <c r="AR87" s="1022"/>
      <c r="AS87" s="1050"/>
      <c r="AT87" s="1"/>
      <c r="AU87" s="1373"/>
      <c r="AV87" s="45"/>
      <c r="AW87" s="25"/>
      <c r="AX87" s="956"/>
      <c r="AY87" s="25"/>
      <c r="AZ87" s="25"/>
      <c r="BA87" s="949"/>
      <c r="BB87" s="905"/>
      <c r="BC87" s="25"/>
      <c r="BD87" s="905"/>
      <c r="BE87" s="25"/>
      <c r="BG87" s="152"/>
      <c r="BH87" s="152"/>
      <c r="BJ87" s="151">
        <f>P87</f>
        <v>0</v>
      </c>
      <c r="BK87" s="151"/>
      <c r="CB87" s="7"/>
      <c r="CC87" s="7"/>
      <c r="CD87" s="7"/>
      <c r="CG87" s="1133"/>
      <c r="CH87" s="1127"/>
      <c r="CI87" s="1127"/>
      <c r="CJ87" s="1127"/>
      <c r="CK87" s="1127"/>
      <c r="CL87" s="1127"/>
      <c r="CM87" s="1127"/>
      <c r="CN87" s="1127"/>
      <c r="CO87" s="1127"/>
      <c r="CP87" s="1127"/>
      <c r="CQ87" s="1127"/>
      <c r="CR87" s="1127"/>
      <c r="CS87" s="1127"/>
      <c r="CT87" s="1127"/>
      <c r="CU87" s="1127"/>
      <c r="CV87" s="1127"/>
    </row>
    <row r="88" spans="2:100" ht="15.75" thickBot="1" x14ac:dyDescent="0.3">
      <c r="B88" s="1202"/>
      <c r="C88" s="383"/>
      <c r="D88" s="113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437" t="s">
        <v>111</v>
      </c>
      <c r="P88" s="131">
        <f>P87*0.8404</f>
        <v>0</v>
      </c>
      <c r="Q88" s="1202"/>
      <c r="R88" s="382"/>
      <c r="S88" s="1142"/>
      <c r="T88" s="1142"/>
      <c r="U88" s="1142"/>
      <c r="V88" s="1142"/>
      <c r="W88" s="1142"/>
      <c r="X88" s="1955"/>
      <c r="Y88" s="1819"/>
      <c r="Z88" s="1819"/>
      <c r="AA88" s="1819"/>
      <c r="AB88" s="1819"/>
      <c r="AC88" s="1819"/>
      <c r="AD88" s="1819"/>
      <c r="AE88" s="1819"/>
      <c r="AF88" s="1819"/>
      <c r="AG88" s="1819"/>
      <c r="AH88" s="892"/>
      <c r="AI88" s="567"/>
      <c r="AJ88" s="567"/>
      <c r="AK88" s="567"/>
      <c r="AL88" s="974"/>
      <c r="AM88" s="1024"/>
      <c r="AN88" s="567"/>
      <c r="AO88" s="908"/>
      <c r="AP88" s="567"/>
      <c r="AQ88" s="567"/>
      <c r="AR88" s="1022"/>
      <c r="AS88" s="1050"/>
      <c r="AT88" s="1"/>
      <c r="AU88" s="1373"/>
      <c r="AV88" s="45"/>
      <c r="AW88" s="25"/>
      <c r="AX88" s="956"/>
      <c r="AY88" s="25"/>
      <c r="AZ88" s="25"/>
      <c r="BA88" s="949"/>
      <c r="BB88" s="905"/>
      <c r="BC88" s="25"/>
      <c r="BD88" s="905"/>
      <c r="BE88" s="25"/>
      <c r="BG88" s="152"/>
      <c r="BH88" s="152"/>
      <c r="BJ88" s="151"/>
      <c r="BK88" s="151">
        <f>P88</f>
        <v>0</v>
      </c>
      <c r="CG88" s="1133"/>
      <c r="CH88" s="1127"/>
      <c r="CI88" s="1127"/>
      <c r="CJ88" s="1127"/>
      <c r="CK88" s="1127"/>
      <c r="CL88" s="1127"/>
      <c r="CM88" s="1127"/>
      <c r="CN88" s="1127"/>
      <c r="CO88" s="1127"/>
      <c r="CP88" s="1127"/>
      <c r="CQ88" s="1127"/>
      <c r="CR88" s="1127"/>
      <c r="CS88" s="1127"/>
      <c r="CT88" s="1127"/>
      <c r="CU88" s="1127"/>
      <c r="CV88" s="1127"/>
    </row>
    <row r="89" spans="2:100" s="396" customFormat="1" ht="24.75" customHeight="1" thickBot="1" x14ac:dyDescent="0.3">
      <c r="B89" s="1205"/>
      <c r="C89" s="1206"/>
      <c r="D89" s="2324" t="s">
        <v>119</v>
      </c>
      <c r="E89" s="2325"/>
      <c r="F89" s="2325"/>
      <c r="G89" s="397"/>
      <c r="H89" s="397"/>
      <c r="I89" s="397"/>
      <c r="J89" s="397"/>
      <c r="K89" s="397"/>
      <c r="L89" s="397"/>
      <c r="M89" s="397"/>
      <c r="N89" s="397"/>
      <c r="O89" s="397"/>
      <c r="P89" s="398"/>
      <c r="Q89" s="1205"/>
      <c r="R89" s="1206"/>
      <c r="S89" s="1977"/>
      <c r="T89" s="1977"/>
      <c r="U89" s="1977"/>
      <c r="V89" s="1977"/>
      <c r="W89" s="1977"/>
      <c r="X89" s="2029" t="s">
        <v>498</v>
      </c>
      <c r="AH89" s="562"/>
      <c r="AJ89" s="571"/>
      <c r="AL89" s="404"/>
      <c r="AM89" s="404"/>
      <c r="AO89" s="562"/>
      <c r="AP89" s="404"/>
      <c r="AQ89" s="562"/>
      <c r="AR89" s="562"/>
      <c r="AS89" s="1051"/>
      <c r="AT89" s="564" t="s">
        <v>498</v>
      </c>
      <c r="AU89" s="404"/>
      <c r="AV89" s="49"/>
      <c r="AW89" s="49"/>
      <c r="AX89" s="49"/>
      <c r="AY89" s="49"/>
      <c r="AZ89" s="49"/>
      <c r="BA89" s="904"/>
      <c r="BB89" s="904"/>
      <c r="BC89" s="49"/>
      <c r="BD89" s="904"/>
      <c r="BE89" s="49"/>
      <c r="BF89" s="400"/>
      <c r="BG89" s="401"/>
      <c r="BH89" s="401"/>
      <c r="BI89" s="402"/>
      <c r="BJ89" s="402"/>
      <c r="BK89" s="402"/>
      <c r="BL89" s="400"/>
      <c r="BM89" s="400"/>
      <c r="BN89" s="400"/>
      <c r="BO89" s="400"/>
      <c r="BP89" s="400"/>
      <c r="BQ89" s="400"/>
      <c r="BR89" s="400"/>
      <c r="BS89" s="2324" t="s">
        <v>285</v>
      </c>
      <c r="BT89" s="2325"/>
      <c r="BU89" s="2325"/>
      <c r="BV89" s="2326"/>
      <c r="BW89" s="400"/>
      <c r="BX89" s="400"/>
      <c r="BY89" s="400"/>
      <c r="BZ89" s="400"/>
      <c r="CA89" s="1279"/>
      <c r="CB89" s="1236" t="s">
        <v>589</v>
      </c>
      <c r="CC89" s="1206"/>
      <c r="CD89" s="1236" t="s">
        <v>537</v>
      </c>
      <c r="CE89" s="1279"/>
      <c r="CF89" s="1236" t="s">
        <v>551</v>
      </c>
      <c r="CG89" s="1133"/>
      <c r="CH89" s="1127"/>
      <c r="CI89" s="1127"/>
      <c r="CJ89" s="1127"/>
      <c r="CK89" s="1127"/>
      <c r="CL89" s="1127"/>
      <c r="CM89" s="1127"/>
      <c r="CN89" s="1127"/>
      <c r="CO89" s="1127"/>
      <c r="CP89" s="1127"/>
      <c r="CQ89" s="1127"/>
      <c r="CR89" s="1127"/>
      <c r="CS89" s="1127"/>
      <c r="CT89" s="1127"/>
      <c r="CU89" s="1127"/>
      <c r="CV89" s="1127"/>
    </row>
    <row r="90" spans="2:100" x14ac:dyDescent="0.25">
      <c r="B90" s="1172" t="str">
        <f>"Bio"&amp;G90</f>
        <v>BioP2</v>
      </c>
      <c r="C90" s="1201"/>
      <c r="D90" s="1146"/>
      <c r="E90" s="710"/>
      <c r="F90" s="1209" t="s">
        <v>512</v>
      </c>
      <c r="G90" s="1210" t="s">
        <v>4</v>
      </c>
      <c r="H90" s="1211"/>
      <c r="I90" s="1212">
        <f>I38</f>
        <v>1</v>
      </c>
      <c r="J90" s="1213" t="str">
        <f>J38</f>
        <v>H</v>
      </c>
      <c r="K90" s="710" t="e">
        <f>#REF!</f>
        <v>#REF!</v>
      </c>
      <c r="L90" s="48">
        <v>90</v>
      </c>
      <c r="M90" s="48" t="e">
        <f>H90*I90*K90*L90</f>
        <v>#REF!</v>
      </c>
      <c r="N90" s="792">
        <f>BE90</f>
        <v>0</v>
      </c>
      <c r="O90" s="430">
        <f>VLOOKUP(G90,DADOS!$D$7:$F$22,3,FALSE)</f>
        <v>10831.32</v>
      </c>
      <c r="P90" s="467">
        <f>ROUND(N90*O90,2)</f>
        <v>0</v>
      </c>
      <c r="S90" s="145"/>
      <c r="T90" s="145"/>
      <c r="U90" s="145"/>
      <c r="V90" s="145"/>
      <c r="W90" s="145"/>
      <c r="X90" s="148"/>
      <c r="Y90" s="40"/>
      <c r="Z90" s="40"/>
      <c r="AA90" s="40"/>
      <c r="AB90" s="40"/>
      <c r="AC90" s="40"/>
      <c r="AD90" s="40"/>
      <c r="AE90" s="40"/>
      <c r="AF90" s="40"/>
      <c r="AG90" s="46"/>
      <c r="AH90" s="893"/>
      <c r="AI90" s="40"/>
      <c r="AJ90" s="40"/>
      <c r="AK90" s="40"/>
      <c r="AL90" s="706"/>
      <c r="AM90" s="1023"/>
      <c r="AN90" s="586"/>
      <c r="AO90" s="908"/>
      <c r="AP90" s="61"/>
      <c r="AQ90" s="61"/>
      <c r="AR90" s="1029"/>
      <c r="AS90" s="1048"/>
      <c r="AT90" s="1821" t="s">
        <v>516</v>
      </c>
      <c r="AU90" s="1374">
        <f>1*0</f>
        <v>0</v>
      </c>
      <c r="AV90" s="1374">
        <f t="shared" ref="AV90:BB93" si="72">1*0</f>
        <v>0</v>
      </c>
      <c r="AW90" s="1374">
        <f t="shared" si="72"/>
        <v>0</v>
      </c>
      <c r="AX90" s="1374">
        <f t="shared" si="72"/>
        <v>0</v>
      </c>
      <c r="AY90" s="1374">
        <f t="shared" si="72"/>
        <v>0</v>
      </c>
      <c r="AZ90" s="1374">
        <f t="shared" si="72"/>
        <v>0</v>
      </c>
      <c r="BA90" s="1374">
        <f t="shared" si="72"/>
        <v>0</v>
      </c>
      <c r="BB90" s="1374">
        <f t="shared" si="72"/>
        <v>0</v>
      </c>
      <c r="BC90" s="45"/>
      <c r="BD90" s="945"/>
      <c r="BE90" s="25">
        <f>SUM(AL90:BC90)</f>
        <v>0</v>
      </c>
      <c r="BG90" s="152"/>
      <c r="BH90" s="152"/>
      <c r="BS90" s="2327" t="s">
        <v>298</v>
      </c>
      <c r="BT90" s="2328"/>
      <c r="BU90" s="2328"/>
      <c r="BV90" s="2329"/>
      <c r="CA90" s="1282" t="s">
        <v>541</v>
      </c>
      <c r="CB90" s="1611"/>
      <c r="CC90" s="1127"/>
      <c r="CD90" s="1611"/>
      <c r="CE90" s="1132"/>
      <c r="CF90" s="1152"/>
      <c r="CG90" s="1133"/>
      <c r="CH90" s="1127"/>
      <c r="CI90" s="1127"/>
      <c r="CJ90" s="1127"/>
      <c r="CK90" s="1127"/>
      <c r="CL90" s="1127"/>
      <c r="CM90" s="1127"/>
      <c r="CN90" s="1127"/>
      <c r="CO90" s="1127"/>
      <c r="CP90" s="1127"/>
      <c r="CQ90" s="1127"/>
      <c r="CR90" s="1127"/>
      <c r="CS90" s="1127"/>
      <c r="CT90" s="1127"/>
      <c r="CU90" s="1127"/>
      <c r="CV90" s="1127"/>
    </row>
    <row r="91" spans="2:100" x14ac:dyDescent="0.25">
      <c r="B91" s="1172" t="str">
        <f>"Fsc"&amp;G91</f>
        <v>FscP2</v>
      </c>
      <c r="C91" s="1201"/>
      <c r="D91" s="29"/>
      <c r="E91" s="26"/>
      <c r="F91" s="27" t="s">
        <v>511</v>
      </c>
      <c r="G91" s="28" t="s">
        <v>4</v>
      </c>
      <c r="H91" s="134"/>
      <c r="I91" s="135"/>
      <c r="J91" s="136"/>
      <c r="K91" s="26"/>
      <c r="L91" s="25"/>
      <c r="M91" s="25"/>
      <c r="N91" s="128">
        <f>BE91</f>
        <v>0</v>
      </c>
      <c r="O91" s="129">
        <f>VLOOKUP(G91,DADOS!$D$7:$F$22,3,FALSE)</f>
        <v>10831.32</v>
      </c>
      <c r="P91" s="30">
        <f>ROUND(N91*O91,2)</f>
        <v>0</v>
      </c>
      <c r="S91" s="145"/>
      <c r="T91" s="145"/>
      <c r="U91" s="145"/>
      <c r="V91" s="145"/>
      <c r="W91" s="145"/>
      <c r="X91" s="148"/>
      <c r="Y91" s="40"/>
      <c r="Z91" s="40"/>
      <c r="AA91" s="40"/>
      <c r="AB91" s="40"/>
      <c r="AC91" s="40"/>
      <c r="AD91" s="40"/>
      <c r="AE91" s="40"/>
      <c r="AF91" s="40"/>
      <c r="AG91" s="46"/>
      <c r="AH91" s="893"/>
      <c r="AI91" s="40"/>
      <c r="AJ91" s="40"/>
      <c r="AK91" s="40"/>
      <c r="AL91" s="706"/>
      <c r="AM91" s="1023"/>
      <c r="AN91" s="586"/>
      <c r="AO91" s="908"/>
      <c r="AP91" s="61"/>
      <c r="AQ91" s="61"/>
      <c r="AR91" s="1029"/>
      <c r="AS91" s="1048"/>
      <c r="AT91" s="1821" t="s">
        <v>517</v>
      </c>
      <c r="AU91" s="1374">
        <f t="shared" ref="AU91:AU93" si="73">1*0</f>
        <v>0</v>
      </c>
      <c r="AV91" s="1374">
        <f t="shared" si="72"/>
        <v>0</v>
      </c>
      <c r="AW91" s="1374">
        <f t="shared" si="72"/>
        <v>0</v>
      </c>
      <c r="AX91" s="1374">
        <f t="shared" si="72"/>
        <v>0</v>
      </c>
      <c r="AY91" s="1374">
        <f t="shared" si="72"/>
        <v>0</v>
      </c>
      <c r="AZ91" s="1374">
        <f t="shared" si="72"/>
        <v>0</v>
      </c>
      <c r="BA91" s="1374">
        <f t="shared" si="72"/>
        <v>0</v>
      </c>
      <c r="BB91" s="1374">
        <f t="shared" si="72"/>
        <v>0</v>
      </c>
      <c r="BC91" s="45"/>
      <c r="BD91" s="945"/>
      <c r="BE91" s="25">
        <f>SUM(AL91:BC91)</f>
        <v>0</v>
      </c>
      <c r="BG91" s="152"/>
      <c r="BH91" s="152"/>
      <c r="BS91" s="2321" t="s">
        <v>299</v>
      </c>
      <c r="BT91" s="2322"/>
      <c r="BU91" s="2322"/>
      <c r="BV91" s="2323"/>
      <c r="CA91" s="1610" t="s">
        <v>552</v>
      </c>
      <c r="CB91" s="1289"/>
      <c r="CC91" s="1127"/>
      <c r="CD91" s="1289"/>
      <c r="CE91" s="1132"/>
      <c r="CF91" s="1152"/>
      <c r="CG91" s="1133"/>
      <c r="CH91" s="1127"/>
      <c r="CI91" s="1127"/>
      <c r="CJ91" s="1127"/>
      <c r="CK91" s="1127"/>
      <c r="CL91" s="1127"/>
      <c r="CM91" s="1127"/>
      <c r="CN91" s="1127"/>
      <c r="CO91" s="1127"/>
      <c r="CP91" s="1127"/>
      <c r="CQ91" s="1127"/>
      <c r="CR91" s="1127"/>
      <c r="CS91" s="1127"/>
      <c r="CT91" s="1127"/>
      <c r="CU91" s="1127"/>
      <c r="CV91" s="1127"/>
    </row>
    <row r="92" spans="2:100" x14ac:dyDescent="0.25">
      <c r="B92" s="1172" t="str">
        <f>"Sce"&amp;G92</f>
        <v>SceP2</v>
      </c>
      <c r="C92" s="1201"/>
      <c r="D92" s="29"/>
      <c r="E92" s="26"/>
      <c r="F92" s="27" t="s">
        <v>514</v>
      </c>
      <c r="G92" s="28" t="s">
        <v>4</v>
      </c>
      <c r="H92" s="134"/>
      <c r="I92" s="135" t="e">
        <f>#REF!</f>
        <v>#REF!</v>
      </c>
      <c r="J92" s="136" t="e">
        <f>#REF!</f>
        <v>#REF!</v>
      </c>
      <c r="K92" s="26" t="e">
        <f>#REF!</f>
        <v>#REF!</v>
      </c>
      <c r="L92" s="25">
        <v>90</v>
      </c>
      <c r="M92" s="25" t="e">
        <f>H92*I92*K92*L92</f>
        <v>#REF!</v>
      </c>
      <c r="N92" s="128">
        <f>BE92</f>
        <v>0</v>
      </c>
      <c r="O92" s="129">
        <f>VLOOKUP(G92,DADOS!$D$7:$F$22,3,FALSE)</f>
        <v>10831.32</v>
      </c>
      <c r="P92" s="30">
        <f>ROUND(N92*O92,2)</f>
        <v>0</v>
      </c>
      <c r="S92" s="145"/>
      <c r="T92" s="145"/>
      <c r="U92" s="145"/>
      <c r="V92" s="145"/>
      <c r="W92" s="145"/>
      <c r="X92" s="148"/>
      <c r="Y92" s="40"/>
      <c r="Z92" s="40"/>
      <c r="AA92" s="40"/>
      <c r="AB92" s="40"/>
      <c r="AC92" s="40"/>
      <c r="AD92" s="40"/>
      <c r="AE92" s="40"/>
      <c r="AF92" s="40"/>
      <c r="AG92" s="46"/>
      <c r="AH92" s="893"/>
      <c r="AI92" s="40"/>
      <c r="AJ92" s="40"/>
      <c r="AK92" s="40"/>
      <c r="AL92" s="706"/>
      <c r="AM92" s="1073"/>
      <c r="AN92" s="1074"/>
      <c r="AO92" s="908"/>
      <c r="AP92" s="1075"/>
      <c r="AQ92" s="1075"/>
      <c r="AR92" s="1029"/>
      <c r="AS92" s="1052"/>
      <c r="AT92" s="1821" t="s">
        <v>518</v>
      </c>
      <c r="AU92" s="1374">
        <f t="shared" si="73"/>
        <v>0</v>
      </c>
      <c r="AV92" s="1374">
        <f t="shared" si="72"/>
        <v>0</v>
      </c>
      <c r="AW92" s="1374">
        <f t="shared" si="72"/>
        <v>0</v>
      </c>
      <c r="AX92" s="1374">
        <f t="shared" si="72"/>
        <v>0</v>
      </c>
      <c r="AY92" s="1374">
        <f t="shared" si="72"/>
        <v>0</v>
      </c>
      <c r="AZ92" s="1374">
        <f t="shared" si="72"/>
        <v>0</v>
      </c>
      <c r="BA92" s="1374">
        <f t="shared" si="72"/>
        <v>0</v>
      </c>
      <c r="BB92" s="1374">
        <f t="shared" si="72"/>
        <v>0</v>
      </c>
      <c r="BC92" s="1076"/>
      <c r="BD92" s="1076"/>
      <c r="BE92" s="25">
        <f>SUM(AL92:BC92)</f>
        <v>0</v>
      </c>
      <c r="BG92" s="152"/>
      <c r="BH92" s="152"/>
      <c r="BS92" s="2321" t="s">
        <v>539</v>
      </c>
      <c r="BT92" s="2322"/>
      <c r="BU92" s="2322"/>
      <c r="BV92" s="2323"/>
      <c r="CA92" s="1284" t="s">
        <v>534</v>
      </c>
      <c r="CB92" s="1289"/>
      <c r="CC92" s="1127"/>
      <c r="CD92" s="1289"/>
      <c r="CE92" s="1132"/>
      <c r="CF92" s="1152"/>
      <c r="CG92" s="1133"/>
      <c r="CH92" s="1127"/>
      <c r="CI92" s="1127"/>
      <c r="CJ92" s="1127"/>
      <c r="CK92" s="1127"/>
      <c r="CL92" s="1127"/>
      <c r="CM92" s="1127"/>
      <c r="CN92" s="1127"/>
      <c r="CO92" s="1127"/>
      <c r="CP92" s="1127"/>
      <c r="CQ92" s="1127"/>
      <c r="CR92" s="1127"/>
      <c r="CS92" s="1127"/>
      <c r="CT92" s="1127"/>
      <c r="CU92" s="1127"/>
      <c r="CV92" s="1127"/>
    </row>
    <row r="93" spans="2:100" ht="15.75" thickBot="1" x14ac:dyDescent="0.3">
      <c r="B93" s="1172" t="str">
        <f>"Ind"&amp;G93</f>
        <v>IndP2</v>
      </c>
      <c r="C93" s="1201"/>
      <c r="D93" s="29"/>
      <c r="E93" s="26"/>
      <c r="F93" s="27" t="s">
        <v>515</v>
      </c>
      <c r="G93" s="28" t="s">
        <v>4</v>
      </c>
      <c r="H93" s="134"/>
      <c r="I93" s="135" t="e">
        <f>#REF!</f>
        <v>#REF!</v>
      </c>
      <c r="J93" s="136" t="e">
        <f>#REF!</f>
        <v>#REF!</v>
      </c>
      <c r="K93" s="26" t="e">
        <f>#REF!</f>
        <v>#REF!</v>
      </c>
      <c r="L93" s="25">
        <v>90</v>
      </c>
      <c r="M93" s="25" t="e">
        <f>H93*I93*K93*L93</f>
        <v>#REF!</v>
      </c>
      <c r="N93" s="128">
        <f>BE93</f>
        <v>0</v>
      </c>
      <c r="O93" s="129">
        <f>VLOOKUP(G93,DADOS!$D$7:$F$22,3,FALSE)</f>
        <v>10831.32</v>
      </c>
      <c r="P93" s="30">
        <f>ROUND(N93*O93,2)</f>
        <v>0</v>
      </c>
      <c r="S93" s="145"/>
      <c r="T93" s="145"/>
      <c r="U93" s="145"/>
      <c r="V93" s="145"/>
      <c r="W93" s="145"/>
      <c r="X93" s="148"/>
      <c r="Y93" s="40"/>
      <c r="Z93" s="40"/>
      <c r="AA93" s="40"/>
      <c r="AB93" s="40"/>
      <c r="AC93" s="40"/>
      <c r="AD93" s="40"/>
      <c r="AE93" s="40"/>
      <c r="AF93" s="40"/>
      <c r="AG93" s="46"/>
      <c r="AH93" s="893"/>
      <c r="AI93" s="40"/>
      <c r="AJ93" s="40"/>
      <c r="AK93" s="40"/>
      <c r="AL93" s="706"/>
      <c r="AM93" s="1023"/>
      <c r="AN93" s="586"/>
      <c r="AO93" s="908"/>
      <c r="AP93" s="61"/>
      <c r="AQ93" s="61"/>
      <c r="AR93" s="1029"/>
      <c r="AS93" s="1048"/>
      <c r="AT93" s="1821" t="s">
        <v>519</v>
      </c>
      <c r="AU93" s="1374">
        <f t="shared" si="73"/>
        <v>0</v>
      </c>
      <c r="AV93" s="1374">
        <f t="shared" si="72"/>
        <v>0</v>
      </c>
      <c r="AW93" s="1374">
        <f t="shared" si="72"/>
        <v>0</v>
      </c>
      <c r="AX93" s="1374">
        <f t="shared" si="72"/>
        <v>0</v>
      </c>
      <c r="AY93" s="1374">
        <f t="shared" si="72"/>
        <v>0</v>
      </c>
      <c r="AZ93" s="1374">
        <f t="shared" si="72"/>
        <v>0</v>
      </c>
      <c r="BA93" s="1374">
        <f t="shared" si="72"/>
        <v>0</v>
      </c>
      <c r="BB93" s="1374">
        <f t="shared" si="72"/>
        <v>0</v>
      </c>
      <c r="BC93" s="45"/>
      <c r="BD93" s="945"/>
      <c r="BE93" s="25">
        <f>SUM(AL93:BC93)</f>
        <v>0</v>
      </c>
      <c r="BG93" s="152"/>
      <c r="BH93" s="152"/>
      <c r="BS93" s="2378" t="s">
        <v>540</v>
      </c>
      <c r="BT93" s="2379"/>
      <c r="BU93" s="2379"/>
      <c r="BV93" s="2380"/>
      <c r="CA93" s="1286" t="s">
        <v>546</v>
      </c>
      <c r="CB93" s="1283">
        <f>1*0</f>
        <v>0</v>
      </c>
      <c r="CC93" s="1225"/>
      <c r="CD93" s="1283">
        <f>1*0</f>
        <v>0</v>
      </c>
      <c r="CE93" s="1609"/>
      <c r="CF93" s="1283">
        <v>0</v>
      </c>
      <c r="CG93" s="1133"/>
      <c r="CH93" s="1127"/>
      <c r="CI93" s="1127"/>
      <c r="CJ93" s="1127"/>
      <c r="CK93" s="1127"/>
      <c r="CL93" s="1127"/>
      <c r="CM93" s="1127"/>
      <c r="CN93" s="1127"/>
      <c r="CO93" s="1127"/>
      <c r="CP93" s="1127"/>
      <c r="CQ93" s="1127"/>
      <c r="CR93" s="1127"/>
      <c r="CS93" s="1127"/>
      <c r="CT93" s="1127"/>
      <c r="CU93" s="1127"/>
      <c r="CV93" s="1127"/>
    </row>
    <row r="94" spans="2:100" x14ac:dyDescent="0.25">
      <c r="B94" s="1172"/>
      <c r="C94" s="1201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437" t="s">
        <v>125</v>
      </c>
      <c r="P94" s="131">
        <f>SUM(P90:P93)</f>
        <v>0</v>
      </c>
      <c r="Q94" s="440">
        <f>P94/P$117</f>
        <v>0</v>
      </c>
      <c r="S94" s="145"/>
      <c r="T94" s="145"/>
      <c r="U94" s="145"/>
      <c r="V94" s="145"/>
      <c r="W94" s="145"/>
      <c r="X94" s="148"/>
      <c r="Y94" s="40"/>
      <c r="Z94" s="40"/>
      <c r="AA94" s="40"/>
      <c r="AB94" s="40"/>
      <c r="AC94" s="40"/>
      <c r="AD94" s="40"/>
      <c r="AE94" s="40"/>
      <c r="AF94" s="40"/>
      <c r="AG94" s="46"/>
      <c r="AH94" s="893"/>
      <c r="AI94" s="46"/>
      <c r="AJ94" s="46"/>
      <c r="AK94" s="46"/>
      <c r="AL94" s="893"/>
      <c r="AM94" s="962"/>
      <c r="AN94" s="569"/>
      <c r="AO94" s="908"/>
      <c r="AP94" s="569"/>
      <c r="AQ94" s="569"/>
      <c r="AR94" s="1030"/>
      <c r="AS94" s="1052"/>
      <c r="AT94" s="570"/>
      <c r="AU94" s="1373"/>
      <c r="AV94" s="25"/>
      <c r="AW94" s="25"/>
      <c r="AX94" s="956"/>
      <c r="AY94" s="25"/>
      <c r="AZ94" s="25"/>
      <c r="BA94" s="949"/>
      <c r="BB94" s="905"/>
      <c r="BC94" s="25"/>
      <c r="BD94" s="905"/>
      <c r="BE94" s="25"/>
      <c r="BG94" s="152"/>
      <c r="BH94" s="152"/>
      <c r="BJ94" s="151">
        <f>P94</f>
        <v>0</v>
      </c>
      <c r="BK94" s="151"/>
      <c r="CG94" s="1133"/>
      <c r="CH94" s="1127"/>
      <c r="CI94" s="1127"/>
      <c r="CJ94" s="1127"/>
      <c r="CK94" s="1127"/>
      <c r="CL94" s="1127"/>
      <c r="CM94" s="1127"/>
      <c r="CN94" s="1127"/>
      <c r="CO94" s="1127"/>
      <c r="CP94" s="1127"/>
      <c r="CQ94" s="1127"/>
      <c r="CR94" s="1127"/>
      <c r="CS94" s="1127"/>
      <c r="CT94" s="1127"/>
      <c r="CU94" s="1127"/>
      <c r="CV94" s="1127"/>
    </row>
    <row r="95" spans="2:100" ht="15" customHeight="1" thickBot="1" x14ac:dyDescent="0.3">
      <c r="B95" s="1172"/>
      <c r="C95" s="1201"/>
      <c r="D95" s="1176"/>
      <c r="E95" s="1177"/>
      <c r="F95" s="1177"/>
      <c r="G95" s="1177"/>
      <c r="H95" s="1177"/>
      <c r="I95" s="1177"/>
      <c r="J95" s="1177"/>
      <c r="K95" s="1177"/>
      <c r="L95" s="1177"/>
      <c r="M95" s="1177"/>
      <c r="N95" s="1177"/>
      <c r="O95" s="1178" t="s">
        <v>111</v>
      </c>
      <c r="P95" s="1179">
        <f>P94*0.8404</f>
        <v>0</v>
      </c>
      <c r="Q95" s="1202"/>
      <c r="R95" s="382"/>
      <c r="S95" s="1142"/>
      <c r="T95" s="1142"/>
      <c r="U95" s="1142"/>
      <c r="V95" s="1142"/>
      <c r="W95" s="1142"/>
      <c r="X95" s="1955"/>
      <c r="Y95" s="40"/>
      <c r="Z95" s="40"/>
      <c r="AA95" s="40"/>
      <c r="AB95" s="40"/>
      <c r="AC95" s="40"/>
      <c r="AD95" s="40"/>
      <c r="AE95" s="40"/>
      <c r="AF95" s="40"/>
      <c r="AG95" s="46"/>
      <c r="AH95" s="893"/>
      <c r="AI95" s="46"/>
      <c r="AJ95" s="46"/>
      <c r="AK95" s="46"/>
      <c r="AL95" s="893"/>
      <c r="AM95" s="962"/>
      <c r="AN95" s="569"/>
      <c r="AO95" s="908"/>
      <c r="AP95" s="569"/>
      <c r="AQ95" s="569"/>
      <c r="AR95" s="1030"/>
      <c r="AS95" s="1052"/>
      <c r="AT95" s="43"/>
      <c r="AU95" s="1373"/>
      <c r="AV95" s="25"/>
      <c r="AW95" s="25"/>
      <c r="AX95" s="956"/>
      <c r="AY95" s="25"/>
      <c r="AZ95" s="25"/>
      <c r="BA95" s="949"/>
      <c r="BB95" s="905"/>
      <c r="BC95" s="25"/>
      <c r="BD95" s="905"/>
      <c r="BE95" s="25"/>
      <c r="BG95" s="152"/>
      <c r="BH95" s="152"/>
      <c r="BJ95" s="151"/>
      <c r="BK95" s="151">
        <f>P95</f>
        <v>0</v>
      </c>
      <c r="CG95" s="1133"/>
      <c r="CH95" s="1127"/>
      <c r="CI95" s="1127"/>
      <c r="CJ95" s="1127"/>
      <c r="CK95" s="1127"/>
      <c r="CL95" s="1127"/>
      <c r="CM95" s="1127"/>
      <c r="CN95" s="1127"/>
      <c r="CO95" s="1127"/>
      <c r="CP95" s="1127"/>
      <c r="CQ95" s="1127"/>
      <c r="CR95" s="1127"/>
      <c r="CS95" s="1127"/>
      <c r="CT95" s="1127"/>
      <c r="CU95" s="1127"/>
      <c r="CV95" s="1127"/>
    </row>
    <row r="96" spans="2:100" s="396" customFormat="1" ht="30.75" customHeight="1" thickBot="1" x14ac:dyDescent="0.3">
      <c r="B96" s="1205"/>
      <c r="C96" s="1206"/>
      <c r="D96" s="1207" t="s">
        <v>509</v>
      </c>
      <c r="E96" s="397"/>
      <c r="F96" s="397"/>
      <c r="G96" s="397"/>
      <c r="H96" s="397"/>
      <c r="I96" s="397"/>
      <c r="J96" s="397"/>
      <c r="K96" s="397"/>
      <c r="L96" s="397"/>
      <c r="M96" s="397"/>
      <c r="N96" s="397"/>
      <c r="O96" s="397"/>
      <c r="P96" s="398"/>
      <c r="Q96" s="1205"/>
      <c r="R96" s="1206"/>
      <c r="S96" s="1977"/>
      <c r="T96" s="1977"/>
      <c r="U96" s="1977"/>
      <c r="V96" s="1977"/>
      <c r="W96" s="1977"/>
      <c r="X96" s="2034" t="s">
        <v>510</v>
      </c>
      <c r="Y96" s="399"/>
      <c r="Z96" s="399"/>
      <c r="AA96" s="399"/>
      <c r="AB96" s="399"/>
      <c r="AC96" s="399"/>
      <c r="AD96" s="399"/>
      <c r="AE96" s="399"/>
      <c r="AF96" s="399"/>
      <c r="AG96" s="407"/>
      <c r="AH96" s="563"/>
      <c r="AI96" s="407"/>
      <c r="AJ96" s="407"/>
      <c r="AK96" s="407"/>
      <c r="AL96" s="711"/>
      <c r="AM96" s="572"/>
      <c r="AN96" s="573"/>
      <c r="AO96" s="573"/>
      <c r="AP96" s="564"/>
      <c r="AQ96" s="573"/>
      <c r="AR96" s="573"/>
      <c r="AS96" s="1053"/>
      <c r="AT96" s="564" t="s">
        <v>510</v>
      </c>
      <c r="AU96" s="1375"/>
      <c r="AV96" s="1068"/>
      <c r="AW96" s="1068"/>
      <c r="AX96" s="1068"/>
      <c r="AY96" s="1068"/>
      <c r="AZ96" s="1068"/>
      <c r="BA96" s="1068"/>
      <c r="BB96" s="1068"/>
      <c r="BC96" s="1068"/>
      <c r="BD96" s="1068"/>
      <c r="BE96" s="1068"/>
      <c r="BF96" s="400"/>
      <c r="BG96" s="401"/>
      <c r="BH96" s="401"/>
      <c r="BI96" s="402"/>
      <c r="BJ96" s="402"/>
      <c r="BK96" s="402"/>
      <c r="BL96" s="400"/>
      <c r="BM96" s="400"/>
      <c r="BN96" s="400"/>
      <c r="BO96" s="400"/>
      <c r="BP96" s="400"/>
      <c r="BQ96" s="400"/>
      <c r="BR96" s="400"/>
      <c r="BS96" s="2348" t="s">
        <v>286</v>
      </c>
      <c r="BT96" s="2349"/>
      <c r="BU96" s="2349"/>
      <c r="BV96" s="408"/>
      <c r="BW96" s="400"/>
      <c r="BX96" s="400"/>
      <c r="BY96" s="400"/>
      <c r="BZ96" s="400"/>
      <c r="CA96" s="1205"/>
      <c r="CB96" s="1236" t="s">
        <v>589</v>
      </c>
      <c r="CC96" s="1206"/>
      <c r="CD96" s="1236" t="s">
        <v>537</v>
      </c>
      <c r="CE96" s="1279"/>
      <c r="CF96" s="1602" t="s">
        <v>551</v>
      </c>
      <c r="CG96" s="1133"/>
      <c r="CH96" s="1127"/>
      <c r="CI96" s="1127"/>
      <c r="CJ96" s="1127"/>
      <c r="CK96" s="1127"/>
      <c r="CL96" s="1127"/>
      <c r="CM96" s="1127"/>
      <c r="CN96" s="1127"/>
      <c r="CO96" s="1127"/>
      <c r="CP96" s="1127"/>
      <c r="CQ96" s="1127"/>
      <c r="CR96" s="1127"/>
      <c r="CS96" s="1127"/>
      <c r="CT96" s="1127"/>
      <c r="CU96" s="1127"/>
      <c r="CV96" s="1127"/>
    </row>
    <row r="97" spans="2:100" x14ac:dyDescent="0.25">
      <c r="B97" s="1172" t="str">
        <f>"Bio"&amp;G97</f>
        <v>BioP2</v>
      </c>
      <c r="C97" s="1201"/>
      <c r="D97" s="453"/>
      <c r="E97" s="454"/>
      <c r="F97" s="426" t="s">
        <v>76</v>
      </c>
      <c r="G97" s="427" t="s">
        <v>4</v>
      </c>
      <c r="H97" s="449"/>
      <c r="I97" s="124">
        <v>1</v>
      </c>
      <c r="J97" s="137" t="s">
        <v>38</v>
      </c>
      <c r="K97" s="428">
        <v>8</v>
      </c>
      <c r="L97" s="428">
        <v>90</v>
      </c>
      <c r="M97" s="48">
        <f>H97*I97*K97*L97</f>
        <v>0</v>
      </c>
      <c r="N97" s="792">
        <f>BE97</f>
        <v>0</v>
      </c>
      <c r="O97" s="430">
        <f>VLOOKUP(G97,DADOS!$D$7:$F$22,3,FALSE)</f>
        <v>10831.32</v>
      </c>
      <c r="P97" s="467">
        <f>ROUND(N97*O97,2)</f>
        <v>0</v>
      </c>
      <c r="S97" s="145"/>
      <c r="T97" s="145"/>
      <c r="U97" s="145"/>
      <c r="V97" s="145"/>
      <c r="W97" s="145"/>
      <c r="X97" s="148"/>
      <c r="Y97" s="40"/>
      <c r="Z97" s="40"/>
      <c r="AA97" s="40"/>
      <c r="AB97" s="40"/>
      <c r="AC97" s="40"/>
      <c r="AD97" s="40"/>
      <c r="AE97" s="40"/>
      <c r="AF97" s="40"/>
      <c r="AG97" s="46"/>
      <c r="AH97" s="893"/>
      <c r="AI97" s="46"/>
      <c r="AJ97" s="46"/>
      <c r="AK97" s="46"/>
      <c r="AL97" s="893"/>
      <c r="AM97" s="1067"/>
      <c r="AN97" s="968"/>
      <c r="AO97" s="908"/>
      <c r="AP97" s="1065"/>
      <c r="AQ97" s="968"/>
      <c r="AR97" s="1021"/>
      <c r="AS97" s="1048"/>
      <c r="AT97" s="43"/>
      <c r="AU97" s="1370">
        <f>3*0</f>
        <v>0</v>
      </c>
      <c r="AV97" s="563">
        <v>0</v>
      </c>
      <c r="AW97" s="563">
        <v>0</v>
      </c>
      <c r="AX97" s="1005">
        <f>1*0</f>
        <v>0</v>
      </c>
      <c r="AY97" s="563">
        <f>1*0</f>
        <v>0</v>
      </c>
      <c r="AZ97" s="563">
        <f t="shared" ref="AZ97:AZ98" si="74">1*0</f>
        <v>0</v>
      </c>
      <c r="BA97" s="566"/>
      <c r="BB97" s="945">
        <v>0</v>
      </c>
      <c r="BC97" s="48"/>
      <c r="BD97" s="48"/>
      <c r="BE97" s="48">
        <f>SUM(AL97:BC97)</f>
        <v>0</v>
      </c>
      <c r="BG97" s="152"/>
      <c r="BH97" s="152"/>
      <c r="BS97" s="2384" t="s">
        <v>599</v>
      </c>
      <c r="BT97" s="2385"/>
      <c r="BU97" s="2385"/>
      <c r="BV97" s="2386"/>
      <c r="CA97" s="1716" t="s">
        <v>530</v>
      </c>
      <c r="CB97" s="1282">
        <f>3*0</f>
        <v>0</v>
      </c>
      <c r="CC97" s="7"/>
      <c r="CD97" s="1282">
        <f>3*0</f>
        <v>0</v>
      </c>
      <c r="CE97" s="1131"/>
      <c r="CF97" s="1604">
        <v>0</v>
      </c>
      <c r="CG97" s="1271"/>
      <c r="CH97" s="1127"/>
      <c r="CI97" s="1127"/>
      <c r="CJ97" s="1127"/>
      <c r="CK97" s="1127"/>
      <c r="CL97" s="1127"/>
      <c r="CM97" s="1127"/>
      <c r="CN97" s="1127"/>
      <c r="CO97" s="1127"/>
      <c r="CP97" s="1127"/>
      <c r="CQ97" s="1127"/>
      <c r="CR97" s="1127"/>
      <c r="CS97" s="1127"/>
      <c r="CT97" s="1127"/>
      <c r="CU97" s="1127"/>
      <c r="CV97" s="1127"/>
    </row>
    <row r="98" spans="2:100" ht="15" customHeight="1" x14ac:dyDescent="0.25">
      <c r="B98" s="1172" t="str">
        <f>"Bio"&amp;G98</f>
        <v>BioP3</v>
      </c>
      <c r="C98" s="1201"/>
      <c r="D98" s="22"/>
      <c r="E98" s="435"/>
      <c r="F98" s="392" t="s">
        <v>297</v>
      </c>
      <c r="G98" s="19" t="s">
        <v>5</v>
      </c>
      <c r="H98" s="20"/>
      <c r="I98" s="124">
        <v>1</v>
      </c>
      <c r="J98" s="125" t="s">
        <v>38</v>
      </c>
      <c r="K98" s="126">
        <v>8</v>
      </c>
      <c r="L98" s="126">
        <v>30</v>
      </c>
      <c r="M98" s="25">
        <f>H98*I98*K98*L98</f>
        <v>0</v>
      </c>
      <c r="N98" s="128">
        <f>BE98</f>
        <v>0</v>
      </c>
      <c r="O98" s="129">
        <f>VLOOKUP(G98,DADOS!$D$7:$F$22,3,FALSE)</f>
        <v>8911.01</v>
      </c>
      <c r="P98" s="30">
        <f>ROUND(N98*O98,2)</f>
        <v>0</v>
      </c>
      <c r="S98" s="145"/>
      <c r="T98" s="145"/>
      <c r="U98" s="145"/>
      <c r="V98" s="145"/>
      <c r="W98" s="145"/>
      <c r="X98" s="148"/>
      <c r="Y98" s="40"/>
      <c r="Z98" s="40"/>
      <c r="AA98" s="40"/>
      <c r="AB98" s="40"/>
      <c r="AC98" s="40"/>
      <c r="AD98" s="40"/>
      <c r="AE98" s="40"/>
      <c r="AF98" s="40"/>
      <c r="AG98" s="46"/>
      <c r="AH98" s="893"/>
      <c r="AI98" s="46"/>
      <c r="AJ98" s="46"/>
      <c r="AK98" s="46"/>
      <c r="AL98" s="893"/>
      <c r="AM98" s="1067"/>
      <c r="AN98" s="968"/>
      <c r="AO98" s="908"/>
      <c r="AP98" s="1065"/>
      <c r="AQ98" s="968"/>
      <c r="AR98" s="1021"/>
      <c r="AS98" s="1048"/>
      <c r="AT98" s="43"/>
      <c r="AU98" s="1428">
        <f>3*0</f>
        <v>0</v>
      </c>
      <c r="AV98" s="563">
        <v>0</v>
      </c>
      <c r="AW98" s="563">
        <v>0</v>
      </c>
      <c r="AX98" s="1005">
        <f>1*0</f>
        <v>0</v>
      </c>
      <c r="AY98" s="563">
        <f t="shared" ref="AY98" si="75">1*0</f>
        <v>0</v>
      </c>
      <c r="AZ98" s="563">
        <f t="shared" si="74"/>
        <v>0</v>
      </c>
      <c r="BA98" s="949"/>
      <c r="BB98" s="945"/>
      <c r="BC98" s="25"/>
      <c r="BD98" s="905"/>
      <c r="BE98" s="25">
        <f>SUM(AL98:BC98)</f>
        <v>0</v>
      </c>
      <c r="BG98" s="152"/>
      <c r="BH98" s="152"/>
      <c r="BS98" s="2384" t="s">
        <v>600</v>
      </c>
      <c r="BT98" s="2385"/>
      <c r="BU98" s="2385"/>
      <c r="BV98" s="2386"/>
      <c r="CA98" s="1717" t="s">
        <v>542</v>
      </c>
      <c r="CB98" s="1719">
        <f>3*0</f>
        <v>0</v>
      </c>
      <c r="CC98" s="7"/>
      <c r="CD98" s="1719">
        <f>3*0</f>
        <v>0</v>
      </c>
      <c r="CE98" s="1132"/>
      <c r="CF98" s="1152"/>
      <c r="CG98" s="1271"/>
      <c r="CH98" s="1127"/>
      <c r="CI98" s="1127"/>
      <c r="CJ98" s="1127"/>
      <c r="CK98" s="1127"/>
      <c r="CL98" s="1127"/>
      <c r="CM98" s="1127"/>
      <c r="CN98" s="1127"/>
      <c r="CO98" s="1127"/>
      <c r="CP98" s="1127"/>
      <c r="CQ98" s="1127"/>
      <c r="CR98" s="1127"/>
      <c r="CS98" s="1127"/>
      <c r="CT98" s="1127"/>
      <c r="CU98" s="1127"/>
      <c r="CV98" s="1127"/>
    </row>
    <row r="99" spans="2:100" s="730" customFormat="1" ht="15" customHeight="1" thickBot="1" x14ac:dyDescent="0.3">
      <c r="B99" s="1214" t="str">
        <f>"Bio"&amp;G99</f>
        <v>BioT4</v>
      </c>
      <c r="C99" s="1215"/>
      <c r="D99" s="731"/>
      <c r="E99" s="732"/>
      <c r="F99" s="733" t="s">
        <v>294</v>
      </c>
      <c r="G99" s="734" t="s">
        <v>40</v>
      </c>
      <c r="H99" s="735"/>
      <c r="I99" s="736">
        <v>1</v>
      </c>
      <c r="J99" s="737" t="s">
        <v>38</v>
      </c>
      <c r="K99" s="738">
        <v>8</v>
      </c>
      <c r="L99" s="738">
        <v>30</v>
      </c>
      <c r="M99" s="739">
        <f>H99*I99*K99*L99</f>
        <v>0</v>
      </c>
      <c r="N99" s="740">
        <f>BE99</f>
        <v>0</v>
      </c>
      <c r="O99" s="741">
        <f>VLOOKUP(G99,DADOS!$D$7:$F$22,3,FALSE)</f>
        <v>2170.94</v>
      </c>
      <c r="P99" s="742">
        <f>ROUND(N99*O99,2)</f>
        <v>0</v>
      </c>
      <c r="S99" s="743"/>
      <c r="T99" s="743"/>
      <c r="U99" s="743"/>
      <c r="V99" s="743"/>
      <c r="W99" s="743"/>
      <c r="X99" s="744"/>
      <c r="Y99" s="745"/>
      <c r="Z99" s="745"/>
      <c r="AA99" s="745"/>
      <c r="AB99" s="745"/>
      <c r="AC99" s="745"/>
      <c r="AD99" s="745"/>
      <c r="AE99" s="745"/>
      <c r="AF99" s="745"/>
      <c r="AG99" s="746"/>
      <c r="AH99" s="976"/>
      <c r="AI99" s="746"/>
      <c r="AJ99" s="746"/>
      <c r="AK99" s="746"/>
      <c r="AL99" s="976"/>
      <c r="AM99" s="1067"/>
      <c r="AN99" s="395"/>
      <c r="AO99" s="969"/>
      <c r="AP99" s="1065"/>
      <c r="AQ99" s="1066"/>
      <c r="AR99" s="1031"/>
      <c r="AS99" s="1054"/>
      <c r="AT99" s="747"/>
      <c r="AU99" s="1818">
        <f>3*0</f>
        <v>0</v>
      </c>
      <c r="AV99" s="570"/>
      <c r="AW99" s="47"/>
      <c r="AX99" s="955"/>
      <c r="AY99" s="47"/>
      <c r="AZ99" s="1066"/>
      <c r="BA99" s="1020"/>
      <c r="BB99" s="946"/>
      <c r="BC99" s="739"/>
      <c r="BD99" s="946"/>
      <c r="BE99" s="739">
        <f>SUM(AL99:BC99)</f>
        <v>0</v>
      </c>
      <c r="BF99" s="748"/>
      <c r="BG99" s="749"/>
      <c r="BH99" s="749"/>
      <c r="BI99" s="750"/>
      <c r="BJ99" s="750"/>
      <c r="BK99" s="750"/>
      <c r="BL99" s="748"/>
      <c r="BM99" s="748"/>
      <c r="BN99" s="748"/>
      <c r="BO99" s="748"/>
      <c r="BP99" s="748"/>
      <c r="BQ99" s="748"/>
      <c r="BR99" s="748"/>
      <c r="BS99" s="2375" t="s">
        <v>601</v>
      </c>
      <c r="BT99" s="2376"/>
      <c r="BU99" s="2376"/>
      <c r="BV99" s="2377"/>
      <c r="BW99" s="748"/>
      <c r="BX99" s="748"/>
      <c r="BY99" s="748"/>
      <c r="BZ99" s="748"/>
      <c r="CA99" s="1718" t="s">
        <v>532</v>
      </c>
      <c r="CB99" s="1283">
        <f>3*0</f>
        <v>0</v>
      </c>
      <c r="CC99" s="1252"/>
      <c r="CD99" s="1283">
        <f>3*0</f>
        <v>0</v>
      </c>
      <c r="CE99" s="1601"/>
      <c r="CF99" s="1281"/>
      <c r="CG99" s="1603"/>
      <c r="CH99" s="1130"/>
      <c r="CI99" s="1130"/>
      <c r="CJ99" s="1130"/>
      <c r="CK99" s="1130"/>
      <c r="CL99" s="1130"/>
      <c r="CM99" s="1130"/>
      <c r="CN99" s="1130"/>
      <c r="CO99" s="1130"/>
      <c r="CP99" s="1130"/>
      <c r="CQ99" s="1130"/>
      <c r="CR99" s="1130"/>
      <c r="CS99" s="1130"/>
      <c r="CT99" s="1130"/>
      <c r="CU99" s="1130"/>
      <c r="CV99" s="1130"/>
    </row>
    <row r="100" spans="2:100" ht="15" customHeight="1" x14ac:dyDescent="0.25">
      <c r="B100" s="1172"/>
      <c r="C100" s="1201"/>
      <c r="D100" s="113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437" t="s">
        <v>126</v>
      </c>
      <c r="P100" s="131">
        <f>SUM(P97:P99)</f>
        <v>0</v>
      </c>
      <c r="Q100" s="440">
        <f>P100/P$117</f>
        <v>0</v>
      </c>
      <c r="S100" s="145"/>
      <c r="T100" s="145"/>
      <c r="U100" s="145"/>
      <c r="V100" s="145"/>
      <c r="W100" s="145"/>
      <c r="X100" s="148"/>
      <c r="Y100" s="40"/>
      <c r="Z100" s="40"/>
      <c r="AA100" s="40"/>
      <c r="AB100" s="40"/>
      <c r="AC100" s="40"/>
      <c r="AD100" s="40"/>
      <c r="AE100" s="40"/>
      <c r="AF100" s="40"/>
      <c r="AG100" s="46"/>
      <c r="AH100" s="893"/>
      <c r="AI100" s="46"/>
      <c r="AJ100" s="46"/>
      <c r="AK100" s="46"/>
      <c r="AL100" s="893"/>
      <c r="AM100" s="962"/>
      <c r="AN100" s="569"/>
      <c r="AO100" s="908"/>
      <c r="AP100" s="569"/>
      <c r="AQ100" s="569"/>
      <c r="AR100" s="1030"/>
      <c r="AS100" s="1052"/>
      <c r="AT100" s="43"/>
      <c r="AU100" s="1373"/>
      <c r="AV100" s="25"/>
      <c r="AW100" s="25"/>
      <c r="AX100" s="956"/>
      <c r="AY100" s="25"/>
      <c r="AZ100" s="25"/>
      <c r="BA100" s="949"/>
      <c r="BB100" s="905"/>
      <c r="BC100" s="25"/>
      <c r="BD100" s="905"/>
      <c r="BE100" s="25"/>
      <c r="BG100" s="152"/>
      <c r="BH100" s="152"/>
      <c r="BJ100" s="151">
        <f>P100</f>
        <v>0</v>
      </c>
      <c r="BK100" s="151"/>
      <c r="CG100" s="1133"/>
      <c r="CH100" s="1127"/>
      <c r="CI100" s="1127"/>
      <c r="CJ100" s="1127"/>
      <c r="CK100" s="1127"/>
      <c r="CL100" s="1127"/>
      <c r="CM100" s="1127"/>
      <c r="CN100" s="1127"/>
      <c r="CO100" s="1127"/>
      <c r="CP100" s="1127"/>
      <c r="CQ100" s="1127"/>
      <c r="CR100" s="1127"/>
      <c r="CS100" s="1127"/>
      <c r="CT100" s="1127"/>
      <c r="CU100" s="1127"/>
      <c r="CV100" s="1127"/>
    </row>
    <row r="101" spans="2:100" ht="15.75" thickBot="1" x14ac:dyDescent="0.3">
      <c r="B101" s="1202"/>
      <c r="C101" s="383"/>
      <c r="D101" s="113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437" t="s">
        <v>111</v>
      </c>
      <c r="P101" s="133">
        <f>P100*0.8404</f>
        <v>0</v>
      </c>
      <c r="Q101" s="1202"/>
      <c r="R101" s="382"/>
      <c r="S101" s="1142"/>
      <c r="T101" s="1142"/>
      <c r="U101" s="1142"/>
      <c r="V101" s="1142"/>
      <c r="W101" s="1142"/>
      <c r="X101" s="1955"/>
      <c r="Y101" s="40"/>
      <c r="Z101" s="40"/>
      <c r="AA101" s="40"/>
      <c r="AB101" s="40"/>
      <c r="AC101" s="40"/>
      <c r="AD101" s="40"/>
      <c r="AE101" s="40"/>
      <c r="AF101" s="40"/>
      <c r="AG101" s="46"/>
      <c r="AH101" s="893"/>
      <c r="AI101" s="46"/>
      <c r="AJ101" s="46"/>
      <c r="AK101" s="46"/>
      <c r="AL101" s="893"/>
      <c r="AM101" s="962"/>
      <c r="AN101" s="569"/>
      <c r="AO101" s="908"/>
      <c r="AP101" s="569"/>
      <c r="AQ101" s="569"/>
      <c r="AR101" s="1030"/>
      <c r="AS101" s="1052"/>
      <c r="AT101" s="43"/>
      <c r="AU101" s="1373"/>
      <c r="AV101" s="25"/>
      <c r="AW101" s="25"/>
      <c r="AX101" s="956"/>
      <c r="AY101" s="25"/>
      <c r="AZ101" s="25"/>
      <c r="BA101" s="949"/>
      <c r="BB101" s="905"/>
      <c r="BC101" s="25"/>
      <c r="BD101" s="905"/>
      <c r="BE101" s="25"/>
      <c r="BG101" s="152"/>
      <c r="BH101" s="152"/>
      <c r="BJ101" s="151"/>
      <c r="BK101" s="151">
        <f>P101</f>
        <v>0</v>
      </c>
      <c r="CG101" s="1133"/>
      <c r="CH101" s="1127"/>
      <c r="CI101" s="1127"/>
      <c r="CJ101" s="1127"/>
      <c r="CK101" s="1127"/>
      <c r="CL101" s="1127"/>
      <c r="CM101" s="1127"/>
      <c r="CN101" s="1127"/>
      <c r="CO101" s="1127"/>
      <c r="CP101" s="1127"/>
      <c r="CQ101" s="1127"/>
      <c r="CR101" s="1127"/>
      <c r="CS101" s="1127"/>
      <c r="CT101" s="1127"/>
      <c r="CU101" s="1127"/>
      <c r="CV101" s="1127"/>
    </row>
    <row r="102" spans="2:100" s="396" customFormat="1" ht="28.5" customHeight="1" thickBot="1" x14ac:dyDescent="0.3">
      <c r="B102" s="1205"/>
      <c r="C102" s="1206"/>
      <c r="D102" s="2324" t="s">
        <v>145</v>
      </c>
      <c r="E102" s="2325"/>
      <c r="F102" s="2325"/>
      <c r="G102" s="397"/>
      <c r="H102" s="397"/>
      <c r="I102" s="397"/>
      <c r="J102" s="397"/>
      <c r="K102" s="397"/>
      <c r="L102" s="397"/>
      <c r="M102" s="397"/>
      <c r="N102" s="397"/>
      <c r="O102" s="397"/>
      <c r="P102" s="398"/>
      <c r="Q102" s="1205"/>
      <c r="R102" s="1206"/>
      <c r="S102" s="1977"/>
      <c r="T102" s="1977"/>
      <c r="U102" s="1977"/>
      <c r="V102" s="1977"/>
      <c r="W102" s="1977"/>
      <c r="X102" s="2034" t="s">
        <v>531</v>
      </c>
      <c r="Y102" s="399"/>
      <c r="Z102" s="399"/>
      <c r="AA102" s="399"/>
      <c r="AB102" s="399"/>
      <c r="AC102" s="399"/>
      <c r="AD102" s="399"/>
      <c r="AE102" s="399"/>
      <c r="AF102" s="399"/>
      <c r="AG102" s="407"/>
      <c r="AH102" s="711"/>
      <c r="AI102" s="407"/>
      <c r="AJ102" s="407"/>
      <c r="AK102" s="407"/>
      <c r="AL102" s="711"/>
      <c r="AM102" s="1072"/>
      <c r="AN102" s="573"/>
      <c r="AO102" s="573"/>
      <c r="AP102" s="562"/>
      <c r="AQ102" s="573"/>
      <c r="AR102" s="573"/>
      <c r="AS102" s="1053"/>
      <c r="AT102" s="564" t="s">
        <v>520</v>
      </c>
      <c r="AU102" s="1375"/>
      <c r="AV102" s="49"/>
      <c r="AW102" s="49"/>
      <c r="AX102" s="956"/>
      <c r="AY102" s="49"/>
      <c r="AZ102" s="49"/>
      <c r="BA102" s="904"/>
      <c r="BB102" s="904"/>
      <c r="BC102" s="49"/>
      <c r="BD102" s="904"/>
      <c r="BE102" s="49"/>
      <c r="BF102" s="400"/>
      <c r="BG102" s="401"/>
      <c r="BH102" s="401"/>
      <c r="BI102" s="402"/>
      <c r="BJ102" s="402"/>
      <c r="BK102" s="402"/>
      <c r="BL102" s="400"/>
      <c r="BM102" s="400"/>
      <c r="BN102" s="400"/>
      <c r="BO102" s="400"/>
      <c r="BP102" s="400"/>
      <c r="BQ102" s="400"/>
      <c r="BR102" s="400"/>
      <c r="BS102" s="2381" t="s">
        <v>287</v>
      </c>
      <c r="BT102" s="2382"/>
      <c r="BU102" s="2382"/>
      <c r="BV102" s="2383"/>
      <c r="BW102" s="400"/>
      <c r="BX102" s="400"/>
      <c r="BY102" s="400"/>
      <c r="BZ102" s="400"/>
      <c r="CA102" s="1205"/>
      <c r="CB102" s="1236" t="s">
        <v>589</v>
      </c>
      <c r="CC102" s="1206"/>
      <c r="CD102" s="1236" t="s">
        <v>537</v>
      </c>
      <c r="CE102" s="1279"/>
      <c r="CF102" s="1236" t="s">
        <v>551</v>
      </c>
      <c r="CG102" s="1133"/>
      <c r="CH102" s="1127"/>
      <c r="CI102" s="1127"/>
      <c r="CJ102" s="1127"/>
      <c r="CK102" s="1127"/>
      <c r="CL102" s="1127"/>
      <c r="CM102" s="1127"/>
      <c r="CN102" s="1127"/>
      <c r="CO102" s="1127"/>
      <c r="CP102" s="1127"/>
      <c r="CQ102" s="1127"/>
      <c r="CR102" s="1127"/>
      <c r="CS102" s="1127"/>
      <c r="CT102" s="1127"/>
      <c r="CU102" s="1127"/>
      <c r="CV102" s="1127"/>
    </row>
    <row r="103" spans="2:100" ht="15" customHeight="1" x14ac:dyDescent="0.25">
      <c r="B103" s="1172" t="str">
        <f>"Arq"&amp;G103</f>
        <v>ArqP2</v>
      </c>
      <c r="C103" s="1201"/>
      <c r="D103" s="1146"/>
      <c r="E103" s="48"/>
      <c r="F103" s="426" t="s">
        <v>254</v>
      </c>
      <c r="G103" s="427" t="s">
        <v>4</v>
      </c>
      <c r="H103" s="1211"/>
      <c r="I103" s="1212">
        <f>I53</f>
        <v>0</v>
      </c>
      <c r="J103" s="1213">
        <f>J53</f>
        <v>0</v>
      </c>
      <c r="K103" s="710">
        <f>K78</f>
        <v>0</v>
      </c>
      <c r="L103" s="48">
        <v>90</v>
      </c>
      <c r="M103" s="48">
        <f>H103*I103*K103*L103</f>
        <v>0</v>
      </c>
      <c r="N103" s="792">
        <f>BE103</f>
        <v>0</v>
      </c>
      <c r="O103" s="430">
        <f>VLOOKUP(G103,DADOS!$D$7:$F$22,3,FALSE)</f>
        <v>10831.32</v>
      </c>
      <c r="P103" s="467">
        <f>ROUND(N103*O103,2)</f>
        <v>0</v>
      </c>
      <c r="S103" s="145"/>
      <c r="T103" s="145"/>
      <c r="U103" s="145"/>
      <c r="V103" s="145"/>
      <c r="W103" s="145"/>
      <c r="X103" s="148"/>
      <c r="Y103" s="40"/>
      <c r="Z103" s="40"/>
      <c r="AA103" s="40"/>
      <c r="AB103" s="40"/>
      <c r="AC103" s="40"/>
      <c r="AD103" s="40"/>
      <c r="AE103" s="40"/>
      <c r="AF103" s="40"/>
      <c r="AG103" s="46"/>
      <c r="AH103" s="893"/>
      <c r="AI103" s="40"/>
      <c r="AJ103" s="40"/>
      <c r="AK103" s="40"/>
      <c r="AL103" s="706"/>
      <c r="AM103" s="1027"/>
      <c r="AN103" s="908"/>
      <c r="AO103" s="908"/>
      <c r="AP103" s="908"/>
      <c r="AQ103" s="908"/>
      <c r="AR103" s="729"/>
      <c r="AS103" s="1055"/>
      <c r="AT103" s="43"/>
      <c r="AU103" s="1002">
        <f>2*0</f>
        <v>0</v>
      </c>
      <c r="AV103" s="393">
        <v>0</v>
      </c>
      <c r="AW103" s="393"/>
      <c r="AX103" s="957">
        <f>1*0</f>
        <v>0</v>
      </c>
      <c r="AY103" s="393">
        <f>1*0</f>
        <v>0</v>
      </c>
      <c r="AZ103" s="393">
        <f t="shared" ref="AZ103:AZ104" si="76">1*0</f>
        <v>0</v>
      </c>
      <c r="BA103" s="1019"/>
      <c r="BB103" s="393">
        <f>1*0</f>
        <v>0</v>
      </c>
      <c r="BC103" s="45"/>
      <c r="BD103" s="945"/>
      <c r="BE103" s="25">
        <f>SUM(AL103:BC103)</f>
        <v>0</v>
      </c>
      <c r="BG103" s="152"/>
      <c r="BH103" s="152"/>
      <c r="BS103" s="2333" t="s">
        <v>602</v>
      </c>
      <c r="BT103" s="2334"/>
      <c r="BU103" s="2334"/>
      <c r="BV103" s="2335"/>
      <c r="CA103" s="1146" t="s">
        <v>543</v>
      </c>
      <c r="CB103" s="48">
        <f>2*0</f>
        <v>0</v>
      </c>
      <c r="CC103" s="7"/>
      <c r="CD103" s="1147">
        <f>2*0</f>
        <v>0</v>
      </c>
      <c r="CE103" s="1132"/>
      <c r="CF103" s="1822">
        <v>0</v>
      </c>
      <c r="CG103" s="1133"/>
      <c r="CH103" s="1127"/>
      <c r="CI103" s="1127"/>
      <c r="CJ103" s="1127"/>
      <c r="CK103" s="1127"/>
      <c r="CL103" s="1127"/>
      <c r="CM103" s="1127"/>
      <c r="CN103" s="1127"/>
      <c r="CO103" s="1127"/>
      <c r="CP103" s="1127"/>
      <c r="CQ103" s="1127"/>
      <c r="CR103" s="1127"/>
      <c r="CS103" s="1127"/>
      <c r="CT103" s="1127"/>
      <c r="CU103" s="1127"/>
      <c r="CV103" s="1127"/>
    </row>
    <row r="104" spans="2:100" ht="15" customHeight="1" x14ac:dyDescent="0.25">
      <c r="B104" s="1172" t="str">
        <f>"Arq"&amp;G104</f>
        <v>ArqP3</v>
      </c>
      <c r="C104" s="1201"/>
      <c r="D104" s="29"/>
      <c r="E104" s="25"/>
      <c r="F104" s="392" t="s">
        <v>77</v>
      </c>
      <c r="G104" s="19" t="s">
        <v>5</v>
      </c>
      <c r="H104" s="134"/>
      <c r="I104" s="135"/>
      <c r="J104" s="136"/>
      <c r="K104" s="26"/>
      <c r="L104" s="25"/>
      <c r="M104" s="25"/>
      <c r="N104" s="128">
        <f>BE104</f>
        <v>0</v>
      </c>
      <c r="O104" s="129">
        <f>VLOOKUP(G104,DADOS!$D$7:$F$22,3,FALSE)</f>
        <v>8911.01</v>
      </c>
      <c r="P104" s="30">
        <f>ROUND(N104*O104,2)</f>
        <v>0</v>
      </c>
      <c r="S104" s="145"/>
      <c r="T104" s="145"/>
      <c r="U104" s="145"/>
      <c r="V104" s="145"/>
      <c r="W104" s="145"/>
      <c r="X104" s="148"/>
      <c r="Y104" s="40"/>
      <c r="Z104" s="40"/>
      <c r="AA104" s="40"/>
      <c r="AB104" s="40"/>
      <c r="AC104" s="40"/>
      <c r="AD104" s="40"/>
      <c r="AE104" s="40"/>
      <c r="AF104" s="40"/>
      <c r="AG104" s="46"/>
      <c r="AH104" s="893"/>
      <c r="AI104" s="40"/>
      <c r="AJ104" s="40"/>
      <c r="AK104" s="40"/>
      <c r="AL104" s="706"/>
      <c r="AM104" s="1027"/>
      <c r="AN104" s="908"/>
      <c r="AO104" s="908"/>
      <c r="AP104" s="908"/>
      <c r="AQ104" s="908"/>
      <c r="AR104" s="729"/>
      <c r="AS104" s="1055"/>
      <c r="AT104" s="43"/>
      <c r="AU104" s="1002">
        <f>2*0</f>
        <v>0</v>
      </c>
      <c r="AV104" s="393"/>
      <c r="AW104" s="393"/>
      <c r="AX104" s="957">
        <f>1*0</f>
        <v>0</v>
      </c>
      <c r="AY104" s="393">
        <f t="shared" ref="AY104" si="77">1*0</f>
        <v>0</v>
      </c>
      <c r="AZ104" s="393">
        <f t="shared" si="76"/>
        <v>0</v>
      </c>
      <c r="BA104" s="1019"/>
      <c r="BB104" s="945"/>
      <c r="BC104" s="45"/>
      <c r="BD104" s="945"/>
      <c r="BE104" s="25">
        <f>SUM(AL104:BC104)</f>
        <v>0</v>
      </c>
      <c r="BG104" s="152"/>
      <c r="BH104" s="152"/>
      <c r="BS104" s="2333" t="s">
        <v>603</v>
      </c>
      <c r="BT104" s="2334"/>
      <c r="BU104" s="2334"/>
      <c r="BV104" s="2335"/>
      <c r="CA104" s="29" t="s">
        <v>544</v>
      </c>
      <c r="CB104" s="48">
        <f t="shared" ref="CB104:CB105" si="78">2*0</f>
        <v>0</v>
      </c>
      <c r="CC104" s="7"/>
      <c r="CD104" s="1147">
        <f t="shared" ref="CD104:CD105" si="79">2*0</f>
        <v>0</v>
      </c>
      <c r="CE104" s="1132"/>
      <c r="CF104" s="1289"/>
      <c r="CG104" s="1133"/>
      <c r="CH104" s="1127"/>
      <c r="CI104" s="1127"/>
      <c r="CJ104" s="1127"/>
      <c r="CK104" s="1127"/>
      <c r="CL104" s="1127"/>
      <c r="CM104" s="1127"/>
      <c r="CN104" s="1127"/>
      <c r="CO104" s="1127"/>
      <c r="CP104" s="1127"/>
      <c r="CQ104" s="1127"/>
      <c r="CR104" s="1127"/>
      <c r="CS104" s="1127"/>
      <c r="CT104" s="1127"/>
      <c r="CU104" s="1127"/>
      <c r="CV104" s="1127"/>
    </row>
    <row r="105" spans="2:100" ht="16.5" thickBot="1" x14ac:dyDescent="0.3">
      <c r="B105" s="1172" t="str">
        <f>"Arq"&amp;G105</f>
        <v>ArqT4</v>
      </c>
      <c r="C105" s="1201"/>
      <c r="D105" s="29"/>
      <c r="E105" s="25"/>
      <c r="F105" s="405" t="s">
        <v>65</v>
      </c>
      <c r="G105" s="19" t="s">
        <v>40</v>
      </c>
      <c r="H105" s="20"/>
      <c r="I105" s="124">
        <v>1</v>
      </c>
      <c r="J105" s="125" t="s">
        <v>38</v>
      </c>
      <c r="K105" s="126">
        <v>8</v>
      </c>
      <c r="L105" s="126">
        <v>30</v>
      </c>
      <c r="M105" s="127">
        <f>H105*K105*L105*I105</f>
        <v>0</v>
      </c>
      <c r="N105" s="128">
        <f>BE105</f>
        <v>0</v>
      </c>
      <c r="O105" s="129">
        <f>VLOOKUP(G105,DADOS!$D$7:$F$22,3,FALSE)</f>
        <v>2170.94</v>
      </c>
      <c r="P105" s="130">
        <f>ROUND(N105*O105,2)</f>
        <v>0</v>
      </c>
      <c r="S105" s="145"/>
      <c r="T105" s="145"/>
      <c r="U105" s="145"/>
      <c r="V105" s="145"/>
      <c r="W105" s="145"/>
      <c r="X105" s="148"/>
      <c r="Y105" s="40"/>
      <c r="Z105" s="40"/>
      <c r="AA105" s="40"/>
      <c r="AB105" s="40"/>
      <c r="AC105" s="40"/>
      <c r="AD105" s="40"/>
      <c r="AE105" s="40"/>
      <c r="AF105" s="40"/>
      <c r="AG105" s="46"/>
      <c r="AH105" s="893"/>
      <c r="AI105" s="46"/>
      <c r="AJ105" s="46"/>
      <c r="AK105" s="46"/>
      <c r="AL105" s="893"/>
      <c r="AM105" s="1027"/>
      <c r="AN105" s="25"/>
      <c r="AO105" s="908"/>
      <c r="AP105" s="25"/>
      <c r="AQ105" s="535"/>
      <c r="AR105" s="1030"/>
      <c r="AS105" s="1048"/>
      <c r="AT105" s="43"/>
      <c r="AU105" s="1002">
        <f>2*0</f>
        <v>0</v>
      </c>
      <c r="AV105" s="25"/>
      <c r="AW105" s="908"/>
      <c r="AX105" s="956"/>
      <c r="AY105" s="535"/>
      <c r="AZ105" s="1071"/>
      <c r="BA105" s="949"/>
      <c r="BB105" s="905"/>
      <c r="BC105" s="25"/>
      <c r="BD105" s="905"/>
      <c r="BE105" s="25">
        <f>SUM(AL105:BC105)</f>
        <v>0</v>
      </c>
      <c r="BG105" s="152"/>
      <c r="BH105" s="152"/>
      <c r="BM105" s="156" t="s">
        <v>141</v>
      </c>
      <c r="BN105" s="156" t="s">
        <v>142</v>
      </c>
      <c r="BO105" s="155"/>
      <c r="BP105" s="156" t="s">
        <v>141</v>
      </c>
      <c r="BQ105" s="156" t="s">
        <v>142</v>
      </c>
      <c r="BS105" s="2336" t="s">
        <v>604</v>
      </c>
      <c r="BT105" s="2337"/>
      <c r="BU105" s="2337"/>
      <c r="BV105" s="2338"/>
      <c r="CA105" s="1253" t="s">
        <v>545</v>
      </c>
      <c r="CB105" s="48">
        <f t="shared" si="78"/>
        <v>0</v>
      </c>
      <c r="CC105" s="1252"/>
      <c r="CD105" s="1147">
        <f t="shared" si="79"/>
        <v>0</v>
      </c>
      <c r="CE105" s="1609"/>
      <c r="CF105" s="1281"/>
      <c r="CG105" s="1133"/>
      <c r="CH105" s="1127"/>
      <c r="CI105" s="1127"/>
      <c r="CJ105" s="1127"/>
      <c r="CK105" s="1127"/>
      <c r="CL105" s="1127"/>
      <c r="CM105" s="1127"/>
      <c r="CN105" s="1127"/>
      <c r="CO105" s="1127"/>
      <c r="CP105" s="1127"/>
      <c r="CQ105" s="1127"/>
      <c r="CR105" s="1127"/>
      <c r="CS105" s="1127"/>
      <c r="CT105" s="1127"/>
      <c r="CU105" s="1127"/>
      <c r="CV105" s="1127"/>
    </row>
    <row r="106" spans="2:100" s="23" customFormat="1" ht="15" customHeight="1" x14ac:dyDescent="0.25">
      <c r="B106" s="1216"/>
      <c r="C106" s="1217"/>
      <c r="D106" s="113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437" t="s">
        <v>169</v>
      </c>
      <c r="P106" s="138">
        <f>SUM(P103:P105)</f>
        <v>0</v>
      </c>
      <c r="Q106" s="440">
        <f>P106/P$117</f>
        <v>0</v>
      </c>
      <c r="S106" s="146"/>
      <c r="T106" s="146"/>
      <c r="U106" s="146"/>
      <c r="V106" s="146"/>
      <c r="W106" s="146"/>
      <c r="X106" s="149"/>
      <c r="Y106" s="32"/>
      <c r="Z106" s="32"/>
      <c r="AA106" s="32"/>
      <c r="AB106" s="32"/>
      <c r="AC106" s="33"/>
      <c r="AD106" s="33"/>
      <c r="AE106" s="33"/>
      <c r="AF106" s="33"/>
      <c r="AG106" s="33"/>
      <c r="AH106" s="970"/>
      <c r="AI106" s="33"/>
      <c r="AJ106" s="33"/>
      <c r="AK106" s="33"/>
      <c r="AL106" s="970"/>
      <c r="AM106" s="1025"/>
      <c r="AN106" s="535"/>
      <c r="AO106" s="908"/>
      <c r="AP106" s="535"/>
      <c r="AQ106" s="535"/>
      <c r="AR106" s="576"/>
      <c r="AS106" s="1055"/>
      <c r="AT106" s="33"/>
      <c r="AU106" s="908"/>
      <c r="AV106" s="25"/>
      <c r="AW106" s="25"/>
      <c r="AX106" s="956"/>
      <c r="AY106" s="25"/>
      <c r="AZ106" s="25"/>
      <c r="BA106" s="949"/>
      <c r="BB106" s="905"/>
      <c r="BC106" s="25"/>
      <c r="BD106" s="905"/>
      <c r="BE106" s="25"/>
      <c r="BF106" s="24"/>
      <c r="BG106" s="153"/>
      <c r="BH106" s="153"/>
      <c r="BI106" s="154"/>
      <c r="BJ106" s="151">
        <f>P106</f>
        <v>0</v>
      </c>
      <c r="BK106" s="151"/>
      <c r="BL106" s="24"/>
      <c r="BM106" s="157">
        <f>SUM(BG11:BG79)</f>
        <v>3167292.47</v>
      </c>
      <c r="BN106" s="157"/>
      <c r="BO106" s="155"/>
      <c r="BP106" s="157">
        <f>SUM(BJ80:BJ114)</f>
        <v>0</v>
      </c>
      <c r="BQ106" s="157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G106" s="1133"/>
      <c r="CH106" s="1127"/>
      <c r="CI106" s="1127"/>
      <c r="CJ106" s="1127"/>
      <c r="CK106" s="1127"/>
      <c r="CL106" s="1127"/>
      <c r="CM106" s="1127"/>
      <c r="CN106" s="1127"/>
      <c r="CO106" s="1127"/>
      <c r="CP106" s="1127"/>
      <c r="CQ106" s="1127"/>
      <c r="CR106" s="1127"/>
      <c r="CS106" s="1127"/>
      <c r="CT106" s="1127"/>
      <c r="CU106" s="1127"/>
      <c r="CV106" s="1127"/>
    </row>
    <row r="107" spans="2:100" s="23" customFormat="1" ht="15" customHeight="1" thickBot="1" x14ac:dyDescent="0.3">
      <c r="B107" s="1216"/>
      <c r="C107" s="1217"/>
      <c r="D107" s="1176"/>
      <c r="E107" s="1177"/>
      <c r="F107" s="1177"/>
      <c r="G107" s="1177"/>
      <c r="H107" s="1177"/>
      <c r="I107" s="1177"/>
      <c r="J107" s="1177"/>
      <c r="K107" s="1177"/>
      <c r="L107" s="1177"/>
      <c r="M107" s="1177"/>
      <c r="N107" s="1177"/>
      <c r="O107" s="1178" t="s">
        <v>111</v>
      </c>
      <c r="P107" s="1218">
        <f>P106*0.8404</f>
        <v>0</v>
      </c>
      <c r="Q107" s="1202"/>
      <c r="R107" s="382"/>
      <c r="S107" s="1142"/>
      <c r="T107" s="1142"/>
      <c r="U107" s="1142"/>
      <c r="V107" s="1142"/>
      <c r="W107" s="1142"/>
      <c r="X107" s="1955"/>
      <c r="Y107" s="32"/>
      <c r="Z107" s="32"/>
      <c r="AA107" s="32"/>
      <c r="AB107" s="32"/>
      <c r="AC107" s="33"/>
      <c r="AD107" s="33"/>
      <c r="AE107" s="33"/>
      <c r="AF107" s="33"/>
      <c r="AG107" s="33"/>
      <c r="AH107" s="970"/>
      <c r="AI107" s="33"/>
      <c r="AJ107" s="33"/>
      <c r="AK107" s="33"/>
      <c r="AL107" s="970"/>
      <c r="AM107" s="1026"/>
      <c r="AN107" s="574"/>
      <c r="AO107" s="908"/>
      <c r="AP107" s="574"/>
      <c r="AQ107" s="574"/>
      <c r="AR107" s="1032"/>
      <c r="AS107" s="1056"/>
      <c r="AT107" s="33"/>
      <c r="AU107" s="911"/>
      <c r="AV107" s="25"/>
      <c r="AW107" s="25"/>
      <c r="AX107" s="956"/>
      <c r="AY107" s="25"/>
      <c r="AZ107" s="25"/>
      <c r="BA107" s="949"/>
      <c r="BB107" s="905"/>
      <c r="BC107" s="25"/>
      <c r="BD107" s="905"/>
      <c r="BE107" s="25"/>
      <c r="BF107" s="24"/>
      <c r="BG107" s="153"/>
      <c r="BH107" s="153"/>
      <c r="BI107" s="154"/>
      <c r="BJ107" s="151"/>
      <c r="BK107" s="151">
        <f>P107</f>
        <v>0</v>
      </c>
      <c r="BL107" s="24"/>
      <c r="BM107" s="157"/>
      <c r="BN107" s="157">
        <f>SUM(BH11:BH79)</f>
        <v>2661792.5917880004</v>
      </c>
      <c r="BO107" s="155"/>
      <c r="BP107" s="157"/>
      <c r="BQ107" s="157">
        <f>SUM(BK80:BK114)</f>
        <v>0</v>
      </c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G107" s="1133"/>
      <c r="CH107" s="1127"/>
      <c r="CI107" s="1127"/>
      <c r="CJ107" s="1127"/>
      <c r="CK107" s="1127"/>
      <c r="CL107" s="1127"/>
      <c r="CM107" s="1127"/>
      <c r="CN107" s="1127"/>
      <c r="CO107" s="1127"/>
      <c r="CP107" s="1127"/>
      <c r="CQ107" s="1127"/>
      <c r="CR107" s="1127"/>
      <c r="CS107" s="1127"/>
      <c r="CT107" s="1127"/>
      <c r="CU107" s="1127"/>
      <c r="CV107" s="1127"/>
    </row>
    <row r="108" spans="2:100" s="396" customFormat="1" ht="27.75" customHeight="1" thickBot="1" x14ac:dyDescent="0.3">
      <c r="B108" s="1205"/>
      <c r="C108" s="1206"/>
      <c r="D108" s="1219" t="s">
        <v>171</v>
      </c>
      <c r="E108" s="1220"/>
      <c r="F108" s="1220"/>
      <c r="G108" s="1220"/>
      <c r="H108" s="1220"/>
      <c r="I108" s="1220"/>
      <c r="J108" s="1220"/>
      <c r="K108" s="1220"/>
      <c r="L108" s="1220"/>
      <c r="M108" s="1220"/>
      <c r="N108" s="1220"/>
      <c r="O108" s="1220"/>
      <c r="P108" s="1221"/>
      <c r="Q108" s="1205"/>
      <c r="R108" s="1206"/>
      <c r="S108" s="1977"/>
      <c r="T108" s="1977"/>
      <c r="U108" s="1977"/>
      <c r="V108" s="1977"/>
      <c r="W108" s="1977"/>
      <c r="X108" s="2034" t="s">
        <v>171</v>
      </c>
      <c r="Y108" s="589"/>
      <c r="Z108" s="589"/>
      <c r="AA108" s="589"/>
      <c r="AB108" s="589"/>
      <c r="AC108" s="590"/>
      <c r="AD108" s="590"/>
      <c r="AE108" s="590"/>
      <c r="AF108" s="590"/>
      <c r="AG108" s="590"/>
      <c r="AH108" s="590"/>
      <c r="AI108" s="590"/>
      <c r="AJ108" s="590"/>
      <c r="AK108" s="590"/>
      <c r="AL108" s="590"/>
      <c r="AM108" s="564"/>
      <c r="AN108" s="591"/>
      <c r="AO108" s="591"/>
      <c r="AP108" s="591"/>
      <c r="AQ108" s="591"/>
      <c r="AR108" s="591"/>
      <c r="AS108" s="1057"/>
      <c r="AT108" s="564" t="s">
        <v>171</v>
      </c>
      <c r="AU108" s="564"/>
      <c r="AV108" s="49"/>
      <c r="AW108" s="49"/>
      <c r="AX108" s="49"/>
      <c r="AY108" s="49"/>
      <c r="AZ108" s="49"/>
      <c r="BA108" s="904"/>
      <c r="BB108" s="904"/>
      <c r="BC108" s="49"/>
      <c r="BD108" s="904"/>
      <c r="BE108" s="49"/>
      <c r="BF108" s="400"/>
      <c r="BG108" s="401"/>
      <c r="BH108" s="401"/>
      <c r="BI108" s="402"/>
      <c r="BJ108" s="402"/>
      <c r="BK108" s="402"/>
      <c r="BL108" s="400"/>
      <c r="BM108" s="592"/>
      <c r="BN108" s="592"/>
      <c r="BO108" s="592"/>
      <c r="BP108" s="592"/>
      <c r="BQ108" s="592"/>
      <c r="BR108" s="400"/>
      <c r="BS108" s="1254" t="s">
        <v>171</v>
      </c>
      <c r="BT108" s="1206"/>
      <c r="BU108" s="1206"/>
      <c r="BV108" s="1240"/>
      <c r="BW108" s="400"/>
      <c r="BX108" s="400"/>
      <c r="BY108" s="400"/>
      <c r="BZ108" s="400"/>
      <c r="CA108" s="1205"/>
      <c r="CB108" s="1236" t="s">
        <v>589</v>
      </c>
      <c r="CC108" s="1206"/>
      <c r="CD108" s="1236" t="s">
        <v>537</v>
      </c>
      <c r="CE108" s="1279"/>
      <c r="CF108" s="1236" t="s">
        <v>551</v>
      </c>
      <c r="CG108" s="1133"/>
      <c r="CH108" s="1127"/>
      <c r="CI108" s="1127"/>
      <c r="CJ108" s="1127"/>
      <c r="CK108" s="1127"/>
      <c r="CL108" s="1127"/>
      <c r="CM108" s="1127"/>
      <c r="CN108" s="1127"/>
      <c r="CO108" s="1127"/>
      <c r="CP108" s="1127"/>
      <c r="CQ108" s="1127"/>
      <c r="CR108" s="1127"/>
      <c r="CS108" s="1127"/>
      <c r="CT108" s="1127"/>
      <c r="CU108" s="1127"/>
      <c r="CV108" s="1127"/>
    </row>
    <row r="109" spans="2:100" s="23" customFormat="1" ht="15" customHeight="1" x14ac:dyDescent="0.25">
      <c r="B109" s="1172" t="str">
        <f>"Bio"&amp;G109</f>
        <v>BioP2</v>
      </c>
      <c r="C109" s="1217"/>
      <c r="D109" s="822"/>
      <c r="E109" s="823"/>
      <c r="F109" s="426" t="s">
        <v>129</v>
      </c>
      <c r="G109" s="427" t="s">
        <v>4</v>
      </c>
      <c r="H109" s="449"/>
      <c r="I109" s="124">
        <v>1</v>
      </c>
      <c r="J109" s="137" t="s">
        <v>38</v>
      </c>
      <c r="K109" s="428">
        <v>8</v>
      </c>
      <c r="L109" s="428">
        <v>90</v>
      </c>
      <c r="M109" s="48">
        <f>H109*I109*K109*L109</f>
        <v>0</v>
      </c>
      <c r="N109" s="792">
        <f t="shared" ref="N109:N113" si="80">BE109</f>
        <v>0</v>
      </c>
      <c r="O109" s="430">
        <f>VLOOKUP(G109,DADOS!$D$7:$F$22,3,FALSE)</f>
        <v>10831.32</v>
      </c>
      <c r="P109" s="30">
        <f t="shared" ref="P109:P114" si="81">ROUND(N109*O109,2)</f>
        <v>0</v>
      </c>
      <c r="Q109" s="1"/>
      <c r="R109" s="1"/>
      <c r="S109" s="145"/>
      <c r="T109" s="145"/>
      <c r="U109" s="145"/>
      <c r="V109" s="145"/>
      <c r="W109" s="145"/>
      <c r="X109" s="148"/>
      <c r="Y109" s="587"/>
      <c r="Z109" s="1159"/>
      <c r="AA109" s="1159"/>
      <c r="AB109" s="535"/>
      <c r="AC109" s="535"/>
      <c r="AD109" s="535"/>
      <c r="AE109" s="535"/>
      <c r="AF109" s="535"/>
      <c r="AG109" s="535"/>
      <c r="AH109" s="970"/>
      <c r="AI109" s="535"/>
      <c r="AJ109" s="535"/>
      <c r="AK109" s="535"/>
      <c r="AL109" s="970"/>
      <c r="AM109" s="1027"/>
      <c r="AN109" s="585"/>
      <c r="AO109" s="970"/>
      <c r="AP109" s="535"/>
      <c r="AQ109" s="535"/>
      <c r="AR109" s="576"/>
      <c r="AS109" s="1048"/>
      <c r="AT109" s="535"/>
      <c r="AU109" s="926">
        <f>3*0</f>
        <v>0</v>
      </c>
      <c r="AV109" s="393">
        <f>3*0</f>
        <v>0</v>
      </c>
      <c r="AW109" s="393">
        <f t="shared" ref="AW109:AX112" si="82">2*0</f>
        <v>0</v>
      </c>
      <c r="AX109" s="941">
        <f t="shared" si="82"/>
        <v>0</v>
      </c>
      <c r="AY109" s="393">
        <f>1*0</f>
        <v>0</v>
      </c>
      <c r="AZ109" s="393">
        <f t="shared" ref="AZ109:AZ112" si="83">1*0</f>
        <v>0</v>
      </c>
      <c r="BA109" s="949"/>
      <c r="BB109" s="393">
        <f t="shared" ref="BB109:BB112" si="84">1*0</f>
        <v>0</v>
      </c>
      <c r="BC109" s="25"/>
      <c r="BD109" s="905"/>
      <c r="BE109" s="25">
        <f t="shared" ref="BE109:BE114" si="85">SUM(AL109:BC109)</f>
        <v>0</v>
      </c>
      <c r="BF109" s="24"/>
      <c r="BG109" s="153"/>
      <c r="BH109" s="153"/>
      <c r="BI109" s="154"/>
      <c r="BJ109" s="150"/>
      <c r="BK109" s="150"/>
      <c r="BL109" s="24"/>
      <c r="BM109" s="155"/>
      <c r="BN109" s="155"/>
      <c r="BO109" s="155"/>
      <c r="BP109" s="155"/>
      <c r="BQ109" s="155"/>
      <c r="BR109" s="24"/>
      <c r="BS109" s="2327" t="s">
        <v>575</v>
      </c>
      <c r="BT109" s="2328"/>
      <c r="BU109" s="2328"/>
      <c r="BV109" s="2329"/>
      <c r="BW109" s="24"/>
      <c r="BX109" s="24"/>
      <c r="BY109" s="24"/>
      <c r="BZ109" s="24"/>
      <c r="CA109" s="1255" t="s">
        <v>530</v>
      </c>
      <c r="CB109" s="1248">
        <f>4*1*0</f>
        <v>0</v>
      </c>
      <c r="CC109" s="24"/>
      <c r="CD109" s="1249">
        <f>4*1*0</f>
        <v>0</v>
      </c>
      <c r="CE109" s="1605"/>
      <c r="CF109" s="1285">
        <v>0</v>
      </c>
      <c r="CG109" s="1133"/>
      <c r="CH109" s="1127"/>
      <c r="CI109" s="1127"/>
      <c r="CJ109" s="1127"/>
      <c r="CK109" s="1127"/>
      <c r="CL109" s="1127"/>
      <c r="CM109" s="1127"/>
      <c r="CN109" s="1127"/>
      <c r="CO109" s="1127"/>
      <c r="CP109" s="1127"/>
      <c r="CQ109" s="1127"/>
      <c r="CR109" s="1127"/>
      <c r="CS109" s="1127"/>
      <c r="CT109" s="1127"/>
      <c r="CU109" s="1127"/>
      <c r="CV109" s="1127"/>
    </row>
    <row r="110" spans="2:100" s="23" customFormat="1" ht="15" customHeight="1" x14ac:dyDescent="0.25">
      <c r="B110" s="1172" t="str">
        <f t="shared" ref="B110:B114" si="86">"Bio"&amp;G110</f>
        <v>BioP2</v>
      </c>
      <c r="C110" s="1217"/>
      <c r="D110" s="12"/>
      <c r="E110" s="409"/>
      <c r="F110" s="392" t="s">
        <v>130</v>
      </c>
      <c r="G110" s="19" t="s">
        <v>4</v>
      </c>
      <c r="H110" s="134"/>
      <c r="I110" s="135"/>
      <c r="J110" s="136"/>
      <c r="K110" s="26"/>
      <c r="L110" s="25"/>
      <c r="M110" s="25"/>
      <c r="N110" s="128">
        <f t="shared" si="80"/>
        <v>0</v>
      </c>
      <c r="O110" s="129">
        <f>VLOOKUP(G110,DADOS!$D$7:$F$22,3,FALSE)</f>
        <v>10831.32</v>
      </c>
      <c r="P110" s="30">
        <f t="shared" si="81"/>
        <v>0</v>
      </c>
      <c r="Q110" s="1"/>
      <c r="R110" s="1"/>
      <c r="S110" s="145"/>
      <c r="T110" s="145"/>
      <c r="U110" s="145"/>
      <c r="V110" s="145"/>
      <c r="W110" s="145"/>
      <c r="X110" s="148"/>
      <c r="Y110" s="587"/>
      <c r="Z110" s="1159"/>
      <c r="AA110" s="1159"/>
      <c r="AB110" s="535"/>
      <c r="AC110" s="535"/>
      <c r="AD110" s="535"/>
      <c r="AE110" s="535"/>
      <c r="AF110" s="535"/>
      <c r="AG110" s="535"/>
      <c r="AH110" s="970"/>
      <c r="AI110" s="535"/>
      <c r="AJ110" s="535"/>
      <c r="AK110" s="535"/>
      <c r="AL110" s="970"/>
      <c r="AM110" s="1027"/>
      <c r="AN110" s="585"/>
      <c r="AO110" s="970"/>
      <c r="AP110" s="535"/>
      <c r="AQ110" s="535"/>
      <c r="AR110" s="576"/>
      <c r="AS110" s="1048"/>
      <c r="AT110" s="535"/>
      <c r="AU110" s="926">
        <f t="shared" ref="AU110:AV112" si="87">3*0</f>
        <v>0</v>
      </c>
      <c r="AV110" s="393">
        <f t="shared" si="87"/>
        <v>0</v>
      </c>
      <c r="AW110" s="393">
        <f t="shared" si="82"/>
        <v>0</v>
      </c>
      <c r="AX110" s="941">
        <f t="shared" si="82"/>
        <v>0</v>
      </c>
      <c r="AY110" s="393">
        <f t="shared" ref="AY110:AY112" si="88">1*0</f>
        <v>0</v>
      </c>
      <c r="AZ110" s="393">
        <f t="shared" si="83"/>
        <v>0</v>
      </c>
      <c r="BA110" s="949"/>
      <c r="BB110" s="393">
        <f t="shared" si="84"/>
        <v>0</v>
      </c>
      <c r="BC110" s="25"/>
      <c r="BD110" s="905"/>
      <c r="BE110" s="25">
        <f t="shared" si="85"/>
        <v>0</v>
      </c>
      <c r="BF110" s="24"/>
      <c r="BG110" s="153"/>
      <c r="BH110" s="153"/>
      <c r="BI110" s="154"/>
      <c r="BJ110" s="150"/>
      <c r="BK110" s="150"/>
      <c r="BL110" s="24"/>
      <c r="BM110" s="155"/>
      <c r="BN110" s="155"/>
      <c r="BO110" s="155"/>
      <c r="BP110" s="155"/>
      <c r="BQ110" s="155"/>
      <c r="BR110" s="24"/>
      <c r="BS110" s="2321" t="s">
        <v>579</v>
      </c>
      <c r="BT110" s="2322"/>
      <c r="BU110" s="2322"/>
      <c r="BV110" s="2323"/>
      <c r="BW110" s="24"/>
      <c r="BX110" s="24"/>
      <c r="BY110" s="24"/>
      <c r="BZ110" s="24"/>
      <c r="CA110" s="1247" t="s">
        <v>530</v>
      </c>
      <c r="CB110" s="1248">
        <f>4*1*0</f>
        <v>0</v>
      </c>
      <c r="CC110" s="24"/>
      <c r="CD110" s="1249">
        <f>4*1*0</f>
        <v>0</v>
      </c>
      <c r="CE110" s="1605"/>
      <c r="CF110" s="1607"/>
      <c r="CG110" s="1133"/>
      <c r="CH110" s="1127"/>
      <c r="CI110" s="1127"/>
      <c r="CJ110" s="1127"/>
      <c r="CK110" s="1127"/>
      <c r="CL110" s="1127"/>
      <c r="CM110" s="1127"/>
      <c r="CN110" s="1127"/>
      <c r="CO110" s="1127"/>
      <c r="CP110" s="1127"/>
      <c r="CQ110" s="1127"/>
      <c r="CR110" s="1127"/>
      <c r="CS110" s="1127"/>
      <c r="CT110" s="1127"/>
      <c r="CU110" s="1127"/>
      <c r="CV110" s="1127"/>
    </row>
    <row r="111" spans="2:100" s="23" customFormat="1" ht="15" customHeight="1" x14ac:dyDescent="0.25">
      <c r="B111" s="1172" t="str">
        <f t="shared" si="86"/>
        <v>BioP2</v>
      </c>
      <c r="C111" s="1217"/>
      <c r="D111" s="12"/>
      <c r="E111" s="1153"/>
      <c r="F111" s="392" t="s">
        <v>131</v>
      </c>
      <c r="G111" s="19" t="s">
        <v>4</v>
      </c>
      <c r="H111" s="1154"/>
      <c r="I111" s="1155"/>
      <c r="J111" s="1156"/>
      <c r="K111" s="1157"/>
      <c r="L111" s="905"/>
      <c r="M111" s="905"/>
      <c r="N111" s="128">
        <f t="shared" si="80"/>
        <v>0</v>
      </c>
      <c r="O111" s="129">
        <f>VLOOKUP(G111,DADOS!$D$7:$F$22,3,FALSE)</f>
        <v>10831.32</v>
      </c>
      <c r="P111" s="30">
        <f t="shared" si="81"/>
        <v>0</v>
      </c>
      <c r="Q111" s="1"/>
      <c r="R111" s="1"/>
      <c r="S111" s="145"/>
      <c r="T111" s="145"/>
      <c r="U111" s="145"/>
      <c r="V111" s="145"/>
      <c r="W111" s="145"/>
      <c r="X111" s="148"/>
      <c r="Y111" s="1158"/>
      <c r="Z111" s="1159"/>
      <c r="AA111" s="1159"/>
      <c r="AB111" s="1159"/>
      <c r="AC111" s="1159"/>
      <c r="AD111" s="1159"/>
      <c r="AE111" s="1159"/>
      <c r="AF111" s="1159"/>
      <c r="AG111" s="1159"/>
      <c r="AH111" s="1160"/>
      <c r="AI111" s="1159"/>
      <c r="AJ111" s="1159"/>
      <c r="AK111" s="1159"/>
      <c r="AL111" s="1160"/>
      <c r="AM111" s="1161"/>
      <c r="AN111" s="1162"/>
      <c r="AO111" s="1160"/>
      <c r="AP111" s="1159"/>
      <c r="AQ111" s="1159"/>
      <c r="AR111" s="1163"/>
      <c r="AS111" s="1164"/>
      <c r="AT111" s="1159"/>
      <c r="AU111" s="926">
        <f t="shared" si="87"/>
        <v>0</v>
      </c>
      <c r="AV111" s="393">
        <f t="shared" si="87"/>
        <v>0</v>
      </c>
      <c r="AW111" s="393">
        <f t="shared" si="82"/>
        <v>0</v>
      </c>
      <c r="AX111" s="941">
        <f t="shared" si="82"/>
        <v>0</v>
      </c>
      <c r="AY111" s="393">
        <f t="shared" si="88"/>
        <v>0</v>
      </c>
      <c r="AZ111" s="393">
        <f t="shared" si="83"/>
        <v>0</v>
      </c>
      <c r="BA111" s="949"/>
      <c r="BB111" s="393">
        <f t="shared" si="84"/>
        <v>0</v>
      </c>
      <c r="BC111" s="905"/>
      <c r="BD111" s="905"/>
      <c r="BE111" s="25">
        <f t="shared" si="85"/>
        <v>0</v>
      </c>
      <c r="BF111" s="24"/>
      <c r="BG111" s="153"/>
      <c r="BH111" s="153"/>
      <c r="BI111" s="154"/>
      <c r="BJ111" s="150"/>
      <c r="BK111" s="150"/>
      <c r="BL111" s="24"/>
      <c r="BM111" s="155"/>
      <c r="BN111" s="155"/>
      <c r="BO111" s="155"/>
      <c r="BP111" s="155"/>
      <c r="BQ111" s="155"/>
      <c r="BR111" s="24"/>
      <c r="BS111" s="2321" t="s">
        <v>577</v>
      </c>
      <c r="BT111" s="2322"/>
      <c r="BU111" s="2322"/>
      <c r="BV111" s="2323"/>
      <c r="BW111" s="24"/>
      <c r="BX111" s="24"/>
      <c r="BY111" s="24"/>
      <c r="BZ111" s="24"/>
      <c r="CA111" s="1247" t="s">
        <v>530</v>
      </c>
      <c r="CB111" s="1248">
        <f>4*1*0</f>
        <v>0</v>
      </c>
      <c r="CC111" s="24"/>
      <c r="CD111" s="1249">
        <f>4*1*0</f>
        <v>0</v>
      </c>
      <c r="CE111" s="1605"/>
      <c r="CF111" s="1607"/>
      <c r="CG111" s="1133"/>
      <c r="CH111" s="1127"/>
      <c r="CI111" s="1127"/>
      <c r="CJ111" s="1127"/>
      <c r="CK111" s="1127"/>
      <c r="CL111" s="1127"/>
      <c r="CM111" s="1127"/>
      <c r="CN111" s="1127"/>
      <c r="CO111" s="1127"/>
      <c r="CP111" s="1127"/>
      <c r="CQ111" s="1127"/>
      <c r="CR111" s="1127"/>
      <c r="CS111" s="1127"/>
      <c r="CT111" s="1127"/>
      <c r="CU111" s="1127"/>
      <c r="CV111" s="1127"/>
    </row>
    <row r="112" spans="2:100" s="23" customFormat="1" ht="15" customHeight="1" x14ac:dyDescent="0.25">
      <c r="B112" s="1172" t="str">
        <f t="shared" si="86"/>
        <v>BioP2</v>
      </c>
      <c r="C112" s="1217"/>
      <c r="D112" s="12"/>
      <c r="E112" s="1153"/>
      <c r="F112" s="392" t="s">
        <v>132</v>
      </c>
      <c r="G112" s="19" t="s">
        <v>4</v>
      </c>
      <c r="H112" s="1154"/>
      <c r="I112" s="1155"/>
      <c r="J112" s="1156"/>
      <c r="K112" s="1157"/>
      <c r="L112" s="905"/>
      <c r="M112" s="905"/>
      <c r="N112" s="128">
        <f t="shared" si="80"/>
        <v>0</v>
      </c>
      <c r="O112" s="129">
        <f>VLOOKUP(G112,DADOS!$D$7:$F$22,3,FALSE)</f>
        <v>10831.32</v>
      </c>
      <c r="P112" s="30">
        <f t="shared" si="81"/>
        <v>0</v>
      </c>
      <c r="Q112" s="1"/>
      <c r="R112" s="1"/>
      <c r="S112" s="145"/>
      <c r="T112" s="145"/>
      <c r="U112" s="145"/>
      <c r="V112" s="145"/>
      <c r="W112" s="145"/>
      <c r="X112" s="148"/>
      <c r="Y112" s="1158"/>
      <c r="Z112" s="1159"/>
      <c r="AA112" s="1159"/>
      <c r="AB112" s="1159"/>
      <c r="AC112" s="1159"/>
      <c r="AD112" s="1159"/>
      <c r="AE112" s="1159"/>
      <c r="AF112" s="1159"/>
      <c r="AG112" s="1159"/>
      <c r="AH112" s="1160"/>
      <c r="AI112" s="1159"/>
      <c r="AJ112" s="1159"/>
      <c r="AK112" s="1159"/>
      <c r="AL112" s="1160"/>
      <c r="AM112" s="1161"/>
      <c r="AN112" s="1162"/>
      <c r="AO112" s="1160"/>
      <c r="AP112" s="1159"/>
      <c r="AQ112" s="1159"/>
      <c r="AR112" s="1163"/>
      <c r="AS112" s="1164"/>
      <c r="AT112" s="1159"/>
      <c r="AU112" s="926">
        <f t="shared" si="87"/>
        <v>0</v>
      </c>
      <c r="AV112" s="393">
        <f t="shared" si="87"/>
        <v>0</v>
      </c>
      <c r="AW112" s="393">
        <f t="shared" si="82"/>
        <v>0</v>
      </c>
      <c r="AX112" s="941">
        <f t="shared" si="82"/>
        <v>0</v>
      </c>
      <c r="AY112" s="393">
        <f t="shared" si="88"/>
        <v>0</v>
      </c>
      <c r="AZ112" s="393">
        <f t="shared" si="83"/>
        <v>0</v>
      </c>
      <c r="BA112" s="949"/>
      <c r="BB112" s="393">
        <f t="shared" si="84"/>
        <v>0</v>
      </c>
      <c r="BC112" s="905"/>
      <c r="BD112" s="905"/>
      <c r="BE112" s="25">
        <f t="shared" si="85"/>
        <v>0</v>
      </c>
      <c r="BF112" s="24"/>
      <c r="BG112" s="153"/>
      <c r="BH112" s="153"/>
      <c r="BI112" s="154"/>
      <c r="BJ112" s="150"/>
      <c r="BK112" s="150"/>
      <c r="BL112" s="24"/>
      <c r="BM112" s="155"/>
      <c r="BN112" s="155"/>
      <c r="BO112" s="155"/>
      <c r="BP112" s="155"/>
      <c r="BQ112" s="155"/>
      <c r="BR112" s="24"/>
      <c r="BS112" s="2339" t="s">
        <v>576</v>
      </c>
      <c r="BT112" s="2331"/>
      <c r="BU112" s="2331"/>
      <c r="BV112" s="2332"/>
      <c r="BW112" s="24"/>
      <c r="BX112" s="24"/>
      <c r="BY112" s="24"/>
      <c r="BZ112" s="24"/>
      <c r="CA112" s="1247" t="s">
        <v>530</v>
      </c>
      <c r="CB112" s="1248">
        <f>4*1*0</f>
        <v>0</v>
      </c>
      <c r="CC112" s="24"/>
      <c r="CD112" s="1249">
        <f>4*1*0</f>
        <v>0</v>
      </c>
      <c r="CE112" s="1605"/>
      <c r="CF112" s="1607"/>
      <c r="CG112" s="1133"/>
      <c r="CH112" s="1127"/>
      <c r="CI112" s="1127"/>
      <c r="CJ112" s="1127"/>
      <c r="CK112" s="1127"/>
      <c r="CL112" s="1127"/>
      <c r="CM112" s="1127"/>
      <c r="CN112" s="1127"/>
      <c r="CO112" s="1127"/>
      <c r="CP112" s="1127"/>
      <c r="CQ112" s="1127"/>
      <c r="CR112" s="1127"/>
      <c r="CS112" s="1127"/>
      <c r="CT112" s="1127"/>
      <c r="CU112" s="1127"/>
      <c r="CV112" s="1127"/>
    </row>
    <row r="113" spans="1:115" s="23" customFormat="1" ht="15" customHeight="1" x14ac:dyDescent="0.25">
      <c r="B113" s="1172" t="str">
        <f t="shared" si="86"/>
        <v>BioP3</v>
      </c>
      <c r="C113" s="1217"/>
      <c r="D113" s="12"/>
      <c r="E113" s="1153"/>
      <c r="F113" s="392" t="s">
        <v>505</v>
      </c>
      <c r="G113" s="19" t="s">
        <v>5</v>
      </c>
      <c r="H113" s="1154"/>
      <c r="I113" s="1155"/>
      <c r="J113" s="1156"/>
      <c r="K113" s="1157"/>
      <c r="L113" s="905"/>
      <c r="M113" s="905"/>
      <c r="N113" s="128">
        <f t="shared" si="80"/>
        <v>0</v>
      </c>
      <c r="O113" s="129">
        <f>VLOOKUP(G113,DADOS!$D$7:$F$22,3,FALSE)</f>
        <v>8911.01</v>
      </c>
      <c r="P113" s="30">
        <f t="shared" si="81"/>
        <v>0</v>
      </c>
      <c r="Q113" s="1"/>
      <c r="R113" s="1"/>
      <c r="S113" s="145"/>
      <c r="T113" s="145"/>
      <c r="U113" s="145"/>
      <c r="V113" s="145"/>
      <c r="W113" s="145"/>
      <c r="X113" s="148"/>
      <c r="Y113" s="1158"/>
      <c r="Z113" s="1159"/>
      <c r="AA113" s="1159"/>
      <c r="AB113" s="1159"/>
      <c r="AC113" s="1159"/>
      <c r="AD113" s="1159"/>
      <c r="AE113" s="1159"/>
      <c r="AF113" s="1159"/>
      <c r="AG113" s="1159"/>
      <c r="AH113" s="1160"/>
      <c r="AI113" s="1159"/>
      <c r="AJ113" s="1159"/>
      <c r="AK113" s="1159"/>
      <c r="AL113" s="1160"/>
      <c r="AM113" s="1161"/>
      <c r="AN113" s="1162"/>
      <c r="AO113" s="1160"/>
      <c r="AP113" s="1159"/>
      <c r="AQ113" s="1159"/>
      <c r="AR113" s="1163"/>
      <c r="AS113" s="1164"/>
      <c r="AT113" s="1159"/>
      <c r="AU113" s="926">
        <f>3*0</f>
        <v>0</v>
      </c>
      <c r="AV113" s="393">
        <f>3*0</f>
        <v>0</v>
      </c>
      <c r="AW113" s="393"/>
      <c r="AX113" s="941">
        <f>2*0</f>
        <v>0</v>
      </c>
      <c r="AY113" s="905"/>
      <c r="AZ113" s="905"/>
      <c r="BA113" s="949"/>
      <c r="BB113" s="905"/>
      <c r="BC113" s="905"/>
      <c r="BD113" s="905"/>
      <c r="BE113" s="25">
        <f t="shared" si="85"/>
        <v>0</v>
      </c>
      <c r="BF113" s="24"/>
      <c r="BG113" s="153"/>
      <c r="BH113" s="153"/>
      <c r="BI113" s="154"/>
      <c r="BJ113" s="150"/>
      <c r="BK113" s="150"/>
      <c r="BL113" s="24"/>
      <c r="BM113" s="155"/>
      <c r="BN113" s="155"/>
      <c r="BO113" s="155"/>
      <c r="BP113" s="155"/>
      <c r="BQ113" s="155"/>
      <c r="BR113" s="24"/>
      <c r="BS113" s="1124" t="s">
        <v>578</v>
      </c>
      <c r="BT113" s="1125"/>
      <c r="BU113" s="1125"/>
      <c r="BV113" s="1126"/>
      <c r="BW113" s="24"/>
      <c r="BX113" s="24"/>
      <c r="BY113" s="24"/>
      <c r="BZ113" s="24"/>
      <c r="CA113" s="1237" t="s">
        <v>542</v>
      </c>
      <c r="CB113" s="947">
        <f>4*1*0</f>
        <v>0</v>
      </c>
      <c r="CC113" s="24"/>
      <c r="CD113" s="1256">
        <f>4*0</f>
        <v>0</v>
      </c>
      <c r="CE113" s="1605"/>
      <c r="CF113" s="1607"/>
      <c r="CG113" s="1133"/>
      <c r="CH113" s="1127"/>
      <c r="CI113" s="1127"/>
      <c r="CJ113" s="1127"/>
      <c r="CK113" s="1127"/>
      <c r="CL113" s="1127"/>
      <c r="CM113" s="1127"/>
      <c r="CN113" s="1127"/>
      <c r="CO113" s="1127"/>
      <c r="CP113" s="1127"/>
      <c r="CQ113" s="1127"/>
      <c r="CR113" s="1127"/>
      <c r="CS113" s="1127"/>
      <c r="CT113" s="1127"/>
      <c r="CU113" s="1127"/>
      <c r="CV113" s="1127"/>
    </row>
    <row r="114" spans="1:115" s="23" customFormat="1" ht="16.5" customHeight="1" thickBot="1" x14ac:dyDescent="0.3">
      <c r="B114" s="1202" t="str">
        <f t="shared" si="86"/>
        <v>BioT4</v>
      </c>
      <c r="C114" s="421"/>
      <c r="D114" s="769"/>
      <c r="E114" s="770"/>
      <c r="F114" s="458" t="s">
        <v>65</v>
      </c>
      <c r="G114" s="459" t="s">
        <v>40</v>
      </c>
      <c r="H114" s="459"/>
      <c r="I114" s="460">
        <v>1</v>
      </c>
      <c r="J114" s="461" t="s">
        <v>38</v>
      </c>
      <c r="K114" s="462">
        <v>8</v>
      </c>
      <c r="L114" s="462">
        <v>30</v>
      </c>
      <c r="M114" s="463">
        <f>H114*K114*L114*I114</f>
        <v>0</v>
      </c>
      <c r="N114" s="1166">
        <f>BE114</f>
        <v>0</v>
      </c>
      <c r="O114" s="1168">
        <f>VLOOKUP(G114,DADOS!$D$7:$F$22,3,FALSE)</f>
        <v>2170.94</v>
      </c>
      <c r="P114" s="1167">
        <f t="shared" si="81"/>
        <v>0</v>
      </c>
      <c r="Q114" s="1"/>
      <c r="R114" s="1"/>
      <c r="S114" s="145"/>
      <c r="T114" s="145"/>
      <c r="U114" s="145"/>
      <c r="V114" s="145"/>
      <c r="W114" s="145"/>
      <c r="X114" s="148"/>
      <c r="Y114" s="587"/>
      <c r="Z114" s="1159"/>
      <c r="AA114" s="1159"/>
      <c r="AB114" s="535"/>
      <c r="AC114" s="535"/>
      <c r="AD114" s="535"/>
      <c r="AE114" s="535"/>
      <c r="AF114" s="535"/>
      <c r="AG114" s="535"/>
      <c r="AH114" s="970"/>
      <c r="AI114" s="535"/>
      <c r="AJ114" s="535"/>
      <c r="AK114" s="535"/>
      <c r="AL114" s="970"/>
      <c r="AM114" s="1027"/>
      <c r="AN114" s="585"/>
      <c r="AO114" s="970"/>
      <c r="AP114" s="535"/>
      <c r="AQ114" s="535"/>
      <c r="AR114" s="576"/>
      <c r="AS114" s="1048"/>
      <c r="AT114" s="535"/>
      <c r="AU114" s="926">
        <f>3*0</f>
        <v>0</v>
      </c>
      <c r="AV114" s="927"/>
      <c r="AW114" s="451"/>
      <c r="AX114" s="999"/>
      <c r="AY114" s="451"/>
      <c r="AZ114" s="451"/>
      <c r="BA114" s="1169"/>
      <c r="BB114" s="451"/>
      <c r="BC114" s="451"/>
      <c r="BD114" s="451"/>
      <c r="BE114" s="25">
        <f t="shared" si="85"/>
        <v>0</v>
      </c>
      <c r="BF114" s="24"/>
      <c r="BG114" s="153"/>
      <c r="BH114" s="153"/>
      <c r="BI114" s="154"/>
      <c r="BJ114" s="154"/>
      <c r="BK114" s="154"/>
      <c r="BL114" s="24"/>
      <c r="BM114" s="155"/>
      <c r="BN114" s="155"/>
      <c r="BO114" s="155"/>
      <c r="BP114" s="155"/>
      <c r="BQ114" s="155"/>
      <c r="BR114" s="24"/>
      <c r="BS114" s="419" t="s">
        <v>611</v>
      </c>
      <c r="BT114" s="420"/>
      <c r="BU114" s="420"/>
      <c r="BV114" s="421"/>
      <c r="BW114" s="24"/>
      <c r="BX114" s="24"/>
      <c r="BY114" s="24"/>
      <c r="BZ114" s="24"/>
      <c r="CA114" s="1238" t="s">
        <v>532</v>
      </c>
      <c r="CB114" s="542">
        <f>4*0</f>
        <v>0</v>
      </c>
      <c r="CC114" s="420"/>
      <c r="CD114" s="683">
        <f>4*0</f>
        <v>0</v>
      </c>
      <c r="CE114" s="1606"/>
      <c r="CF114" s="1608"/>
      <c r="CG114" s="1133"/>
      <c r="CH114" s="1127"/>
      <c r="CI114" s="1127"/>
      <c r="CJ114" s="1127"/>
      <c r="CK114" s="1127"/>
      <c r="CL114" s="1127"/>
      <c r="CM114" s="1127"/>
      <c r="CN114" s="1127"/>
      <c r="CO114" s="1127"/>
      <c r="CP114" s="1127"/>
      <c r="CQ114" s="1127"/>
      <c r="CR114" s="1127"/>
      <c r="CS114" s="1127"/>
      <c r="CT114" s="1127"/>
      <c r="CU114" s="1127"/>
      <c r="CV114" s="1127"/>
    </row>
    <row r="115" spans="1:115" s="23" customFormat="1" ht="15.75" x14ac:dyDescent="0.25">
      <c r="D115" s="2363" t="s">
        <v>296</v>
      </c>
      <c r="E115" s="2364"/>
      <c r="F115" s="2365"/>
      <c r="G115" s="2364"/>
      <c r="H115" s="2364"/>
      <c r="I115" s="2364"/>
      <c r="J115" s="2364"/>
      <c r="K115" s="2364"/>
      <c r="L115" s="2364"/>
      <c r="M115" s="2364"/>
      <c r="N115" s="2364"/>
      <c r="O115" s="2366"/>
      <c r="P115" s="1165">
        <f>SUM(P109:P114)</f>
        <v>0</v>
      </c>
      <c r="Q115" s="1"/>
      <c r="R115" s="1"/>
      <c r="S115" s="145"/>
      <c r="T115" s="145"/>
      <c r="U115" s="145"/>
      <c r="V115" s="145"/>
      <c r="W115" s="145"/>
      <c r="X115" s="148"/>
      <c r="Y115" s="535"/>
      <c r="Z115" s="1159"/>
      <c r="AA115" s="1159"/>
      <c r="AB115" s="535"/>
      <c r="AC115" s="535"/>
      <c r="AD115" s="535"/>
      <c r="AE115" s="535"/>
      <c r="AF115" s="535"/>
      <c r="AG115" s="535"/>
      <c r="AH115" s="970"/>
      <c r="AI115" s="535"/>
      <c r="AJ115" s="535"/>
      <c r="AK115" s="535"/>
      <c r="AL115" s="970"/>
      <c r="AM115" s="1025"/>
      <c r="AN115" s="535"/>
      <c r="AO115" s="970"/>
      <c r="AP115" s="535"/>
      <c r="AQ115" s="535"/>
      <c r="AR115" s="576"/>
      <c r="AS115" s="1048"/>
      <c r="AT115" s="535"/>
      <c r="AU115" s="48"/>
      <c r="AV115" s="48"/>
      <c r="AW115" s="48"/>
      <c r="AX115" s="941"/>
      <c r="AY115" s="48"/>
      <c r="AZ115" s="48"/>
      <c r="BA115" s="566"/>
      <c r="BB115" s="48"/>
      <c r="BC115" s="48"/>
      <c r="BD115" s="48"/>
      <c r="BE115" s="48"/>
      <c r="BF115" s="24"/>
      <c r="BG115" s="153"/>
      <c r="BH115" s="153"/>
      <c r="BI115" s="154"/>
      <c r="BJ115" s="154"/>
      <c r="BK115" s="154"/>
      <c r="BL115" s="24"/>
      <c r="BM115" s="155"/>
      <c r="BN115" s="155"/>
      <c r="BO115" s="155"/>
      <c r="BP115" s="155"/>
      <c r="BQ115" s="155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G115" s="1133"/>
      <c r="CH115" s="1127"/>
      <c r="CI115" s="1127"/>
      <c r="CJ115" s="1127"/>
      <c r="CK115" s="1127"/>
      <c r="CL115" s="1127"/>
      <c r="CM115" s="1127"/>
      <c r="CN115" s="1127"/>
      <c r="CO115" s="1127"/>
      <c r="CP115" s="1127"/>
      <c r="CQ115" s="1127"/>
      <c r="CR115" s="1127"/>
      <c r="CS115" s="1127"/>
      <c r="CT115" s="1127"/>
      <c r="CU115" s="1127"/>
      <c r="CV115" s="1127"/>
    </row>
    <row r="116" spans="1:115" s="23" customFormat="1" ht="15.75" x14ac:dyDescent="0.25">
      <c r="D116" s="2367" t="s">
        <v>111</v>
      </c>
      <c r="E116" s="2365"/>
      <c r="F116" s="2365"/>
      <c r="G116" s="2365"/>
      <c r="H116" s="2365"/>
      <c r="I116" s="2365"/>
      <c r="J116" s="2365"/>
      <c r="K116" s="2365"/>
      <c r="L116" s="2365"/>
      <c r="M116" s="2365"/>
      <c r="N116" s="2365"/>
      <c r="O116" s="2368"/>
      <c r="P116" s="139">
        <f>P115*0.8404</f>
        <v>0</v>
      </c>
      <c r="Q116" s="1"/>
      <c r="R116" s="1"/>
      <c r="S116" s="145"/>
      <c r="T116" s="145"/>
      <c r="U116" s="145"/>
      <c r="V116" s="145"/>
      <c r="W116" s="145"/>
      <c r="X116" s="148"/>
      <c r="Y116" s="535"/>
      <c r="Z116" s="535"/>
      <c r="AA116" s="535"/>
      <c r="AB116" s="535"/>
      <c r="AC116" s="535"/>
      <c r="AD116" s="535"/>
      <c r="AE116" s="535"/>
      <c r="AF116" s="535"/>
      <c r="AG116" s="535"/>
      <c r="AH116" s="970"/>
      <c r="AI116" s="535"/>
      <c r="AJ116" s="535"/>
      <c r="AK116" s="535"/>
      <c r="AL116" s="970"/>
      <c r="AM116" s="1025"/>
      <c r="AN116" s="535"/>
      <c r="AO116" s="970"/>
      <c r="AP116" s="535"/>
      <c r="AQ116" s="535"/>
      <c r="AR116" s="576"/>
      <c r="AS116" s="1048"/>
      <c r="AT116" s="535"/>
      <c r="AU116" s="25"/>
      <c r="AV116" s="25"/>
      <c r="AW116" s="25"/>
      <c r="AX116" s="956"/>
      <c r="AY116" s="25"/>
      <c r="AZ116" s="25"/>
      <c r="BA116" s="949"/>
      <c r="BB116" s="905"/>
      <c r="BC116" s="25"/>
      <c r="BD116" s="905"/>
      <c r="BE116" s="25"/>
      <c r="BF116" s="24"/>
      <c r="BG116" s="153"/>
      <c r="BH116" s="153"/>
      <c r="BI116" s="154"/>
      <c r="BJ116" s="154"/>
      <c r="BK116" s="154"/>
      <c r="BL116" s="24"/>
      <c r="BM116" s="155"/>
      <c r="BN116" s="155"/>
      <c r="BO116" s="155"/>
      <c r="BP116" s="155"/>
      <c r="BQ116" s="155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G116" s="1133"/>
      <c r="CH116" s="1127"/>
      <c r="CI116" s="1127"/>
      <c r="CJ116" s="1127"/>
      <c r="CK116" s="1127"/>
      <c r="CL116" s="1127"/>
      <c r="CM116" s="1127"/>
      <c r="CN116" s="1127"/>
      <c r="CO116" s="1127"/>
      <c r="CP116" s="1127"/>
      <c r="CQ116" s="1127"/>
      <c r="CR116" s="1127"/>
      <c r="CS116" s="1127"/>
      <c r="CT116" s="1127"/>
      <c r="CU116" s="1127"/>
      <c r="CV116" s="1127"/>
    </row>
    <row r="117" spans="1:115" ht="19.5" customHeight="1" x14ac:dyDescent="0.25">
      <c r="D117" s="441"/>
      <c r="E117" s="417"/>
      <c r="F117" s="417"/>
      <c r="G117" s="417"/>
      <c r="H117" s="417"/>
      <c r="I117" s="417"/>
      <c r="J117" s="417"/>
      <c r="K117" s="417"/>
      <c r="L117" s="417"/>
      <c r="M117" s="417"/>
      <c r="N117" s="417"/>
      <c r="O117" s="418" t="s">
        <v>295</v>
      </c>
      <c r="P117" s="442">
        <f>P17+P47+P52+P60+P69+P78+P87+P94+P100+P106+P115</f>
        <v>3395296.58</v>
      </c>
      <c r="S117" s="145"/>
      <c r="T117" s="145"/>
      <c r="U117" s="145"/>
      <c r="V117" s="145"/>
      <c r="W117" s="145"/>
      <c r="X117" s="148"/>
      <c r="Y117" s="535"/>
      <c r="Z117" s="535"/>
      <c r="AA117" s="535"/>
      <c r="AB117" s="535"/>
      <c r="AC117" s="535"/>
      <c r="AD117" s="535"/>
      <c r="AE117" s="535"/>
      <c r="AF117" s="535"/>
      <c r="AG117" s="535"/>
      <c r="AH117" s="970"/>
      <c r="AI117" s="535"/>
      <c r="AJ117" s="535"/>
      <c r="AK117" s="535"/>
      <c r="AL117" s="970"/>
      <c r="AM117" s="1025"/>
      <c r="AN117" s="535"/>
      <c r="AO117" s="970"/>
      <c r="AP117" s="535"/>
      <c r="AQ117" s="535"/>
      <c r="AR117" s="576"/>
      <c r="AS117" s="1048"/>
      <c r="AT117" s="535"/>
      <c r="AU117" s="42"/>
      <c r="AV117" s="42"/>
      <c r="AW117" s="42"/>
      <c r="AX117" s="956"/>
      <c r="AY117" s="42"/>
      <c r="AZ117" s="42"/>
      <c r="BA117" s="949"/>
      <c r="BB117" s="947"/>
      <c r="BC117" s="42"/>
      <c r="BD117" s="947"/>
      <c r="BE117" s="42"/>
      <c r="BG117" s="152"/>
      <c r="BH117" s="152"/>
      <c r="BI117" s="152"/>
      <c r="BJ117" s="152"/>
      <c r="BK117" s="152"/>
      <c r="BM117" s="155"/>
      <c r="BN117" s="155"/>
      <c r="BO117" s="155"/>
      <c r="BP117" s="157">
        <f>BM106+BP106</f>
        <v>3167292.47</v>
      </c>
      <c r="BQ117" s="157"/>
      <c r="CG117" s="1133"/>
      <c r="CH117" s="1127"/>
      <c r="CI117" s="1127"/>
      <c r="CJ117" s="1127"/>
      <c r="CK117" s="1127"/>
      <c r="CL117" s="1127"/>
      <c r="CM117" s="1127"/>
      <c r="CN117" s="1127"/>
      <c r="CO117" s="1127"/>
      <c r="CP117" s="1127"/>
      <c r="CQ117" s="1127"/>
      <c r="CR117" s="1127"/>
      <c r="CS117" s="1127"/>
      <c r="CT117" s="1127"/>
      <c r="CU117" s="1127"/>
      <c r="CV117" s="1127"/>
    </row>
    <row r="118" spans="1:115" ht="19.5" customHeight="1" thickBot="1" x14ac:dyDescent="0.3">
      <c r="D118" s="410"/>
      <c r="E118" s="411"/>
      <c r="F118" s="411"/>
      <c r="G118" s="411"/>
      <c r="H118" s="411"/>
      <c r="I118" s="411"/>
      <c r="J118" s="411"/>
      <c r="K118" s="411"/>
      <c r="L118" s="411"/>
      <c r="M118" s="411"/>
      <c r="N118" s="411"/>
      <c r="O118" s="412" t="s">
        <v>127</v>
      </c>
      <c r="P118" s="413">
        <f>P117*0.8404</f>
        <v>2853407.2458320004</v>
      </c>
      <c r="S118" s="145"/>
      <c r="T118" s="145"/>
      <c r="U118" s="145"/>
      <c r="V118" s="145"/>
      <c r="W118" s="145"/>
      <c r="X118" s="148"/>
      <c r="Y118" s="535"/>
      <c r="Z118" s="535"/>
      <c r="AA118" s="535"/>
      <c r="AB118" s="535"/>
      <c r="AC118" s="535"/>
      <c r="AD118" s="535"/>
      <c r="AE118" s="535"/>
      <c r="AF118" s="535"/>
      <c r="AG118" s="535"/>
      <c r="AH118" s="970"/>
      <c r="AI118" s="535"/>
      <c r="AJ118" s="535"/>
      <c r="AK118" s="535"/>
      <c r="AL118" s="970"/>
      <c r="AM118" s="1025"/>
      <c r="AN118" s="535"/>
      <c r="AO118" s="970"/>
      <c r="AP118" s="535"/>
      <c r="AQ118" s="535"/>
      <c r="AR118" s="576"/>
      <c r="AS118" s="1055"/>
      <c r="AT118" s="535"/>
      <c r="AU118" s="42"/>
      <c r="AV118" s="42"/>
      <c r="AW118" s="42"/>
      <c r="AX118" s="956"/>
      <c r="AY118" s="42"/>
      <c r="AZ118" s="42"/>
      <c r="BA118" s="949"/>
      <c r="BB118" s="947"/>
      <c r="BC118" s="42"/>
      <c r="BD118" s="947"/>
      <c r="BE118" s="42"/>
      <c r="BG118" s="152"/>
      <c r="BH118" s="152"/>
      <c r="BI118" s="152"/>
      <c r="BJ118" s="152"/>
      <c r="BK118" s="152"/>
      <c r="BM118" s="155"/>
      <c r="BN118" s="155"/>
      <c r="BO118" s="155"/>
      <c r="BP118" s="157"/>
      <c r="BQ118" s="157">
        <f>BN107+BQ107</f>
        <v>2661792.5917880004</v>
      </c>
      <c r="CG118" s="1133"/>
      <c r="CH118" s="1127"/>
      <c r="CI118" s="1127"/>
      <c r="CJ118" s="1127"/>
      <c r="CK118" s="1127"/>
      <c r="CL118" s="1127"/>
      <c r="CM118" s="1127"/>
      <c r="CN118" s="1127"/>
      <c r="CO118" s="1127"/>
      <c r="CP118" s="1127"/>
      <c r="CQ118" s="1127"/>
      <c r="CR118" s="1127"/>
      <c r="CS118" s="1127"/>
      <c r="CT118" s="1127"/>
      <c r="CU118" s="1127"/>
      <c r="CV118" s="1127"/>
    </row>
    <row r="119" spans="1:115" ht="19.5" customHeight="1" thickBot="1" x14ac:dyDescent="0.3">
      <c r="D119" s="140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2" t="s">
        <v>110</v>
      </c>
      <c r="P119" s="143">
        <f>P117+P118</f>
        <v>6248703.825832</v>
      </c>
      <c r="S119" s="147"/>
      <c r="T119" s="147"/>
      <c r="U119" s="147"/>
      <c r="V119" s="147"/>
      <c r="W119" s="147"/>
      <c r="X119" s="147"/>
      <c r="Y119" s="567"/>
      <c r="Z119" s="593"/>
      <c r="AA119" s="593"/>
      <c r="AB119" s="593"/>
      <c r="AC119" s="535"/>
      <c r="AD119" s="535"/>
      <c r="AE119" s="535"/>
      <c r="AF119" s="535"/>
      <c r="AG119" s="535"/>
      <c r="AH119" s="970"/>
      <c r="AI119" s="535"/>
      <c r="AJ119" s="535"/>
      <c r="AK119" s="535"/>
      <c r="AL119" s="970"/>
      <c r="AM119" s="1025"/>
      <c r="AN119" s="535"/>
      <c r="AO119" s="970"/>
      <c r="AP119" s="535"/>
      <c r="AQ119" s="535"/>
      <c r="AR119" s="576"/>
      <c r="AS119" s="1055"/>
      <c r="AT119" s="535"/>
      <c r="AU119" s="42"/>
      <c r="AV119" s="42"/>
      <c r="AW119" s="42"/>
      <c r="AX119" s="956"/>
      <c r="AY119" s="42"/>
      <c r="AZ119" s="42"/>
      <c r="BA119" s="949"/>
      <c r="BB119" s="947"/>
      <c r="BC119" s="42"/>
      <c r="BD119" s="947"/>
      <c r="BE119" s="42"/>
      <c r="BM119" s="155"/>
      <c r="BN119" s="155"/>
      <c r="BO119" s="155"/>
      <c r="BP119" s="158" t="s">
        <v>144</v>
      </c>
      <c r="BQ119" s="157">
        <f>SUM(BP117:BQ118)</f>
        <v>5829085.0617880002</v>
      </c>
      <c r="CG119" s="1133"/>
      <c r="CH119" s="1127"/>
      <c r="CI119" s="1127"/>
      <c r="CJ119" s="1127"/>
      <c r="CK119" s="1127"/>
      <c r="CL119" s="1127"/>
      <c r="CM119" s="1127"/>
      <c r="CN119" s="1127"/>
      <c r="CO119" s="1127"/>
      <c r="CP119" s="1127"/>
      <c r="CQ119" s="1127"/>
      <c r="CR119" s="1127"/>
      <c r="CS119" s="1127"/>
      <c r="CT119" s="1127"/>
      <c r="CU119" s="1127"/>
      <c r="CV119" s="1127"/>
    </row>
    <row r="120" spans="1:115" ht="20.25" customHeight="1" x14ac:dyDescent="0.25">
      <c r="O120" s="144"/>
      <c r="AH120" s="34"/>
      <c r="AI120" s="34"/>
      <c r="AL120" s="34"/>
      <c r="BG120" s="1"/>
      <c r="BH120" s="1"/>
      <c r="BI120" s="1"/>
      <c r="BJ120" s="1"/>
      <c r="BK120" s="1"/>
      <c r="CG120" s="1133"/>
      <c r="CH120" s="1127"/>
      <c r="CI120" s="1127"/>
      <c r="CJ120" s="1127"/>
      <c r="CK120" s="1127"/>
      <c r="CL120" s="1127"/>
      <c r="CM120" s="1127"/>
      <c r="CN120" s="1127"/>
      <c r="CO120" s="1127"/>
      <c r="CP120" s="1127"/>
      <c r="CQ120" s="1127"/>
      <c r="CR120" s="1127"/>
      <c r="CS120" s="1127"/>
      <c r="CT120" s="1127"/>
      <c r="CU120" s="1127"/>
      <c r="CV120" s="1127"/>
    </row>
    <row r="121" spans="1:115" ht="15.75" customHeight="1" x14ac:dyDescent="0.25">
      <c r="AH121" s="34"/>
      <c r="AI121" s="34"/>
      <c r="AL121" s="34"/>
      <c r="AS121" s="1049">
        <f>SUM(AS10:AS80)</f>
        <v>347.75</v>
      </c>
      <c r="BE121" s="21">
        <f>SUM(BE80:BE105)</f>
        <v>0</v>
      </c>
      <c r="BG121" s="1"/>
      <c r="BH121" s="1"/>
      <c r="BI121" s="1"/>
      <c r="BJ121" s="1"/>
      <c r="BK121" s="1"/>
      <c r="CG121" s="1133"/>
      <c r="CH121" s="1127"/>
      <c r="CI121" s="1127"/>
      <c r="CJ121" s="1127"/>
      <c r="CK121" s="1127"/>
      <c r="CL121" s="1127"/>
      <c r="CM121" s="1127"/>
      <c r="CN121" s="1127"/>
      <c r="CO121" s="1127"/>
      <c r="CP121" s="1127"/>
      <c r="CQ121" s="1127"/>
      <c r="CR121" s="1127"/>
      <c r="CS121" s="1127"/>
      <c r="CT121" s="1127"/>
      <c r="CU121" s="1127"/>
      <c r="CV121" s="1127"/>
    </row>
    <row r="122" spans="1:115" ht="15.75" customHeight="1" x14ac:dyDescent="0.25">
      <c r="O122" s="577" t="s">
        <v>140</v>
      </c>
      <c r="P122" s="578">
        <f>P17+P47+P52+P60+P69+P78</f>
        <v>3395296.58</v>
      </c>
      <c r="AH122" s="34"/>
      <c r="AI122" s="34"/>
      <c r="AL122" s="34"/>
      <c r="BE122" s="21">
        <f>AS121+BE121</f>
        <v>347.75</v>
      </c>
      <c r="BG122" s="1"/>
      <c r="BH122" s="1"/>
      <c r="BI122" s="1"/>
      <c r="BJ122" s="1"/>
      <c r="BK122" s="1"/>
      <c r="CG122" s="1133"/>
      <c r="CH122" s="1127"/>
      <c r="CI122" s="1127"/>
      <c r="CJ122" s="1127"/>
      <c r="CK122" s="1127"/>
      <c r="CL122" s="1127"/>
      <c r="CM122" s="1127"/>
      <c r="CN122" s="1127"/>
      <c r="CO122" s="1127"/>
      <c r="CP122" s="1127"/>
      <c r="CQ122" s="1127"/>
      <c r="CR122" s="1127"/>
      <c r="CS122" s="1127"/>
      <c r="CT122" s="1127"/>
      <c r="CU122" s="1127"/>
      <c r="CV122" s="1127"/>
    </row>
    <row r="123" spans="1:115" ht="20.25" customHeight="1" x14ac:dyDescent="0.25">
      <c r="O123" s="577" t="s">
        <v>366</v>
      </c>
      <c r="P123" s="578">
        <f>P122*0.8404</f>
        <v>2853407.2458320004</v>
      </c>
      <c r="AH123" s="34"/>
      <c r="AI123" s="34"/>
      <c r="AL123" s="34"/>
      <c r="BG123" s="1"/>
      <c r="BH123" s="1"/>
      <c r="BI123" s="1"/>
      <c r="BJ123" s="1"/>
      <c r="BK123" s="1"/>
      <c r="CG123" s="1133"/>
      <c r="CH123" s="1127"/>
      <c r="CI123" s="1127"/>
      <c r="CJ123" s="1127"/>
      <c r="CK123" s="1127"/>
      <c r="CL123" s="1127"/>
      <c r="CM123" s="1127"/>
      <c r="CN123" s="1127"/>
      <c r="CO123" s="1127"/>
      <c r="CP123" s="1127"/>
      <c r="CQ123" s="1127"/>
      <c r="CR123" s="1127"/>
      <c r="CS123" s="1127"/>
      <c r="CT123" s="1127"/>
      <c r="CU123" s="1127"/>
      <c r="CV123" s="1127"/>
    </row>
    <row r="124" spans="1:115" ht="20.25" customHeight="1" x14ac:dyDescent="0.25">
      <c r="N124" s="224"/>
      <c r="O124" s="579"/>
      <c r="P124" s="578"/>
      <c r="AH124" s="34"/>
      <c r="AI124" s="34"/>
      <c r="AL124" s="34"/>
      <c r="BG124" s="1"/>
      <c r="BH124" s="1"/>
      <c r="BI124" s="1"/>
      <c r="BJ124" s="1"/>
      <c r="BK124" s="1"/>
      <c r="CG124" s="1133"/>
      <c r="CH124" s="1127"/>
      <c r="CI124" s="1127"/>
      <c r="CJ124" s="1127"/>
      <c r="CK124" s="1127"/>
      <c r="CL124" s="1127"/>
      <c r="CM124" s="1127"/>
      <c r="CN124" s="1127"/>
      <c r="CO124" s="1127"/>
      <c r="CP124" s="1127"/>
      <c r="CQ124" s="1127"/>
      <c r="CR124" s="1127"/>
      <c r="CS124" s="1127"/>
      <c r="CT124" s="1127"/>
      <c r="CU124" s="1127"/>
      <c r="CV124" s="1127"/>
    </row>
    <row r="125" spans="1:115" ht="20.25" customHeight="1" x14ac:dyDescent="0.25">
      <c r="O125" s="577" t="s">
        <v>143</v>
      </c>
      <c r="P125" s="578">
        <f>P87+P94+P100+P106+P115</f>
        <v>0</v>
      </c>
      <c r="Y125" s="33"/>
      <c r="Z125" s="33"/>
      <c r="AA125" s="33"/>
      <c r="AB125" s="33"/>
      <c r="AH125" s="34"/>
      <c r="AI125" s="34"/>
      <c r="AL125" s="34"/>
      <c r="BG125" s="1"/>
      <c r="BH125" s="1"/>
      <c r="BI125" s="1"/>
      <c r="BJ125" s="1"/>
      <c r="BK125" s="1"/>
      <c r="CG125" s="1133"/>
      <c r="CH125" s="1127"/>
      <c r="CI125" s="1127"/>
      <c r="CJ125" s="1127"/>
      <c r="CK125" s="1127"/>
      <c r="CL125" s="1127"/>
      <c r="CM125" s="1127"/>
      <c r="CN125" s="1127"/>
      <c r="CO125" s="1127"/>
      <c r="CP125" s="1127"/>
      <c r="CQ125" s="1127"/>
      <c r="CR125" s="1127"/>
      <c r="CS125" s="1127"/>
      <c r="CT125" s="1127"/>
      <c r="CU125" s="1127"/>
      <c r="CV125" s="1127"/>
    </row>
    <row r="126" spans="1:115" ht="20.25" customHeight="1" x14ac:dyDescent="0.25">
      <c r="O126" s="577" t="s">
        <v>367</v>
      </c>
      <c r="P126" s="578">
        <f>P125*0.8404</f>
        <v>0</v>
      </c>
      <c r="Q126" s="7"/>
      <c r="R126" s="7"/>
      <c r="S126" s="7"/>
      <c r="T126" s="7"/>
      <c r="U126" s="7"/>
      <c r="V126" s="7"/>
      <c r="W126" s="7"/>
      <c r="X126" s="7"/>
      <c r="AH126" s="34"/>
      <c r="AI126" s="34"/>
      <c r="AL126" s="34"/>
      <c r="BG126" s="1"/>
      <c r="BH126" s="1"/>
      <c r="BI126" s="1"/>
      <c r="BJ126" s="1"/>
      <c r="BK126" s="1"/>
      <c r="CG126" s="1133"/>
      <c r="CH126" s="1127"/>
      <c r="CI126" s="1127"/>
      <c r="CJ126" s="1127"/>
      <c r="CK126" s="1127"/>
      <c r="CL126" s="1127"/>
      <c r="CM126" s="1127"/>
      <c r="CN126" s="1127"/>
      <c r="CO126" s="1127"/>
      <c r="CP126" s="1127"/>
      <c r="CQ126" s="1127"/>
      <c r="CR126" s="1127"/>
      <c r="CS126" s="1127"/>
      <c r="CT126" s="1127"/>
      <c r="CU126" s="1127"/>
      <c r="CV126" s="1127"/>
    </row>
    <row r="127" spans="1:115" ht="20.25" customHeight="1" x14ac:dyDescent="0.25">
      <c r="O127" s="579"/>
      <c r="P127" s="578"/>
      <c r="AH127" s="34"/>
      <c r="AI127" s="34"/>
      <c r="AL127" s="34"/>
      <c r="BG127" s="1"/>
      <c r="BH127" s="1"/>
      <c r="BI127" s="1"/>
      <c r="BJ127" s="1"/>
      <c r="BK127" s="1"/>
      <c r="CG127" s="1133"/>
      <c r="CH127" s="1127"/>
      <c r="CI127" s="1127"/>
      <c r="CJ127" s="1127"/>
      <c r="CK127" s="1127"/>
      <c r="CL127" s="1127"/>
      <c r="CM127" s="1127"/>
      <c r="CN127" s="1127"/>
      <c r="CO127" s="1127"/>
      <c r="CP127" s="1127"/>
      <c r="CQ127" s="1127"/>
      <c r="CR127" s="1127"/>
      <c r="CS127" s="1127"/>
      <c r="CT127" s="1127"/>
      <c r="CU127" s="1127"/>
      <c r="CV127" s="1127"/>
    </row>
    <row r="128" spans="1:115" s="21" customFormat="1" ht="18.75" x14ac:dyDescent="0.25">
      <c r="A128" s="7"/>
      <c r="B128" s="7"/>
      <c r="C128" s="7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579"/>
      <c r="P128" s="578"/>
      <c r="Q128" s="1"/>
      <c r="R128" s="1"/>
      <c r="S128" s="1"/>
      <c r="T128" s="1"/>
      <c r="U128" s="1"/>
      <c r="V128" s="1"/>
      <c r="W128" s="1"/>
      <c r="X128" s="1"/>
      <c r="Y128" s="32"/>
      <c r="Z128" s="32"/>
      <c r="AA128" s="32"/>
      <c r="AB128" s="32"/>
      <c r="AC128" s="33"/>
      <c r="AD128" s="33"/>
      <c r="AE128" s="33"/>
      <c r="AF128" s="33"/>
      <c r="AG128" s="33"/>
      <c r="AH128" s="34"/>
      <c r="AI128" s="34"/>
      <c r="AJ128" s="33"/>
      <c r="AK128" s="33"/>
      <c r="AL128" s="34"/>
      <c r="AM128" s="34"/>
      <c r="AN128" s="33"/>
      <c r="AO128" s="33"/>
      <c r="AP128" s="33"/>
      <c r="AQ128" s="33"/>
      <c r="AR128" s="33"/>
      <c r="AS128" s="1033"/>
      <c r="AT128" s="33"/>
      <c r="AU128" s="7"/>
      <c r="AV128" s="7"/>
      <c r="AW128" s="7"/>
      <c r="AX128" s="24"/>
      <c r="AY128" s="7"/>
      <c r="AZ128" s="7"/>
      <c r="BA128" s="7"/>
      <c r="BB128" s="7"/>
      <c r="BC128" s="7"/>
      <c r="BD128" s="7"/>
      <c r="BE128" s="7"/>
      <c r="BF128" s="7"/>
      <c r="BG128" s="150"/>
      <c r="BH128" s="150"/>
      <c r="BI128" s="150"/>
      <c r="BJ128" s="150"/>
      <c r="BK128" s="150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1"/>
      <c r="CB128" s="1"/>
      <c r="CC128" s="1"/>
      <c r="CD128" s="1"/>
      <c r="CE128" s="1"/>
      <c r="CF128" s="1"/>
      <c r="CG128" s="1133"/>
      <c r="CH128" s="1127"/>
      <c r="CI128" s="1127"/>
      <c r="CJ128" s="1127"/>
      <c r="CK128" s="1127"/>
      <c r="CL128" s="1127"/>
      <c r="CM128" s="1127"/>
      <c r="CN128" s="1127"/>
      <c r="CO128" s="1127"/>
      <c r="CP128" s="1127"/>
      <c r="CQ128" s="1127"/>
      <c r="CR128" s="1127"/>
      <c r="CS128" s="1127"/>
      <c r="CT128" s="1127"/>
      <c r="CU128" s="1127"/>
      <c r="CV128" s="1127"/>
      <c r="CW128" s="1127"/>
      <c r="CX128" s="1127"/>
      <c r="CY128" s="1127"/>
      <c r="CZ128" s="1127"/>
      <c r="DA128" s="1127"/>
      <c r="DB128" s="1127"/>
      <c r="DC128" s="1127"/>
      <c r="DD128" s="1127"/>
      <c r="DE128" s="1127"/>
      <c r="DF128" s="1127"/>
      <c r="DG128" s="1127"/>
      <c r="DH128" s="1127"/>
      <c r="DI128" s="1127"/>
      <c r="DJ128" s="1127"/>
      <c r="DK128" s="1127"/>
    </row>
    <row r="129" spans="15:100" ht="18.75" x14ac:dyDescent="0.25">
      <c r="O129" s="577" t="s">
        <v>134</v>
      </c>
      <c r="P129" s="578">
        <f>P122+P125</f>
        <v>3395296.58</v>
      </c>
      <c r="AH129" s="34"/>
      <c r="AI129" s="34"/>
      <c r="AL129" s="34"/>
      <c r="CG129" s="1133"/>
      <c r="CH129" s="1127"/>
      <c r="CI129" s="1127"/>
      <c r="CJ129" s="1127"/>
      <c r="CK129" s="1127"/>
      <c r="CL129" s="1127"/>
      <c r="CM129" s="1127"/>
      <c r="CN129" s="1127"/>
      <c r="CO129" s="1127"/>
      <c r="CP129" s="1127"/>
      <c r="CQ129" s="1127"/>
      <c r="CR129" s="1127"/>
      <c r="CS129" s="1127"/>
      <c r="CT129" s="1127"/>
      <c r="CU129" s="1127"/>
      <c r="CV129" s="1127"/>
    </row>
    <row r="130" spans="15:100" ht="18.75" x14ac:dyDescent="0.25">
      <c r="O130" s="577" t="s">
        <v>368</v>
      </c>
      <c r="P130" s="578">
        <f>P123+P126</f>
        <v>2853407.2458320004</v>
      </c>
      <c r="Y130" s="35"/>
      <c r="Z130" s="35"/>
      <c r="AA130" s="35"/>
      <c r="AB130" s="35"/>
      <c r="AH130" s="34"/>
      <c r="AI130" s="34"/>
      <c r="AL130" s="34"/>
      <c r="CG130" s="1133"/>
      <c r="CH130" s="1127"/>
      <c r="CI130" s="1127"/>
      <c r="CJ130" s="1127"/>
      <c r="CK130" s="1127"/>
      <c r="CL130" s="1127"/>
      <c r="CM130" s="1127"/>
      <c r="CN130" s="1127"/>
      <c r="CO130" s="1127"/>
      <c r="CP130" s="1127"/>
      <c r="CQ130" s="1127"/>
      <c r="CR130" s="1127"/>
      <c r="CS130" s="1127"/>
      <c r="CT130" s="1127"/>
      <c r="CU130" s="1127"/>
      <c r="CV130" s="1127"/>
    </row>
    <row r="131" spans="15:100" ht="18.75" x14ac:dyDescent="0.25">
      <c r="O131" s="579"/>
      <c r="P131" s="578">
        <f>SUM(P129:P130)</f>
        <v>6248703.825832</v>
      </c>
      <c r="Q131" s="152">
        <f>P119-P131</f>
        <v>0</v>
      </c>
      <c r="Y131" s="35"/>
      <c r="Z131" s="35"/>
      <c r="AA131" s="35"/>
      <c r="AB131" s="35"/>
      <c r="AH131" s="34"/>
      <c r="AI131" s="34"/>
      <c r="AL131" s="34"/>
      <c r="CG131" s="1133"/>
      <c r="CH131" s="1127"/>
      <c r="CI131" s="1127"/>
      <c r="CJ131" s="1127"/>
      <c r="CK131" s="1127"/>
      <c r="CL131" s="1127"/>
      <c r="CM131" s="1127"/>
      <c r="CN131" s="1127"/>
      <c r="CO131" s="1127"/>
      <c r="CP131" s="1127"/>
      <c r="CQ131" s="1127"/>
      <c r="CR131" s="1127"/>
      <c r="CS131" s="1127"/>
      <c r="CT131" s="1127"/>
      <c r="CU131" s="1127"/>
      <c r="CV131" s="1127"/>
    </row>
    <row r="132" spans="15:100" x14ac:dyDescent="0.25">
      <c r="Y132" s="38"/>
      <c r="Z132" s="35"/>
      <c r="AA132" s="35"/>
      <c r="AB132" s="35"/>
      <c r="AH132" s="34"/>
      <c r="AI132" s="34"/>
      <c r="AL132" s="34"/>
      <c r="CG132" s="1133"/>
      <c r="CH132" s="1127"/>
      <c r="CI132" s="1127"/>
      <c r="CJ132" s="1127"/>
      <c r="CK132" s="1127"/>
      <c r="CL132" s="1127"/>
      <c r="CM132" s="1127"/>
      <c r="CN132" s="1127"/>
      <c r="CO132" s="1127"/>
      <c r="CP132" s="1127"/>
      <c r="CQ132" s="1127"/>
      <c r="CR132" s="1127"/>
      <c r="CS132" s="1127"/>
      <c r="CT132" s="1127"/>
      <c r="CU132" s="1127"/>
      <c r="CV132" s="1127"/>
    </row>
    <row r="133" spans="15:100" x14ac:dyDescent="0.25">
      <c r="Y133" s="35"/>
      <c r="Z133" s="35"/>
      <c r="AA133" s="35"/>
      <c r="AB133" s="35"/>
      <c r="AH133" s="34"/>
      <c r="AI133" s="34"/>
      <c r="AL133" s="34"/>
      <c r="CG133" s="1133"/>
      <c r="CH133" s="1127"/>
      <c r="CI133" s="1127"/>
      <c r="CJ133" s="1127"/>
      <c r="CK133" s="1127"/>
      <c r="CL133" s="1127"/>
      <c r="CM133" s="1127"/>
      <c r="CN133" s="1127"/>
      <c r="CO133" s="1127"/>
      <c r="CP133" s="1127"/>
      <c r="CQ133" s="1127"/>
      <c r="CR133" s="1127"/>
      <c r="CS133" s="1127"/>
      <c r="CT133" s="1127"/>
      <c r="CU133" s="1127"/>
      <c r="CV133" s="1127"/>
    </row>
    <row r="134" spans="15:100" x14ac:dyDescent="0.25">
      <c r="Y134" s="35"/>
      <c r="Z134" s="35"/>
      <c r="AA134" s="35"/>
      <c r="AB134" s="35"/>
      <c r="AH134" s="34"/>
      <c r="AI134" s="34"/>
      <c r="AL134" s="34"/>
      <c r="CG134" s="1133"/>
      <c r="CH134" s="1127"/>
      <c r="CI134" s="1127"/>
      <c r="CJ134" s="1127"/>
      <c r="CK134" s="1127"/>
      <c r="CL134" s="1127"/>
      <c r="CM134" s="1127"/>
      <c r="CN134" s="1127"/>
      <c r="CO134" s="1127"/>
      <c r="CP134" s="1127"/>
      <c r="CQ134" s="1127"/>
      <c r="CR134" s="1127"/>
      <c r="CS134" s="1127"/>
      <c r="CT134" s="1127"/>
      <c r="CU134" s="1127"/>
      <c r="CV134" s="1127"/>
    </row>
    <row r="135" spans="15:100" x14ac:dyDescent="0.25">
      <c r="Y135" s="35"/>
      <c r="Z135" s="35"/>
      <c r="AA135" s="35"/>
      <c r="AB135" s="35"/>
      <c r="AH135" s="34"/>
      <c r="AI135" s="34"/>
      <c r="AL135" s="34"/>
      <c r="CG135" s="1133"/>
      <c r="CH135" s="1127"/>
      <c r="CI135" s="1127"/>
      <c r="CJ135" s="1127"/>
      <c r="CK135" s="1127"/>
      <c r="CL135" s="1127"/>
      <c r="CM135" s="1127"/>
      <c r="CN135" s="1127"/>
      <c r="CO135" s="1127"/>
      <c r="CP135" s="1127"/>
      <c r="CQ135" s="1127"/>
      <c r="CR135" s="1127"/>
      <c r="CS135" s="1127"/>
      <c r="CT135" s="1127"/>
      <c r="CU135" s="1127"/>
      <c r="CV135" s="1127"/>
    </row>
    <row r="136" spans="15:100" x14ac:dyDescent="0.25">
      <c r="AH136" s="34"/>
      <c r="AI136" s="34"/>
      <c r="AL136" s="34"/>
      <c r="CG136" s="1133"/>
      <c r="CH136" s="1127"/>
      <c r="CI136" s="1127"/>
      <c r="CJ136" s="1127"/>
      <c r="CK136" s="1127"/>
      <c r="CL136" s="1127"/>
      <c r="CM136" s="1127"/>
      <c r="CN136" s="1127"/>
      <c r="CO136" s="1127"/>
      <c r="CP136" s="1127"/>
      <c r="CQ136" s="1127"/>
      <c r="CR136" s="1127"/>
      <c r="CS136" s="1127"/>
      <c r="CT136" s="1127"/>
      <c r="CU136" s="1127"/>
      <c r="CV136" s="1127"/>
    </row>
    <row r="137" spans="15:100" x14ac:dyDescent="0.25">
      <c r="AH137" s="34"/>
      <c r="AI137" s="34"/>
      <c r="AL137" s="34"/>
      <c r="CG137" s="1133"/>
      <c r="CH137" s="1127"/>
      <c r="CI137" s="1127"/>
      <c r="CJ137" s="1127"/>
      <c r="CK137" s="1127"/>
      <c r="CL137" s="1127"/>
      <c r="CM137" s="1127"/>
      <c r="CN137" s="1127"/>
      <c r="CO137" s="1127"/>
      <c r="CP137" s="1127"/>
      <c r="CQ137" s="1127"/>
      <c r="CR137" s="1127"/>
      <c r="CS137" s="1127"/>
      <c r="CT137" s="1127"/>
      <c r="CU137" s="1127"/>
      <c r="CV137" s="1127"/>
    </row>
    <row r="138" spans="15:100" x14ac:dyDescent="0.25">
      <c r="AH138" s="34"/>
      <c r="AI138" s="34"/>
      <c r="AL138" s="34"/>
      <c r="CG138" s="1133"/>
      <c r="CH138" s="1127"/>
      <c r="CI138" s="1127"/>
      <c r="CJ138" s="1127"/>
      <c r="CK138" s="1127"/>
      <c r="CL138" s="1127"/>
      <c r="CM138" s="1127"/>
      <c r="CN138" s="1127"/>
      <c r="CO138" s="1127"/>
      <c r="CP138" s="1127"/>
      <c r="CQ138" s="1127"/>
      <c r="CR138" s="1127"/>
      <c r="CS138" s="1127"/>
      <c r="CT138" s="1127"/>
      <c r="CU138" s="1127"/>
      <c r="CV138" s="1127"/>
    </row>
    <row r="139" spans="15:100" x14ac:dyDescent="0.25">
      <c r="AH139" s="34"/>
      <c r="AI139" s="34"/>
      <c r="AL139" s="34"/>
      <c r="CG139" s="1133"/>
      <c r="CH139" s="1127"/>
      <c r="CI139" s="1127"/>
      <c r="CJ139" s="1127"/>
      <c r="CK139" s="1127"/>
      <c r="CL139" s="1127"/>
      <c r="CM139" s="1127"/>
      <c r="CN139" s="1127"/>
      <c r="CO139" s="1127"/>
      <c r="CP139" s="1127"/>
      <c r="CQ139" s="1127"/>
      <c r="CR139" s="1127"/>
      <c r="CS139" s="1127"/>
      <c r="CT139" s="1127"/>
      <c r="CU139" s="1127"/>
      <c r="CV139" s="1127"/>
    </row>
    <row r="140" spans="15:100" x14ac:dyDescent="0.25">
      <c r="AH140" s="34"/>
      <c r="AI140" s="34"/>
      <c r="AL140" s="34"/>
      <c r="CG140" s="1133"/>
      <c r="CH140" s="1127"/>
      <c r="CI140" s="1127"/>
      <c r="CJ140" s="1127"/>
      <c r="CK140" s="1127"/>
      <c r="CL140" s="1127"/>
      <c r="CM140" s="1127"/>
      <c r="CN140" s="1127"/>
      <c r="CO140" s="1127"/>
      <c r="CP140" s="1127"/>
      <c r="CQ140" s="1127"/>
      <c r="CR140" s="1127"/>
      <c r="CS140" s="1127"/>
      <c r="CT140" s="1127"/>
      <c r="CU140" s="1127"/>
      <c r="CV140" s="1127"/>
    </row>
    <row r="141" spans="15:100" x14ac:dyDescent="0.25">
      <c r="AH141" s="34"/>
      <c r="AI141" s="34"/>
      <c r="AL141" s="34"/>
    </row>
    <row r="142" spans="15:100" x14ac:dyDescent="0.25">
      <c r="AH142" s="34"/>
      <c r="AI142" s="34"/>
      <c r="AL142" s="34"/>
    </row>
    <row r="143" spans="15:100" x14ac:dyDescent="0.25">
      <c r="AH143" s="34"/>
      <c r="AI143" s="34"/>
      <c r="AL143" s="34"/>
    </row>
    <row r="144" spans="15:100" x14ac:dyDescent="0.25">
      <c r="AH144" s="34"/>
      <c r="AI144" s="34"/>
      <c r="AL144" s="34"/>
    </row>
    <row r="145" spans="34:38" x14ac:dyDescent="0.25">
      <c r="AH145" s="34"/>
      <c r="AI145" s="34"/>
      <c r="AL145" s="34"/>
    </row>
    <row r="146" spans="34:38" x14ac:dyDescent="0.25">
      <c r="AH146" s="34"/>
      <c r="AI146" s="34"/>
    </row>
    <row r="147" spans="34:38" x14ac:dyDescent="0.25">
      <c r="AH147" s="34"/>
      <c r="AI147" s="34"/>
    </row>
    <row r="148" spans="34:38" x14ac:dyDescent="0.25">
      <c r="AH148" s="34"/>
      <c r="AI148" s="34"/>
    </row>
  </sheetData>
  <sheetProtection password="B9DE" sheet="1" objects="1" scenarios="1"/>
  <autoFilter ref="B9:B116"/>
  <mergeCells count="102">
    <mergeCell ref="BS68:BV68"/>
    <mergeCell ref="BS11:BV11"/>
    <mergeCell ref="BS12:BV12"/>
    <mergeCell ref="BS13:BV13"/>
    <mergeCell ref="BS23:BY23"/>
    <mergeCell ref="BS39:BX39"/>
    <mergeCell ref="BS59:BV59"/>
    <mergeCell ref="BS40:BX40"/>
    <mergeCell ref="BS45:BX45"/>
    <mergeCell ref="BS35:BV35"/>
    <mergeCell ref="BS36:BV36"/>
    <mergeCell ref="BS34:BX34"/>
    <mergeCell ref="X38:X40"/>
    <mergeCell ref="X34:X36"/>
    <mergeCell ref="X41:X43"/>
    <mergeCell ref="X44:X46"/>
    <mergeCell ref="BS63:BV63"/>
    <mergeCell ref="BS64:BV64"/>
    <mergeCell ref="BS65:BV65"/>
    <mergeCell ref="BS66:BV66"/>
    <mergeCell ref="BS67:BV67"/>
    <mergeCell ref="D71:F71"/>
    <mergeCell ref="D62:F62"/>
    <mergeCell ref="D54:F54"/>
    <mergeCell ref="D4:P4"/>
    <mergeCell ref="H7:H8"/>
    <mergeCell ref="I7:J8"/>
    <mergeCell ref="O7:O8"/>
    <mergeCell ref="D7:D9"/>
    <mergeCell ref="D6:N6"/>
    <mergeCell ref="I9:J9"/>
    <mergeCell ref="P7:P8"/>
    <mergeCell ref="D37:F37"/>
    <mergeCell ref="F7:F9"/>
    <mergeCell ref="D19:F19"/>
    <mergeCell ref="D20:F20"/>
    <mergeCell ref="D24:F24"/>
    <mergeCell ref="G7:G9"/>
    <mergeCell ref="AT21:AT23"/>
    <mergeCell ref="BS20:BU20"/>
    <mergeCell ref="AU2:BC2"/>
    <mergeCell ref="BS15:BV15"/>
    <mergeCell ref="BS16:BV16"/>
    <mergeCell ref="BS14:BV14"/>
    <mergeCell ref="X31:X33"/>
    <mergeCell ref="X25:X30"/>
    <mergeCell ref="BS32:BX32"/>
    <mergeCell ref="BS33:BX33"/>
    <mergeCell ref="BS29:BX29"/>
    <mergeCell ref="BS30:BX30"/>
    <mergeCell ref="BS22:BV22"/>
    <mergeCell ref="BS10:BV10"/>
    <mergeCell ref="Y2:AR2"/>
    <mergeCell ref="S2:X2"/>
    <mergeCell ref="D115:O115"/>
    <mergeCell ref="D116:O116"/>
    <mergeCell ref="BS109:BV109"/>
    <mergeCell ref="BS110:BV110"/>
    <mergeCell ref="BS104:BV104"/>
    <mergeCell ref="BS105:BV105"/>
    <mergeCell ref="BS111:BV111"/>
    <mergeCell ref="BS112:BV112"/>
    <mergeCell ref="D80:F80"/>
    <mergeCell ref="D102:F102"/>
    <mergeCell ref="D89:F89"/>
    <mergeCell ref="BS80:BV80"/>
    <mergeCell ref="BS81:BV81"/>
    <mergeCell ref="BS83:BV83"/>
    <mergeCell ref="BS92:BV92"/>
    <mergeCell ref="BS99:BV99"/>
    <mergeCell ref="BS93:BV93"/>
    <mergeCell ref="BS96:BU96"/>
    <mergeCell ref="BS91:BV91"/>
    <mergeCell ref="BS103:BV103"/>
    <mergeCell ref="BS86:BV86"/>
    <mergeCell ref="BS102:BV102"/>
    <mergeCell ref="BS97:BV97"/>
    <mergeCell ref="BS98:BV98"/>
    <mergeCell ref="BS82:BV82"/>
    <mergeCell ref="BS84:BV84"/>
    <mergeCell ref="BS89:BV89"/>
    <mergeCell ref="BS90:BV90"/>
    <mergeCell ref="BS76:BV76"/>
    <mergeCell ref="BS42:BX42"/>
    <mergeCell ref="BS43:BX43"/>
    <mergeCell ref="BS73:BV73"/>
    <mergeCell ref="BS75:BV75"/>
    <mergeCell ref="BS72:BV72"/>
    <mergeCell ref="BS74:BV74"/>
    <mergeCell ref="BS71:BV71"/>
    <mergeCell ref="BS55:BV55"/>
    <mergeCell ref="BS56:BV56"/>
    <mergeCell ref="BS57:BV57"/>
    <mergeCell ref="BS58:BV58"/>
    <mergeCell ref="BS46:BX46"/>
    <mergeCell ref="BX80:BY80"/>
    <mergeCell ref="BS54:BV54"/>
    <mergeCell ref="BS49:BV49"/>
    <mergeCell ref="BS51:BV51"/>
    <mergeCell ref="BS50:BV50"/>
    <mergeCell ref="BS77:BV77"/>
    <mergeCell ref="BS62:BV62"/>
  </mergeCells>
  <printOptions horizontalCentered="1"/>
  <pageMargins left="0.19685039370078741" right="0.19685039370078741" top="0.39370078740157483" bottom="0.78740157480314965" header="0.31496062992125984" footer="0.31496062992125984"/>
  <pageSetup paperSize="9" scale="1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8"/>
  <sheetViews>
    <sheetView topLeftCell="A20" zoomScaleNormal="100" workbookViewId="0">
      <selection activeCell="E30" sqref="E30"/>
    </sheetView>
  </sheetViews>
  <sheetFormatPr defaultRowHeight="12.75" x14ac:dyDescent="0.25"/>
  <cols>
    <col min="1" max="1" width="7.5703125" style="164" customWidth="1"/>
    <col min="2" max="2" width="9.140625" style="164" customWidth="1"/>
    <col min="3" max="3" width="2.85546875" style="164" customWidth="1"/>
    <col min="4" max="4" width="22.42578125" style="164" customWidth="1"/>
    <col min="5" max="5" width="46.85546875" style="164" customWidth="1"/>
    <col min="6" max="6" width="5.7109375" style="164" customWidth="1"/>
    <col min="7" max="7" width="11.42578125" style="163" customWidth="1"/>
    <col min="8" max="8" width="9.28515625" style="163" customWidth="1"/>
    <col min="9" max="9" width="16.7109375" style="163" customWidth="1"/>
    <col min="10" max="10" width="10.28515625" style="163" customWidth="1"/>
    <col min="11" max="11" width="10.5703125" style="163" customWidth="1"/>
    <col min="12" max="12" width="12.5703125" style="163" customWidth="1"/>
    <col min="13" max="13" width="12.5703125" style="292" customWidth="1"/>
    <col min="14" max="14" width="9.5703125" style="292" customWidth="1"/>
    <col min="15" max="15" width="12.5703125" style="292" customWidth="1"/>
    <col min="16" max="16" width="10" style="163" customWidth="1"/>
    <col min="17" max="17" width="14.85546875" style="163" customWidth="1"/>
    <col min="18" max="18" width="15" style="163" customWidth="1"/>
    <col min="19" max="19" width="11.7109375" style="292" customWidth="1"/>
    <col min="20" max="20" width="10.5703125" style="292" customWidth="1"/>
    <col min="21" max="21" width="14.5703125" style="164" customWidth="1"/>
    <col min="22" max="23" width="3.85546875" style="164" customWidth="1"/>
    <col min="24" max="24" width="62.5703125" style="163" customWidth="1"/>
    <col min="25" max="25" width="11.5703125" style="163" customWidth="1"/>
    <col min="26" max="26" width="9.140625" style="163"/>
    <col min="27" max="27" width="18.42578125" style="163" customWidth="1"/>
    <col min="28" max="28" width="9.140625" style="163"/>
    <col min="29" max="29" width="16.85546875" style="163" customWidth="1"/>
    <col min="30" max="16384" width="9.140625" style="163"/>
  </cols>
  <sheetData>
    <row r="1" spans="1:38" s="162" customFormat="1" ht="14.25" x14ac:dyDescent="0.25">
      <c r="A1" s="164"/>
      <c r="B1" s="164"/>
      <c r="C1" s="164"/>
      <c r="D1" s="164"/>
      <c r="E1" s="165"/>
      <c r="F1" s="164"/>
      <c r="G1" s="163"/>
      <c r="H1" s="163"/>
      <c r="I1" s="163"/>
      <c r="J1" s="163"/>
      <c r="K1" s="163"/>
      <c r="L1" s="163"/>
      <c r="M1" s="292"/>
      <c r="N1" s="292"/>
      <c r="O1" s="292"/>
      <c r="P1" s="163"/>
      <c r="Q1" s="163"/>
      <c r="R1" s="163"/>
      <c r="S1" s="292"/>
      <c r="T1" s="292"/>
      <c r="U1" s="164"/>
      <c r="V1" s="164"/>
      <c r="W1" s="164"/>
    </row>
    <row r="2" spans="1:38" s="162" customFormat="1" ht="14.25" x14ac:dyDescent="0.25">
      <c r="A2" s="164"/>
      <c r="B2" s="164"/>
      <c r="C2" s="164"/>
      <c r="G2" s="163"/>
      <c r="H2" s="163"/>
      <c r="I2" s="163"/>
      <c r="J2" s="163"/>
      <c r="K2" s="163"/>
      <c r="L2" s="163"/>
      <c r="M2" s="292"/>
      <c r="N2" s="292"/>
      <c r="O2" s="292"/>
      <c r="P2" s="163"/>
      <c r="Q2" s="163"/>
      <c r="R2" s="163"/>
      <c r="S2" s="292"/>
      <c r="T2" s="292"/>
      <c r="U2" s="164"/>
      <c r="V2" s="164"/>
      <c r="W2" s="164"/>
    </row>
    <row r="3" spans="1:38" s="162" customFormat="1" ht="128.25" customHeight="1" thickBot="1" x14ac:dyDescent="0.3">
      <c r="A3" s="164"/>
      <c r="B3" s="164"/>
      <c r="C3" s="164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4"/>
      <c r="V3" s="164"/>
      <c r="W3" s="164"/>
    </row>
    <row r="4" spans="1:38" s="162" customFormat="1" ht="42.75" customHeight="1" thickBot="1" x14ac:dyDescent="0.3">
      <c r="A4" s="164"/>
      <c r="B4" s="164"/>
      <c r="C4" s="164"/>
      <c r="D4" s="2313" t="str">
        <f>EMPREENDIMENTO!$B$4</f>
        <v>LICENCIAMENTO AMBIENTAL DE LUCAS DO RIO VERDE / MT a ITAITUBA / PA</v>
      </c>
      <c r="E4" s="2314"/>
      <c r="F4" s="2314"/>
      <c r="G4" s="2314"/>
      <c r="H4" s="2314"/>
      <c r="I4" s="2314"/>
      <c r="J4" s="2314"/>
      <c r="K4" s="2314"/>
      <c r="L4" s="2314"/>
      <c r="M4" s="2314"/>
      <c r="N4" s="2314"/>
      <c r="O4" s="2314"/>
      <c r="P4" s="2314"/>
      <c r="Q4" s="2314"/>
      <c r="R4" s="2315"/>
      <c r="S4" s="1444"/>
      <c r="T4" s="1445"/>
      <c r="U4" s="1504"/>
      <c r="V4" s="164"/>
      <c r="W4" s="164"/>
    </row>
    <row r="5" spans="1:38" s="162" customFormat="1" ht="35.25" customHeight="1" thickBot="1" x14ac:dyDescent="0.3">
      <c r="A5" s="164"/>
      <c r="B5" s="164"/>
      <c r="C5" s="164"/>
      <c r="D5" s="2481" t="s">
        <v>175</v>
      </c>
      <c r="E5" s="2482"/>
      <c r="F5" s="2482"/>
      <c r="G5" s="2482"/>
      <c r="H5" s="2482"/>
      <c r="I5" s="2482"/>
      <c r="J5" s="2482"/>
      <c r="K5" s="2482"/>
      <c r="L5" s="2482"/>
      <c r="M5" s="2482"/>
      <c r="N5" s="2482"/>
      <c r="O5" s="2482"/>
      <c r="P5" s="2482"/>
      <c r="Q5" s="2482"/>
      <c r="R5" s="2483"/>
      <c r="S5" s="1446"/>
      <c r="T5" s="1447"/>
      <c r="U5" s="1505"/>
      <c r="V5" s="164"/>
      <c r="W5" s="164"/>
    </row>
    <row r="6" spans="1:38" s="162" customFormat="1" ht="27" customHeight="1" x14ac:dyDescent="0.25">
      <c r="A6" s="164"/>
      <c r="B6" s="164"/>
      <c r="C6" s="164"/>
      <c r="D6" s="332" t="str">
        <f>EMPREENDIMENTO!A5</f>
        <v>FERROVIA:</v>
      </c>
      <c r="E6" s="339"/>
      <c r="F6" s="340" t="str">
        <f>EMPREENDIMENTO!B5</f>
        <v>LUCAS DO RIO VERDE / MT - ITAITUBA / PA (FERROGRÃO)</v>
      </c>
      <c r="G6" s="341"/>
      <c r="H6" s="341"/>
      <c r="I6" s="341"/>
      <c r="J6" s="341"/>
      <c r="K6" s="341"/>
      <c r="L6" s="168"/>
      <c r="M6" s="168"/>
      <c r="N6" s="168"/>
      <c r="O6" s="1482"/>
      <c r="P6" s="2484" t="s">
        <v>264</v>
      </c>
      <c r="Q6" s="2485"/>
      <c r="R6" s="2486"/>
      <c r="S6" s="1448"/>
      <c r="T6" s="1506"/>
      <c r="U6" s="1507"/>
      <c r="V6" s="164"/>
      <c r="W6" s="164"/>
    </row>
    <row r="7" spans="1:38" s="162" customFormat="1" ht="33.75" customHeight="1" thickBot="1" x14ac:dyDescent="0.3">
      <c r="A7" s="164"/>
      <c r="B7" s="164"/>
      <c r="C7" s="164"/>
      <c r="D7" s="169" t="s">
        <v>177</v>
      </c>
      <c r="E7" s="170"/>
      <c r="F7" s="2487" t="str">
        <f>RESUMO!C4</f>
        <v>Pátio Ferroviário de Lucas do Rio Verde (MT) da Ferrovia EF – 354 e o Porto de Miritituba, no Distrito de Miritituba/PA</v>
      </c>
      <c r="G7" s="2488"/>
      <c r="H7" s="2488"/>
      <c r="I7" s="2488"/>
      <c r="J7" s="2488"/>
      <c r="K7" s="2488"/>
      <c r="L7" s="2488"/>
      <c r="M7" s="1452"/>
      <c r="N7" s="1452"/>
      <c r="O7" s="1453"/>
      <c r="P7" s="2489" t="s">
        <v>309</v>
      </c>
      <c r="Q7" s="2490"/>
      <c r="R7" s="2491"/>
      <c r="S7" s="1449"/>
      <c r="T7" s="1508"/>
      <c r="U7" s="1509"/>
      <c r="V7" s="164"/>
      <c r="W7" s="164"/>
    </row>
    <row r="8" spans="1:38" s="162" customFormat="1" ht="24" customHeight="1" x14ac:dyDescent="0.25">
      <c r="A8" s="164"/>
      <c r="B8" s="164"/>
      <c r="C8" s="164"/>
      <c r="D8" s="169" t="s">
        <v>178</v>
      </c>
      <c r="E8" s="170"/>
      <c r="F8" s="171" t="s">
        <v>179</v>
      </c>
      <c r="G8" s="172"/>
      <c r="H8" s="172"/>
      <c r="I8" s="172"/>
      <c r="J8" s="172"/>
      <c r="K8" s="172"/>
      <c r="L8" s="172"/>
      <c r="M8" s="1467"/>
      <c r="N8" s="1467"/>
      <c r="O8" s="1483"/>
      <c r="P8" s="2446" t="s">
        <v>181</v>
      </c>
      <c r="Q8" s="2447"/>
      <c r="R8" s="2448"/>
      <c r="S8" s="1450"/>
      <c r="T8" s="1506"/>
      <c r="U8" s="1507"/>
      <c r="V8" s="164"/>
      <c r="W8" s="164"/>
    </row>
    <row r="9" spans="1:38" s="162" customFormat="1" ht="24" customHeight="1" x14ac:dyDescent="0.25">
      <c r="A9" s="173"/>
      <c r="B9" s="173"/>
      <c r="C9" s="173"/>
      <c r="D9" s="174" t="s">
        <v>180</v>
      </c>
      <c r="E9" s="175"/>
      <c r="F9" s="2452" t="str">
        <f>EMPREENDIMENTO!B11</f>
        <v>1.188,985 km</v>
      </c>
      <c r="G9" s="2453"/>
      <c r="H9" s="338"/>
      <c r="I9" s="338"/>
      <c r="J9" s="338"/>
      <c r="K9" s="338"/>
      <c r="L9" s="177"/>
      <c r="M9" s="1484"/>
      <c r="N9" s="1484"/>
      <c r="O9" s="1485"/>
      <c r="P9" s="2459" t="str">
        <f>EMPREENDIMENTO!B15</f>
        <v>junho/2019</v>
      </c>
      <c r="Q9" s="2460"/>
      <c r="R9" s="2461"/>
      <c r="S9" s="1693"/>
      <c r="T9" s="1694"/>
      <c r="U9" s="1695"/>
      <c r="V9" s="173"/>
      <c r="W9" s="173"/>
    </row>
    <row r="10" spans="1:38" s="162" customFormat="1" ht="25.5" customHeight="1" thickBot="1" x14ac:dyDescent="0.3">
      <c r="A10" s="173"/>
      <c r="B10" s="173"/>
      <c r="C10" s="173"/>
      <c r="D10" s="308" t="s">
        <v>182</v>
      </c>
      <c r="E10" s="1510"/>
      <c r="F10" s="2479" t="str">
        <f>EMPREENDIMENTO!B12</f>
        <v>660 dias</v>
      </c>
      <c r="G10" s="2480"/>
      <c r="H10" s="2480"/>
      <c r="I10" s="2480"/>
      <c r="J10" s="2480"/>
      <c r="K10" s="2480"/>
      <c r="L10" s="2480"/>
      <c r="M10" s="1511"/>
      <c r="N10" s="1511"/>
      <c r="O10" s="1512"/>
      <c r="P10" s="2449"/>
      <c r="Q10" s="2450"/>
      <c r="R10" s="2451"/>
      <c r="S10" s="1451"/>
      <c r="T10" s="1508"/>
      <c r="U10" s="1509"/>
      <c r="V10" s="173"/>
      <c r="W10" s="173"/>
    </row>
    <row r="11" spans="1:38" s="162" customFormat="1" ht="24" customHeight="1" thickBot="1" x14ac:dyDescent="0.3">
      <c r="A11" s="173"/>
      <c r="B11" s="173"/>
      <c r="C11" s="173"/>
      <c r="D11" s="2476"/>
      <c r="E11" s="2477"/>
      <c r="F11" s="2477"/>
      <c r="G11" s="2477"/>
      <c r="H11" s="2477"/>
      <c r="I11" s="2477"/>
      <c r="J11" s="2477"/>
      <c r="K11" s="2477"/>
      <c r="L11" s="2477"/>
      <c r="M11" s="2477"/>
      <c r="N11" s="2477"/>
      <c r="O11" s="2477"/>
      <c r="P11" s="2477"/>
      <c r="Q11" s="2477"/>
      <c r="R11" s="2478"/>
      <c r="S11" s="1501"/>
      <c r="T11" s="1501"/>
      <c r="U11" s="1502"/>
      <c r="V11" s="173"/>
      <c r="W11" s="173"/>
      <c r="X11" s="163"/>
    </row>
    <row r="12" spans="1:38" s="162" customFormat="1" ht="27.75" customHeight="1" x14ac:dyDescent="0.25">
      <c r="A12" s="173"/>
      <c r="B12" s="173"/>
      <c r="C12" s="173"/>
      <c r="D12" s="2462" t="s">
        <v>183</v>
      </c>
      <c r="E12" s="2465" t="s">
        <v>184</v>
      </c>
      <c r="F12" s="2468" t="s">
        <v>185</v>
      </c>
      <c r="G12" s="2471" t="s">
        <v>186</v>
      </c>
      <c r="H12" s="2472"/>
      <c r="I12" s="2473"/>
      <c r="J12" s="2454" t="s">
        <v>584</v>
      </c>
      <c r="K12" s="2455"/>
      <c r="L12" s="2456"/>
      <c r="M12" s="2474" t="s">
        <v>585</v>
      </c>
      <c r="N12" s="2455"/>
      <c r="O12" s="2456"/>
      <c r="P12" s="2474" t="s">
        <v>586</v>
      </c>
      <c r="Q12" s="2455"/>
      <c r="R12" s="2475"/>
      <c r="S12" s="2454" t="s">
        <v>587</v>
      </c>
      <c r="T12" s="2455"/>
      <c r="U12" s="2456"/>
      <c r="V12" s="173"/>
      <c r="W12" s="173"/>
      <c r="X12" s="163"/>
    </row>
    <row r="13" spans="1:38" s="162" customFormat="1" ht="39" customHeight="1" x14ac:dyDescent="0.25">
      <c r="A13"/>
      <c r="B13"/>
      <c r="C13"/>
      <c r="D13" s="2463"/>
      <c r="E13" s="2466"/>
      <c r="F13" s="2469"/>
      <c r="G13" s="1650" t="s">
        <v>189</v>
      </c>
      <c r="H13" s="1651" t="s">
        <v>190</v>
      </c>
      <c r="I13" s="1652" t="s">
        <v>191</v>
      </c>
      <c r="J13" s="1650" t="s">
        <v>192</v>
      </c>
      <c r="K13" s="1653" t="s">
        <v>193</v>
      </c>
      <c r="L13" s="1652" t="s">
        <v>191</v>
      </c>
      <c r="M13" s="1654" t="s">
        <v>192</v>
      </c>
      <c r="N13" s="1653" t="s">
        <v>193</v>
      </c>
      <c r="O13" s="1652" t="s">
        <v>191</v>
      </c>
      <c r="P13" s="1654" t="s">
        <v>192</v>
      </c>
      <c r="Q13" s="1655" t="s">
        <v>193</v>
      </c>
      <c r="R13" s="1656" t="s">
        <v>191</v>
      </c>
      <c r="S13" s="1650" t="s">
        <v>192</v>
      </c>
      <c r="T13" s="1653" t="s">
        <v>193</v>
      </c>
      <c r="U13" s="1652" t="s">
        <v>191</v>
      </c>
      <c r="V13"/>
      <c r="W13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</row>
    <row r="14" spans="1:38" s="190" customFormat="1" ht="30.75" customHeight="1" thickBot="1" x14ac:dyDescent="0.3">
      <c r="A14"/>
      <c r="B14"/>
      <c r="C14"/>
      <c r="D14" s="2464"/>
      <c r="E14" s="2467"/>
      <c r="F14" s="2470"/>
      <c r="G14" s="374" t="s">
        <v>33</v>
      </c>
      <c r="H14" s="193" t="s">
        <v>34</v>
      </c>
      <c r="I14" s="194" t="s">
        <v>138</v>
      </c>
      <c r="J14" s="374" t="s">
        <v>36</v>
      </c>
      <c r="K14" s="195" t="s">
        <v>194</v>
      </c>
      <c r="L14" s="194" t="s">
        <v>195</v>
      </c>
      <c r="M14" s="1475" t="s">
        <v>36</v>
      </c>
      <c r="N14" s="195" t="s">
        <v>194</v>
      </c>
      <c r="O14" s="194" t="s">
        <v>195</v>
      </c>
      <c r="P14" s="1475" t="s">
        <v>196</v>
      </c>
      <c r="Q14" s="195" t="s">
        <v>197</v>
      </c>
      <c r="R14" s="1547" t="s">
        <v>198</v>
      </c>
      <c r="S14" s="374" t="s">
        <v>196</v>
      </c>
      <c r="T14" s="195" t="s">
        <v>197</v>
      </c>
      <c r="U14" s="194" t="s">
        <v>198</v>
      </c>
      <c r="V14"/>
      <c r="W14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</row>
    <row r="15" spans="1:38" s="162" customFormat="1" ht="20.25" customHeight="1" x14ac:dyDescent="0.25">
      <c r="A15"/>
      <c r="B15" s="301" t="str">
        <f>"Cdn"&amp;F15</f>
        <v>CdnP0</v>
      </c>
      <c r="C15"/>
      <c r="D15" s="1657" t="s">
        <v>199</v>
      </c>
      <c r="E15" s="1663" t="s">
        <v>200</v>
      </c>
      <c r="F15" s="1489" t="s">
        <v>2</v>
      </c>
      <c r="G15" s="1613">
        <f>VLOOKUP(F15,DADOS!$D$7:$F$22,3,FALSE)</f>
        <v>17570.7</v>
      </c>
      <c r="H15" s="1614">
        <f>SUMIF('EQUIPE TÉCNICA'!$B$11:$B$116,Superior!B15,'EQUIPE TÉCNICA'!$N$11:$N$116)</f>
        <v>13</v>
      </c>
      <c r="I15" s="1615">
        <f>G15*H15</f>
        <v>228419.1</v>
      </c>
      <c r="J15" s="1621">
        <v>545.13</v>
      </c>
      <c r="K15" s="2202">
        <f>SUMIF('EQUIPE TÉCNICA'!$B$11:$B$77,Superior!B15,'EQUIPE TÉCNICA'!$CD$11:$CD$77)</f>
        <v>8</v>
      </c>
      <c r="L15" s="1615">
        <f t="shared" ref="L15:L29" si="0">J15*K15</f>
        <v>4361.04</v>
      </c>
      <c r="M15" s="1621">
        <f>J15</f>
        <v>545.13</v>
      </c>
      <c r="N15" s="2202">
        <f>SUMIF('EQUIPE TÉCNICA'!$B$80:$B$116,Superior!B15,'EQUIPE TÉCNICA'!$CD$80:$CD$116)</f>
        <v>0</v>
      </c>
      <c r="O15" s="1615">
        <f>M15*N15</f>
        <v>0</v>
      </c>
      <c r="P15" s="1616">
        <v>239.7</v>
      </c>
      <c r="Q15" s="2202">
        <f>SUMIF('EQUIPE TÉCNICA'!$B$11:$B$77,Superior!B15,'EQUIPE TÉCNICA'!$CB$11:$CB$77)</f>
        <v>16</v>
      </c>
      <c r="R15" s="1617">
        <f>P15*Q15</f>
        <v>3835.2</v>
      </c>
      <c r="S15" s="1613">
        <v>239.7</v>
      </c>
      <c r="T15" s="2202">
        <f>SUMIF('EQUIPE TÉCNICA'!$B$80:$B$116,Superior!B15,'EQUIPE TÉCNICA'!$CB$80:$CB$116)</f>
        <v>0</v>
      </c>
      <c r="U15" s="1615">
        <f>S15*T15</f>
        <v>0</v>
      </c>
      <c r="V15"/>
      <c r="W15" s="284" t="s">
        <v>2</v>
      </c>
      <c r="X15" s="286" t="s">
        <v>250</v>
      </c>
      <c r="Y15" s="2445" t="s">
        <v>253</v>
      </c>
      <c r="Z15" s="2445"/>
      <c r="AA15" s="2445"/>
      <c r="AB15" s="2445"/>
      <c r="AC15" s="2445"/>
      <c r="AD15" s="185"/>
      <c r="AE15" s="185"/>
      <c r="AF15" s="185"/>
      <c r="AG15" s="185"/>
      <c r="AH15" s="185"/>
      <c r="AI15" s="185"/>
      <c r="AJ15" s="185"/>
      <c r="AK15" s="185"/>
      <c r="AL15" s="185"/>
    </row>
    <row r="16" spans="1:38" s="162" customFormat="1" ht="20.25" customHeight="1" x14ac:dyDescent="0.25">
      <c r="A16"/>
      <c r="B16" s="301" t="str">
        <f>"Cdn"&amp;F16</f>
        <v>CdnP1</v>
      </c>
      <c r="C16"/>
      <c r="D16" s="1658" t="s">
        <v>199</v>
      </c>
      <c r="E16" s="1664" t="s">
        <v>605</v>
      </c>
      <c r="F16" s="1490" t="s">
        <v>3</v>
      </c>
      <c r="G16" s="1618">
        <f>VLOOKUP(F16,DADOS!$D$7:$F$22,3,FALSE)</f>
        <v>13845.05</v>
      </c>
      <c r="H16" s="1619">
        <f>SUMIF('EQUIPE TÉCNICA'!$B$11:$B$116,Superior!B16,'EQUIPE TÉCNICA'!$N$11:$N$116)</f>
        <v>37.5</v>
      </c>
      <c r="I16" s="1620">
        <f t="shared" ref="I16:I29" si="1">G16*H16</f>
        <v>519189.375</v>
      </c>
      <c r="J16" s="1621">
        <v>545.13</v>
      </c>
      <c r="K16" s="1619">
        <f>SUMIF('EQUIPE TÉCNICA'!$B$11:$B$77,Superior!B16,'EQUIPE TÉCNICA'!$CD$11:$CD$77)</f>
        <v>24</v>
      </c>
      <c r="L16" s="1620">
        <f t="shared" si="0"/>
        <v>13083.119999999999</v>
      </c>
      <c r="M16" s="1621">
        <f t="shared" ref="M16:M29" si="2">J16</f>
        <v>545.13</v>
      </c>
      <c r="N16" s="2202">
        <f>SUMIF('EQUIPE TÉCNICA'!$B$80:$B$116,Superior!B16,'EQUIPE TÉCNICA'!$CD$80:$CD$116)</f>
        <v>0</v>
      </c>
      <c r="O16" s="1622">
        <f>M16*N16</f>
        <v>0</v>
      </c>
      <c r="P16" s="1623">
        <v>239.7</v>
      </c>
      <c r="Q16" s="2202">
        <f>SUMIF('EQUIPE TÉCNICA'!$B$11:$B$77,Superior!B16,'EQUIPE TÉCNICA'!$CB$11:$CB$77)</f>
        <v>48</v>
      </c>
      <c r="R16" s="1624">
        <f t="shared" ref="R16:R29" si="3">P16*Q16</f>
        <v>11505.599999999999</v>
      </c>
      <c r="S16" s="1625">
        <v>239.7</v>
      </c>
      <c r="T16" s="2202">
        <f>SUMIF('EQUIPE TÉCNICA'!$B$80:$B$116,Superior!B16,'EQUIPE TÉCNICA'!$CB$80:$CB$116)</f>
        <v>0</v>
      </c>
      <c r="U16" s="1622">
        <f>S16*T16</f>
        <v>0</v>
      </c>
      <c r="V16"/>
      <c r="W16" s="207" t="s">
        <v>3</v>
      </c>
      <c r="X16" s="286" t="s">
        <v>251</v>
      </c>
      <c r="Y16" s="2445" t="s">
        <v>253</v>
      </c>
      <c r="Z16" s="2445"/>
      <c r="AA16" s="2445"/>
      <c r="AB16" s="2445"/>
      <c r="AC16" s="2445"/>
      <c r="AD16" s="185"/>
      <c r="AE16" s="185"/>
      <c r="AF16" s="185"/>
      <c r="AG16" s="185"/>
      <c r="AH16" s="185"/>
      <c r="AI16" s="185"/>
      <c r="AJ16" s="185"/>
      <c r="AK16" s="185"/>
      <c r="AL16" s="185"/>
    </row>
    <row r="17" spans="1:38" s="291" customFormat="1" ht="20.25" customHeight="1" x14ac:dyDescent="0.25">
      <c r="A17"/>
      <c r="B17" s="301" t="str">
        <f>"Cdn"&amp;F17</f>
        <v>CdnP2</v>
      </c>
      <c r="C17"/>
      <c r="D17" s="1658" t="s">
        <v>199</v>
      </c>
      <c r="E17" s="1664" t="s">
        <v>470</v>
      </c>
      <c r="F17" s="1490" t="s">
        <v>4</v>
      </c>
      <c r="G17" s="1618">
        <f>VLOOKUP(F17,DADOS!$D$7:$F$22,3,FALSE)</f>
        <v>10831.32</v>
      </c>
      <c r="H17" s="1619">
        <f>SUMIF('EQUIPE TÉCNICA'!$B$11:$B$116,Superior!B17,'EQUIPE TÉCNICA'!$N$11:$N$116)</f>
        <v>0</v>
      </c>
      <c r="I17" s="1620">
        <f t="shared" si="1"/>
        <v>0</v>
      </c>
      <c r="J17" s="1621">
        <v>545.13</v>
      </c>
      <c r="K17" s="1619">
        <f>SUMIF('EQUIPE TÉCNICA'!$B$11:$B$77,Superior!B17,'EQUIPE TÉCNICA'!$CD$11:$CD$77)</f>
        <v>0</v>
      </c>
      <c r="L17" s="1620">
        <f t="shared" si="0"/>
        <v>0</v>
      </c>
      <c r="M17" s="1621">
        <f t="shared" si="2"/>
        <v>545.13</v>
      </c>
      <c r="N17" s="2202">
        <f>SUMIF('EQUIPE TÉCNICA'!$B$80:$B$116,Superior!B17,'EQUIPE TÉCNICA'!$CD$80:$CD$116)</f>
        <v>0</v>
      </c>
      <c r="O17" s="1622">
        <f t="shared" ref="O17:O19" si="4">M17*N17</f>
        <v>0</v>
      </c>
      <c r="P17" s="1623">
        <v>239.7</v>
      </c>
      <c r="Q17" s="2202">
        <f>SUMIF('EQUIPE TÉCNICA'!$B$11:$B$77,Superior!B17,'EQUIPE TÉCNICA'!$CB$11:$CB$77)</f>
        <v>0</v>
      </c>
      <c r="R17" s="1624">
        <f t="shared" si="3"/>
        <v>0</v>
      </c>
      <c r="S17" s="1625">
        <v>0</v>
      </c>
      <c r="T17" s="2202">
        <f>SUMIF('EQUIPE TÉCNICA'!$B$80:$B$116,Superior!B17,'EQUIPE TÉCNICA'!$CB$80:$CB$116)</f>
        <v>0</v>
      </c>
      <c r="U17" s="1622">
        <f t="shared" ref="U17:U19" si="5">S17*T17</f>
        <v>0</v>
      </c>
      <c r="V17"/>
      <c r="W17" s="207"/>
      <c r="X17" s="765"/>
      <c r="Y17" s="765"/>
      <c r="Z17" s="765"/>
      <c r="AA17" s="765"/>
      <c r="AB17" s="765"/>
      <c r="AC17" s="765"/>
      <c r="AD17" s="298"/>
      <c r="AE17" s="298"/>
      <c r="AF17" s="298"/>
      <c r="AG17" s="298"/>
      <c r="AH17" s="298"/>
      <c r="AI17" s="298"/>
      <c r="AJ17" s="298"/>
      <c r="AK17" s="298"/>
      <c r="AL17" s="298"/>
    </row>
    <row r="18" spans="1:38" s="291" customFormat="1" ht="20.25" customHeight="1" thickBot="1" x14ac:dyDescent="0.3">
      <c r="A18"/>
      <c r="B18" s="301" t="str">
        <f>"Cdn"&amp;F18</f>
        <v>CdnP4</v>
      </c>
      <c r="C18"/>
      <c r="D18" s="1659" t="s">
        <v>199</v>
      </c>
      <c r="E18" s="1665" t="s">
        <v>290</v>
      </c>
      <c r="F18" s="1516" t="s">
        <v>6</v>
      </c>
      <c r="G18" s="1626">
        <f>VLOOKUP(F18,DADOS!$D$7:$F$22,3,FALSE)</f>
        <v>8483</v>
      </c>
      <c r="H18" s="1627">
        <f>SUMIF('EQUIPE TÉCNICA'!$B$11:$B$116,Superior!B18,'EQUIPE TÉCNICA'!$N$11:$N$116)</f>
        <v>0</v>
      </c>
      <c r="I18" s="1628">
        <f t="shared" si="1"/>
        <v>0</v>
      </c>
      <c r="J18" s="1885">
        <v>545.13</v>
      </c>
      <c r="K18" s="1627">
        <f>SUMIF('EQUIPE TÉCNICA'!$B$11:$B$77,Superior!B18,'EQUIPE TÉCNICA'!$CD$11:$CD$77)</f>
        <v>0</v>
      </c>
      <c r="L18" s="1628">
        <f t="shared" si="0"/>
        <v>0</v>
      </c>
      <c r="M18" s="1885">
        <f t="shared" si="2"/>
        <v>545.13</v>
      </c>
      <c r="N18" s="1627">
        <f>SUMIF('EQUIPE TÉCNICA'!$B$80:$B$116,Superior!B18,'EQUIPE TÉCNICA'!$CD$80:$CD$116)</f>
        <v>0</v>
      </c>
      <c r="O18" s="1628">
        <f t="shared" si="4"/>
        <v>0</v>
      </c>
      <c r="P18" s="1629">
        <v>239.7</v>
      </c>
      <c r="Q18" s="1627">
        <f>SUMIF('EQUIPE TÉCNICA'!$B$11:$B$77,Superior!B18,'EQUIPE TÉCNICA'!$CB$11:$CB$77)</f>
        <v>0</v>
      </c>
      <c r="R18" s="1630">
        <f t="shared" si="3"/>
        <v>0</v>
      </c>
      <c r="S18" s="1631">
        <v>0</v>
      </c>
      <c r="T18" s="1627">
        <f>SUMIF('EQUIPE TÉCNICA'!$B$80:$B$116,Superior!B18,'EQUIPE TÉCNICA'!$CB$80:$CB$116)</f>
        <v>0</v>
      </c>
      <c r="U18" s="1632">
        <f t="shared" si="5"/>
        <v>0</v>
      </c>
      <c r="V18"/>
      <c r="W18" s="207"/>
      <c r="X18" s="424"/>
      <c r="Y18" s="424"/>
      <c r="Z18" s="424"/>
      <c r="AA18" s="424"/>
      <c r="AB18" s="424"/>
      <c r="AC18" s="424"/>
      <c r="AD18" s="298"/>
      <c r="AE18" s="298"/>
      <c r="AF18" s="298"/>
      <c r="AG18" s="298"/>
      <c r="AH18" s="298"/>
      <c r="AI18" s="298"/>
      <c r="AJ18" s="298"/>
      <c r="AK18" s="298"/>
      <c r="AL18" s="298"/>
    </row>
    <row r="19" spans="1:38" s="162" customFormat="1" ht="20.25" customHeight="1" thickBot="1" x14ac:dyDescent="0.3">
      <c r="A19"/>
      <c r="B19" s="301" t="str">
        <f>"Geo"&amp;F19</f>
        <v>GeoP3</v>
      </c>
      <c r="C19"/>
      <c r="D19" s="1660" t="s">
        <v>255</v>
      </c>
      <c r="E19" s="1666" t="s">
        <v>505</v>
      </c>
      <c r="F19" s="1517" t="s">
        <v>5</v>
      </c>
      <c r="G19" s="1633">
        <f>VLOOKUP(F19,DADOS!$D$7:$F$22,3,FALSE)</f>
        <v>8911.01</v>
      </c>
      <c r="H19" s="1634">
        <f>SUMIF('EQUIPE TÉCNICA'!$B$11:$B$116,Superior!B19,'EQUIPE TÉCNICA'!$N$11:$N$116)</f>
        <v>3.75</v>
      </c>
      <c r="I19" s="1545">
        <f t="shared" si="1"/>
        <v>33416.287499999999</v>
      </c>
      <c r="J19" s="2204">
        <v>545.13</v>
      </c>
      <c r="K19" s="1634">
        <f>SUMIF('EQUIPE TÉCNICA'!$B$11:$B$77,Superior!B19,'EQUIPE TÉCNICA'!$CD$11:$CD$77)</f>
        <v>2</v>
      </c>
      <c r="L19" s="1545">
        <f t="shared" si="0"/>
        <v>1090.26</v>
      </c>
      <c r="M19" s="2205">
        <f t="shared" si="2"/>
        <v>545.13</v>
      </c>
      <c r="N19" s="1634">
        <f>SUMIF('EQUIPE TÉCNICA'!$B$80:$B$116,Superior!B19,'EQUIPE TÉCNICA'!$CD$80:$CD$116)</f>
        <v>0</v>
      </c>
      <c r="O19" s="1648">
        <f t="shared" si="4"/>
        <v>0</v>
      </c>
      <c r="P19" s="1636">
        <v>239.7</v>
      </c>
      <c r="Q19" s="1634">
        <f>SUMIF('EQUIPE TÉCNICA'!$B$11:$B$77,Superior!B19,'EQUIPE TÉCNICA'!$CB$11:$CB$77)</f>
        <v>60</v>
      </c>
      <c r="R19" s="1546">
        <f t="shared" si="3"/>
        <v>14382</v>
      </c>
      <c r="S19" s="1633">
        <v>239.7</v>
      </c>
      <c r="T19" s="1634">
        <f>SUMIF('EQUIPE TÉCNICA'!$B$80:$B$116,Superior!B19,'EQUIPE TÉCNICA'!$CB$80:$CB$116)</f>
        <v>0</v>
      </c>
      <c r="U19" s="1545">
        <f t="shared" si="5"/>
        <v>0</v>
      </c>
      <c r="V19"/>
      <c r="W19" s="207" t="s">
        <v>5</v>
      </c>
      <c r="X19" s="286" t="s">
        <v>251</v>
      </c>
      <c r="Y19" s="2445" t="s">
        <v>253</v>
      </c>
      <c r="Z19" s="2445"/>
      <c r="AA19" s="2445"/>
      <c r="AB19" s="2445"/>
      <c r="AC19" s="2445"/>
      <c r="AD19" s="185"/>
      <c r="AE19" s="185"/>
      <c r="AF19" s="185"/>
      <c r="AG19" s="185"/>
      <c r="AH19" s="185"/>
      <c r="AI19" s="185"/>
      <c r="AJ19" s="185"/>
      <c r="AK19" s="185"/>
      <c r="AL19" s="185"/>
    </row>
    <row r="20" spans="1:38" s="162" customFormat="1" ht="20.25" customHeight="1" x14ac:dyDescent="0.25">
      <c r="A20"/>
      <c r="B20" s="301" t="str">
        <f>"Bio"&amp;F20</f>
        <v>BioP2</v>
      </c>
      <c r="C20"/>
      <c r="D20" s="1657" t="s">
        <v>201</v>
      </c>
      <c r="E20" s="1663" t="s">
        <v>135</v>
      </c>
      <c r="F20" s="1489" t="s">
        <v>4</v>
      </c>
      <c r="G20" s="1613">
        <f>VLOOKUP(F20,DADOS!$D$7:$F$22,3,FALSE)</f>
        <v>10831.32</v>
      </c>
      <c r="H20" s="2202">
        <f>SUMIF('EQUIPE TÉCNICA'!$B$11:$B$116,Superior!B20,'EQUIPE TÉCNICA'!$N$11:$N$116)</f>
        <v>126.75</v>
      </c>
      <c r="I20" s="1615">
        <f t="shared" si="1"/>
        <v>1372869.81</v>
      </c>
      <c r="J20" s="1621">
        <v>545.13</v>
      </c>
      <c r="K20" s="2202">
        <f>SUMIF('EQUIPE TÉCNICA'!$B$11:$B$77,Superior!B20,'EQUIPE TÉCNICA'!$CD$11:$CD$77)</f>
        <v>134</v>
      </c>
      <c r="L20" s="1615">
        <f t="shared" si="0"/>
        <v>73047.42</v>
      </c>
      <c r="M20" s="1621">
        <f t="shared" si="2"/>
        <v>545.13</v>
      </c>
      <c r="N20" s="2202">
        <f>SUMIF('EQUIPE TÉCNICA'!$B$80:$B$116,Superior!B20,'EQUIPE TÉCNICA'!$CD$80:$CD$116)</f>
        <v>0</v>
      </c>
      <c r="O20" s="1615">
        <f>M20*N20</f>
        <v>0</v>
      </c>
      <c r="P20" s="1616">
        <v>239.7</v>
      </c>
      <c r="Q20" s="2202">
        <f>SUMIF('EQUIPE TÉCNICA'!$B$11:$B$77,Superior!B20,'EQUIPE TÉCNICA'!$CB$11:$CB$77)</f>
        <v>1740</v>
      </c>
      <c r="R20" s="1617">
        <f t="shared" si="3"/>
        <v>417078</v>
      </c>
      <c r="S20" s="1613">
        <v>239.7</v>
      </c>
      <c r="T20" s="2202">
        <f>SUMIF('EQUIPE TÉCNICA'!$B$80:$B$116,Superior!B20,'EQUIPE TÉCNICA'!$CB$80:$CB$116)</f>
        <v>0</v>
      </c>
      <c r="U20" s="1622">
        <f>S20*T20</f>
        <v>0</v>
      </c>
      <c r="V20"/>
      <c r="W20" s="207" t="s">
        <v>4</v>
      </c>
      <c r="X20" s="286" t="s">
        <v>259</v>
      </c>
      <c r="Y20" s="2445" t="s">
        <v>260</v>
      </c>
      <c r="Z20" s="2445"/>
      <c r="AA20" s="2445"/>
      <c r="AB20" s="2445"/>
      <c r="AC20" s="2445"/>
      <c r="AD20" s="185"/>
      <c r="AE20" s="185"/>
      <c r="AF20" s="185"/>
      <c r="AG20" s="185"/>
      <c r="AH20" s="185"/>
      <c r="AI20" s="185"/>
      <c r="AJ20" s="185"/>
      <c r="AK20" s="185"/>
      <c r="AL20" s="185"/>
    </row>
    <row r="21" spans="1:38" s="162" customFormat="1" ht="20.25" customHeight="1" thickBot="1" x14ac:dyDescent="0.3">
      <c r="A21"/>
      <c r="B21" s="301" t="str">
        <f>"Bio"&amp;F21</f>
        <v>BioP3</v>
      </c>
      <c r="C21"/>
      <c r="D21" s="1659" t="s">
        <v>201</v>
      </c>
      <c r="E21" s="1665" t="s">
        <v>606</v>
      </c>
      <c r="F21" s="1516" t="s">
        <v>5</v>
      </c>
      <c r="G21" s="1626">
        <f>VLOOKUP(F21,DADOS!$D$7:$F$22,3,FALSE)</f>
        <v>8911.01</v>
      </c>
      <c r="H21" s="1627">
        <f>SUMIF('EQUIPE TÉCNICA'!$B$11:$B$116,Superior!B21,'EQUIPE TÉCNICA'!$N$11:$N$116)</f>
        <v>30.75</v>
      </c>
      <c r="I21" s="1628">
        <f t="shared" si="1"/>
        <v>274013.5575</v>
      </c>
      <c r="J21" s="1885">
        <v>545.13</v>
      </c>
      <c r="K21" s="1627">
        <f>SUMIF('EQUIPE TÉCNICA'!$B$11:$B$77,Superior!B21,'EQUIPE TÉCNICA'!$CD$11:$CD$77)</f>
        <v>30</v>
      </c>
      <c r="L21" s="1628">
        <f t="shared" si="0"/>
        <v>16353.9</v>
      </c>
      <c r="M21" s="1885">
        <f t="shared" si="2"/>
        <v>545.13</v>
      </c>
      <c r="N21" s="1627">
        <f>SUMIF('EQUIPE TÉCNICA'!$B$80:$B$116,Superior!B21,'EQUIPE TÉCNICA'!$CD$80:$CD$116)</f>
        <v>0</v>
      </c>
      <c r="O21" s="1637">
        <f>M21*N21</f>
        <v>0</v>
      </c>
      <c r="P21" s="1629">
        <v>239.7</v>
      </c>
      <c r="Q21" s="1627">
        <f>SUMIF('EQUIPE TÉCNICA'!$B$11:$B$77,Superior!B21,'EQUIPE TÉCNICA'!$CB$11:$CB$77)</f>
        <v>472.5</v>
      </c>
      <c r="R21" s="1630">
        <f t="shared" si="3"/>
        <v>113258.25</v>
      </c>
      <c r="S21" s="1638">
        <v>239.7</v>
      </c>
      <c r="T21" s="1627">
        <f>SUMIF('EQUIPE TÉCNICA'!$B$80:$B$116,Superior!B21,'EQUIPE TÉCNICA'!$CB$80:$CB$116)</f>
        <v>0</v>
      </c>
      <c r="U21" s="1628">
        <f>S21*T21</f>
        <v>0</v>
      </c>
      <c r="V21"/>
      <c r="W21" s="207" t="s">
        <v>5</v>
      </c>
      <c r="X21" s="286" t="s">
        <v>252</v>
      </c>
      <c r="Y21" s="2445" t="s">
        <v>260</v>
      </c>
      <c r="Z21" s="2445"/>
      <c r="AA21" s="2445"/>
      <c r="AB21" s="2445"/>
      <c r="AC21" s="2445"/>
      <c r="AD21" s="185"/>
      <c r="AE21" s="185"/>
      <c r="AF21" s="185"/>
      <c r="AG21" s="185"/>
      <c r="AH21" s="185"/>
      <c r="AI21" s="185"/>
      <c r="AJ21" s="185"/>
      <c r="AK21" s="185"/>
      <c r="AL21" s="185"/>
    </row>
    <row r="22" spans="1:38" s="162" customFormat="1" ht="20.25" customHeight="1" x14ac:dyDescent="0.25">
      <c r="A22"/>
      <c r="B22" s="301" t="str">
        <f>"Fsc"&amp;F22</f>
        <v>FscP2</v>
      </c>
      <c r="C22"/>
      <c r="D22" s="1661" t="s">
        <v>202</v>
      </c>
      <c r="E22" s="1667" t="s">
        <v>135</v>
      </c>
      <c r="F22" s="1472" t="s">
        <v>4</v>
      </c>
      <c r="G22" s="1639">
        <f>VLOOKUP(F22,DADOS!$D$7:$F$22,3,FALSE)</f>
        <v>10831.32</v>
      </c>
      <c r="H22" s="2203">
        <f>SUMIF('EQUIPE TÉCNICA'!$B$11:$B$116,Superior!B22,'EQUIPE TÉCNICA'!$N$11:$N$116)</f>
        <v>20.25</v>
      </c>
      <c r="I22" s="1640">
        <f t="shared" si="1"/>
        <v>219334.22999999998</v>
      </c>
      <c r="J22" s="2249">
        <v>545.13</v>
      </c>
      <c r="K22" s="2203">
        <f>SUMIF('EQUIPE TÉCNICA'!$B$11:$B$77,Superior!B22,'EQUIPE TÉCNICA'!$CD$11:$CD$77)</f>
        <v>10</v>
      </c>
      <c r="L22" s="1640">
        <f t="shared" si="0"/>
        <v>5451.3</v>
      </c>
      <c r="M22" s="2249">
        <f t="shared" si="2"/>
        <v>545.13</v>
      </c>
      <c r="N22" s="2203">
        <f>SUMIF('EQUIPE TÉCNICA'!$B$80:$B$116,Superior!B22,'EQUIPE TÉCNICA'!$CD$80:$CD$116)</f>
        <v>0</v>
      </c>
      <c r="O22" s="1648">
        <f t="shared" ref="O22:O25" si="6">M22*N22</f>
        <v>0</v>
      </c>
      <c r="P22" s="1641">
        <v>239.7</v>
      </c>
      <c r="Q22" s="2203">
        <f>SUMIF('EQUIPE TÉCNICA'!$B$11:$B$77,Superior!B22,'EQUIPE TÉCNICA'!$CB$11:$CB$77)</f>
        <v>300</v>
      </c>
      <c r="R22" s="1642">
        <f t="shared" si="3"/>
        <v>71910</v>
      </c>
      <c r="S22" s="1639">
        <v>239.7</v>
      </c>
      <c r="T22" s="2203">
        <f>SUMIF('EQUIPE TÉCNICA'!$B$80:$B$116,Superior!B22,'EQUIPE TÉCNICA'!$CB$80:$CB$116)</f>
        <v>0</v>
      </c>
      <c r="U22" s="1648">
        <f t="shared" ref="U22:U25" si="7">S22*T22</f>
        <v>0</v>
      </c>
      <c r="V22"/>
      <c r="W22" s="207" t="s">
        <v>4</v>
      </c>
      <c r="X22" s="286" t="s">
        <v>252</v>
      </c>
      <c r="Y22" s="2445" t="s">
        <v>260</v>
      </c>
      <c r="Z22" s="2445"/>
      <c r="AA22" s="2445"/>
      <c r="AB22" s="2445"/>
      <c r="AC22" s="2445"/>
      <c r="AD22" s="185"/>
      <c r="AE22" s="185"/>
      <c r="AF22" s="185"/>
      <c r="AG22" s="185"/>
      <c r="AH22" s="185"/>
      <c r="AI22" s="185"/>
      <c r="AJ22" s="185"/>
      <c r="AK22" s="185"/>
      <c r="AL22" s="185"/>
    </row>
    <row r="23" spans="1:38" s="162" customFormat="1" ht="20.25" customHeight="1" thickBot="1" x14ac:dyDescent="0.3">
      <c r="A23"/>
      <c r="B23" s="301" t="str">
        <f>"Fsc"&amp;F23</f>
        <v>FscP3</v>
      </c>
      <c r="C23"/>
      <c r="D23" s="1662" t="s">
        <v>202</v>
      </c>
      <c r="E23" s="1668" t="s">
        <v>505</v>
      </c>
      <c r="F23" s="1469" t="s">
        <v>5</v>
      </c>
      <c r="G23" s="1643">
        <f>VLOOKUP(F23,DADOS!$D$7:$F$22,3,FALSE)</f>
        <v>8911.01</v>
      </c>
      <c r="H23" s="193">
        <f>SUMIF('EQUIPE TÉCNICA'!$B$11:$B$116,Superior!B23,'EQUIPE TÉCNICA'!$N$11:$N$116)</f>
        <v>7</v>
      </c>
      <c r="I23" s="1644">
        <f t="shared" si="1"/>
        <v>62377.07</v>
      </c>
      <c r="J23" s="2250">
        <v>545.13</v>
      </c>
      <c r="K23" s="193">
        <f>SUMIF('EQUIPE TÉCNICA'!$B$11:$B$77,Superior!B23,'EQUIPE TÉCNICA'!$CD$11:$CD$77)</f>
        <v>4</v>
      </c>
      <c r="L23" s="1644">
        <f t="shared" si="0"/>
        <v>2180.52</v>
      </c>
      <c r="M23" s="2250">
        <f t="shared" si="2"/>
        <v>545.13</v>
      </c>
      <c r="N23" s="193">
        <f>SUMIF('EQUIPE TÉCNICA'!$B$80:$B$116,Superior!B23,'EQUIPE TÉCNICA'!$CD$80:$CD$116)</f>
        <v>0</v>
      </c>
      <c r="O23" s="1648">
        <f t="shared" si="6"/>
        <v>0</v>
      </c>
      <c r="P23" s="1645">
        <v>239.7</v>
      </c>
      <c r="Q23" s="193">
        <f>SUMIF('EQUIPE TÉCNICA'!$B$11:$B$77,Superior!B23,'EQUIPE TÉCNICA'!$CB$11:$CB$77)</f>
        <v>120</v>
      </c>
      <c r="R23" s="1646">
        <f t="shared" si="3"/>
        <v>28764</v>
      </c>
      <c r="S23" s="1647">
        <v>239.7</v>
      </c>
      <c r="T23" s="193">
        <f>SUMIF('EQUIPE TÉCNICA'!$B$80:$B$116,Superior!B23,'EQUIPE TÉCNICA'!$CB$80:$CB$116)</f>
        <v>0</v>
      </c>
      <c r="U23" s="1644">
        <f t="shared" si="7"/>
        <v>0</v>
      </c>
      <c r="V23"/>
      <c r="W23" s="207" t="s">
        <v>5</v>
      </c>
      <c r="X23" s="286" t="s">
        <v>252</v>
      </c>
      <c r="Y23" s="2445" t="s">
        <v>249</v>
      </c>
      <c r="Z23" s="2445"/>
      <c r="AA23" s="2445"/>
      <c r="AB23" s="2445"/>
      <c r="AC23" s="2445"/>
      <c r="AD23" s="185"/>
      <c r="AE23" s="185"/>
      <c r="AF23" s="185"/>
      <c r="AG23" s="185"/>
      <c r="AH23" s="185"/>
      <c r="AI23" s="185"/>
      <c r="AJ23" s="185"/>
      <c r="AK23" s="185"/>
      <c r="AL23" s="185"/>
    </row>
    <row r="24" spans="1:38" s="162" customFormat="1" ht="20.25" customHeight="1" x14ac:dyDescent="0.25">
      <c r="A24"/>
      <c r="B24" s="301" t="str">
        <f>"Sce"&amp;F24</f>
        <v>SceP2</v>
      </c>
      <c r="C24"/>
      <c r="D24" s="1657" t="s">
        <v>203</v>
      </c>
      <c r="E24" s="1663" t="s">
        <v>135</v>
      </c>
      <c r="F24" s="1489" t="s">
        <v>4</v>
      </c>
      <c r="G24" s="1613">
        <f>VLOOKUP(F24,DADOS!$D$7:$F$22,3,FALSE)</f>
        <v>10831.32</v>
      </c>
      <c r="H24" s="2202">
        <f>SUMIF('EQUIPE TÉCNICA'!$B$11:$B$116,Superior!B24,'EQUIPE TÉCNICA'!$N$11:$N$116)</f>
        <v>10.75</v>
      </c>
      <c r="I24" s="1615">
        <f t="shared" si="1"/>
        <v>116436.69</v>
      </c>
      <c r="J24" s="1621">
        <v>545.13</v>
      </c>
      <c r="K24" s="2202">
        <f>SUMIF('EQUIPE TÉCNICA'!$B$11:$B$77,Superior!B24,'EQUIPE TÉCNICA'!$CD$11:$CD$77)</f>
        <v>4</v>
      </c>
      <c r="L24" s="1615">
        <f t="shared" si="0"/>
        <v>2180.52</v>
      </c>
      <c r="M24" s="1621">
        <f t="shared" si="2"/>
        <v>545.13</v>
      </c>
      <c r="N24" s="2202">
        <f>SUMIF('EQUIPE TÉCNICA'!$B$80:$B$116,Superior!B24,'EQUIPE TÉCNICA'!$CD$80:$CD$116)</f>
        <v>0</v>
      </c>
      <c r="O24" s="1615">
        <f t="shared" si="6"/>
        <v>0</v>
      </c>
      <c r="P24" s="1616">
        <v>239.7</v>
      </c>
      <c r="Q24" s="2202">
        <f>SUMIF('EQUIPE TÉCNICA'!$B$11:$B$77,Superior!B24,'EQUIPE TÉCNICA'!$CB$11:$CB$77)</f>
        <v>120</v>
      </c>
      <c r="R24" s="1617">
        <f t="shared" si="3"/>
        <v>28764</v>
      </c>
      <c r="S24" s="1613">
        <v>239.7</v>
      </c>
      <c r="T24" s="2202">
        <f>SUMIF('EQUIPE TÉCNICA'!$B$80:$B$116,Superior!B24,'EQUIPE TÉCNICA'!$CB$80:$CB$116)</f>
        <v>0</v>
      </c>
      <c r="U24" s="1622">
        <f t="shared" si="7"/>
        <v>0</v>
      </c>
      <c r="V24"/>
      <c r="W24" s="207" t="s">
        <v>4</v>
      </c>
      <c r="X24" s="319" t="s">
        <v>259</v>
      </c>
      <c r="Y24" s="2445" t="s">
        <v>260</v>
      </c>
      <c r="Z24" s="2445"/>
      <c r="AA24" s="2445"/>
      <c r="AB24" s="2445"/>
      <c r="AC24" s="2445"/>
      <c r="AD24" s="185"/>
      <c r="AE24" s="185"/>
      <c r="AF24" s="185"/>
      <c r="AG24" s="185"/>
      <c r="AH24" s="185"/>
      <c r="AI24" s="185"/>
      <c r="AJ24" s="185"/>
      <c r="AK24" s="185"/>
      <c r="AL24" s="185"/>
    </row>
    <row r="25" spans="1:38" s="162" customFormat="1" ht="20.25" customHeight="1" thickBot="1" x14ac:dyDescent="0.3">
      <c r="A25"/>
      <c r="B25" s="301" t="str">
        <f>"Sce"&amp;F25</f>
        <v>SceP3</v>
      </c>
      <c r="C25"/>
      <c r="D25" s="1659" t="s">
        <v>203</v>
      </c>
      <c r="E25" s="1665" t="s">
        <v>505</v>
      </c>
      <c r="F25" s="1516" t="s">
        <v>5</v>
      </c>
      <c r="G25" s="1626">
        <f>VLOOKUP(F25,DADOS!$D$7:$F$22,3,FALSE)</f>
        <v>8911.01</v>
      </c>
      <c r="H25" s="1627">
        <f>SUMIF('EQUIPE TÉCNICA'!$B$11:$B$116,Superior!B25,'EQUIPE TÉCNICA'!$N$11:$N$116)</f>
        <v>7.5</v>
      </c>
      <c r="I25" s="1628">
        <f t="shared" si="1"/>
        <v>66832.574999999997</v>
      </c>
      <c r="J25" s="1885">
        <v>545.13</v>
      </c>
      <c r="K25" s="1627">
        <f>SUMIF('EQUIPE TÉCNICA'!$B$11:$B$77,Superior!B25,'EQUIPE TÉCNICA'!$CD$11:$CD$77)</f>
        <v>4</v>
      </c>
      <c r="L25" s="1628">
        <f t="shared" si="0"/>
        <v>2180.52</v>
      </c>
      <c r="M25" s="1885">
        <f t="shared" si="2"/>
        <v>545.13</v>
      </c>
      <c r="N25" s="1627">
        <f>SUMIF('EQUIPE TÉCNICA'!$B$80:$B$116,Superior!B25,'EQUIPE TÉCNICA'!$CD$80:$CD$116)</f>
        <v>0</v>
      </c>
      <c r="O25" s="1622">
        <f t="shared" si="6"/>
        <v>0</v>
      </c>
      <c r="P25" s="1629">
        <v>239.7</v>
      </c>
      <c r="Q25" s="1627">
        <f>SUMIF('EQUIPE TÉCNICA'!$B$11:$B$77,Superior!B25,'EQUIPE TÉCNICA'!$CB$11:$CB$77)</f>
        <v>120</v>
      </c>
      <c r="R25" s="1630">
        <f t="shared" si="3"/>
        <v>28764</v>
      </c>
      <c r="S25" s="1638">
        <v>239.7</v>
      </c>
      <c r="T25" s="1627">
        <f>SUMIF('EQUIPE TÉCNICA'!$B$80:$B$116,Superior!B25,'EQUIPE TÉCNICA'!$CB$80:$CB$116)</f>
        <v>0</v>
      </c>
      <c r="U25" s="1628">
        <f t="shared" si="7"/>
        <v>0</v>
      </c>
      <c r="V25"/>
      <c r="W25" s="207" t="s">
        <v>5</v>
      </c>
      <c r="X25" s="286" t="s">
        <v>252</v>
      </c>
      <c r="Y25" s="2445" t="s">
        <v>260</v>
      </c>
      <c r="Z25" s="2445"/>
      <c r="AA25" s="2445"/>
      <c r="AB25" s="2445"/>
      <c r="AC25" s="2445"/>
      <c r="AD25" s="185"/>
      <c r="AE25" s="185"/>
      <c r="AF25" s="185"/>
      <c r="AG25" s="185"/>
      <c r="AH25" s="185"/>
      <c r="AI25" s="185"/>
      <c r="AJ25" s="185"/>
      <c r="AK25" s="185"/>
      <c r="AL25" s="185"/>
    </row>
    <row r="26" spans="1:38" s="162" customFormat="1" ht="20.25" customHeight="1" x14ac:dyDescent="0.25">
      <c r="A26"/>
      <c r="B26" s="301" t="str">
        <f>"Arq"&amp;F26</f>
        <v>ArqP2</v>
      </c>
      <c r="C26"/>
      <c r="D26" s="1661" t="s">
        <v>204</v>
      </c>
      <c r="E26" s="1667" t="s">
        <v>605</v>
      </c>
      <c r="F26" s="1472" t="s">
        <v>4</v>
      </c>
      <c r="G26" s="1639">
        <f>VLOOKUP(F26,DADOS!$D$7:$F$22,3,FALSE)</f>
        <v>10831.32</v>
      </c>
      <c r="H26" s="2203">
        <f>SUMIF('EQUIPE TÉCNICA'!$B$11:$B$116,Superior!B26,'EQUIPE TÉCNICA'!$N$11:$N$116)</f>
        <v>9.5</v>
      </c>
      <c r="I26" s="1640">
        <f t="shared" si="1"/>
        <v>102897.54</v>
      </c>
      <c r="J26" s="2249">
        <v>545.13</v>
      </c>
      <c r="K26" s="2203">
        <f>SUMIF('EQUIPE TÉCNICA'!$B$11:$B$77,Superior!B26,'EQUIPE TÉCNICA'!$CD$11:$CD$77)</f>
        <v>4</v>
      </c>
      <c r="L26" s="1640">
        <f t="shared" si="0"/>
        <v>2180.52</v>
      </c>
      <c r="M26" s="2249">
        <f t="shared" si="2"/>
        <v>545.13</v>
      </c>
      <c r="N26" s="2203">
        <f>SUMIF('EQUIPE TÉCNICA'!$B$80:$B$116,Superior!B26,'EQUIPE TÉCNICA'!$CD$80:$CD$116)</f>
        <v>0</v>
      </c>
      <c r="O26" s="1640">
        <f>M26*N26</f>
        <v>0</v>
      </c>
      <c r="P26" s="1641">
        <v>239.7</v>
      </c>
      <c r="Q26" s="2203">
        <f>SUMIF('EQUIPE TÉCNICA'!$B$11:$B$77,Superior!B26,'EQUIPE TÉCNICA'!$CB$11:$CB$77)</f>
        <v>120</v>
      </c>
      <c r="R26" s="1642">
        <f t="shared" si="3"/>
        <v>28764</v>
      </c>
      <c r="S26" s="1639">
        <v>239.7</v>
      </c>
      <c r="T26" s="2203">
        <f>SUMIF('EQUIPE TÉCNICA'!$B$80:$B$116,Superior!B26,'EQUIPE TÉCNICA'!$CB$80:$CB$116)</f>
        <v>0</v>
      </c>
      <c r="U26" s="1648">
        <f>S26*T26</f>
        <v>0</v>
      </c>
      <c r="V26"/>
      <c r="W26" s="207" t="s">
        <v>3</v>
      </c>
      <c r="X26" s="286" t="s">
        <v>252</v>
      </c>
      <c r="Y26" s="2445" t="s">
        <v>260</v>
      </c>
      <c r="Z26" s="2445"/>
      <c r="AA26" s="2445"/>
      <c r="AB26" s="2445"/>
      <c r="AC26" s="2445"/>
      <c r="AD26" s="185"/>
      <c r="AE26" s="185"/>
      <c r="AF26" s="185"/>
      <c r="AG26" s="185"/>
      <c r="AH26" s="185"/>
      <c r="AI26" s="185"/>
      <c r="AJ26" s="185"/>
      <c r="AK26" s="185"/>
      <c r="AL26" s="185"/>
    </row>
    <row r="27" spans="1:38" s="162" customFormat="1" ht="20.25" customHeight="1" thickBot="1" x14ac:dyDescent="0.3">
      <c r="A27"/>
      <c r="B27" s="301" t="str">
        <f>"Arq"&amp;F27</f>
        <v>ArqP3</v>
      </c>
      <c r="C27"/>
      <c r="D27" s="1662" t="s">
        <v>204</v>
      </c>
      <c r="E27" s="1668" t="s">
        <v>505</v>
      </c>
      <c r="F27" s="1469" t="s">
        <v>5</v>
      </c>
      <c r="G27" s="1643">
        <f>VLOOKUP(F27,DADOS!$D$7:$F$22,3,FALSE)</f>
        <v>8911.01</v>
      </c>
      <c r="H27" s="193">
        <f>SUMIF('EQUIPE TÉCNICA'!$B$11:$B$116,Superior!B27,'EQUIPE TÉCNICA'!$N$11:$N$116)</f>
        <v>9.5</v>
      </c>
      <c r="I27" s="1644">
        <f t="shared" si="1"/>
        <v>84654.595000000001</v>
      </c>
      <c r="J27" s="2250">
        <v>545.13</v>
      </c>
      <c r="K27" s="193">
        <f>SUMIF('EQUIPE TÉCNICA'!$B$11:$B$77,Superior!B27,'EQUIPE TÉCNICA'!$CD$11:$CD$77)</f>
        <v>4</v>
      </c>
      <c r="L27" s="1644">
        <f t="shared" si="0"/>
        <v>2180.52</v>
      </c>
      <c r="M27" s="2250">
        <f t="shared" si="2"/>
        <v>545.13</v>
      </c>
      <c r="N27" s="193">
        <f>SUMIF('EQUIPE TÉCNICA'!$B$80:$B$116,Superior!B27,'EQUIPE TÉCNICA'!$CD$80:$CD$116)</f>
        <v>0</v>
      </c>
      <c r="O27" s="1649">
        <f>M27*N27</f>
        <v>0</v>
      </c>
      <c r="P27" s="1645">
        <v>239.7</v>
      </c>
      <c r="Q27" s="193">
        <f>SUMIF('EQUIPE TÉCNICA'!$B$11:$B$77,Superior!B27,'EQUIPE TÉCNICA'!$CB$11:$CB$77)</f>
        <v>120</v>
      </c>
      <c r="R27" s="1646">
        <f t="shared" si="3"/>
        <v>28764</v>
      </c>
      <c r="S27" s="1647">
        <v>239.7</v>
      </c>
      <c r="T27" s="193">
        <f>SUMIF('EQUIPE TÉCNICA'!$B$80:$B$116,Superior!B27,'EQUIPE TÉCNICA'!$CB$80:$CB$116)</f>
        <v>0</v>
      </c>
      <c r="U27" s="1644">
        <f>S27*T27</f>
        <v>0</v>
      </c>
      <c r="V27"/>
      <c r="W27" s="207" t="s">
        <v>5</v>
      </c>
      <c r="X27" s="319" t="s">
        <v>259</v>
      </c>
      <c r="Y27" s="2445" t="s">
        <v>260</v>
      </c>
      <c r="Z27" s="2445"/>
      <c r="AA27" s="2445"/>
      <c r="AB27" s="2445"/>
      <c r="AC27" s="2445"/>
      <c r="AD27" s="185"/>
      <c r="AE27" s="185"/>
      <c r="AF27" s="185"/>
      <c r="AG27" s="185"/>
      <c r="AH27" s="185"/>
      <c r="AI27" s="185"/>
      <c r="AJ27" s="185"/>
      <c r="AK27" s="185"/>
      <c r="AL27" s="185"/>
    </row>
    <row r="28" spans="1:38" s="162" customFormat="1" ht="20.25" customHeight="1" x14ac:dyDescent="0.25">
      <c r="A28"/>
      <c r="B28" s="301" t="str">
        <f>"Ind"&amp;F28</f>
        <v>IndP2</v>
      </c>
      <c r="C28"/>
      <c r="D28" s="1657" t="s">
        <v>476</v>
      </c>
      <c r="E28" s="1663" t="s">
        <v>605</v>
      </c>
      <c r="F28" s="1489" t="s">
        <v>4</v>
      </c>
      <c r="G28" s="1613">
        <f>VLOOKUP(F28,DADOS!$D$7:$F$22,3,FALSE)</f>
        <v>10831.32</v>
      </c>
      <c r="H28" s="2202">
        <f>SUMIF('EQUIPE TÉCNICA'!$B$11:$B$116,Superior!B28,'EQUIPE TÉCNICA'!$N$11:$N$116)</f>
        <v>8.5</v>
      </c>
      <c r="I28" s="1615">
        <f t="shared" si="1"/>
        <v>92066.22</v>
      </c>
      <c r="J28" s="1621">
        <v>545.13</v>
      </c>
      <c r="K28" s="2202">
        <f>SUMIF('EQUIPE TÉCNICA'!$B$11:$B$77,Superior!B28,'EQUIPE TÉCNICA'!$CD$11:$CD$77)</f>
        <v>8</v>
      </c>
      <c r="L28" s="1615">
        <f t="shared" si="0"/>
        <v>4361.04</v>
      </c>
      <c r="M28" s="1621">
        <f t="shared" si="2"/>
        <v>545.13</v>
      </c>
      <c r="N28" s="2202">
        <f>SUMIF('EQUIPE TÉCNICA'!$B$80:$B$116,Superior!B28,'EQUIPE TÉCNICA'!$CD$80:$CD$116)</f>
        <v>0</v>
      </c>
      <c r="O28" s="1615">
        <f>M28*N28</f>
        <v>0</v>
      </c>
      <c r="P28" s="1616">
        <v>239.7</v>
      </c>
      <c r="Q28" s="2202">
        <f>SUMIF('EQUIPE TÉCNICA'!$B$11:$B$77,Superior!B28,'EQUIPE TÉCNICA'!$CB$11:$CB$77)</f>
        <v>120</v>
      </c>
      <c r="R28" s="1617">
        <f t="shared" si="3"/>
        <v>28764</v>
      </c>
      <c r="S28" s="1613">
        <v>239.7</v>
      </c>
      <c r="T28" s="2202">
        <f>SUMIF('EQUIPE TÉCNICA'!$B$80:$B$116,Superior!B28,'EQUIPE TÉCNICA'!$CB$80:$CB$116)</f>
        <v>0</v>
      </c>
      <c r="U28" s="1622">
        <f>S28*T28</f>
        <v>0</v>
      </c>
      <c r="V28"/>
      <c r="W28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</row>
    <row r="29" spans="1:38" s="162" customFormat="1" ht="20.25" customHeight="1" thickBot="1" x14ac:dyDescent="0.3">
      <c r="A29"/>
      <c r="B29" s="301" t="str">
        <f>"Ind"&amp;F29</f>
        <v>IndP3</v>
      </c>
      <c r="C29"/>
      <c r="D29" s="1659" t="s">
        <v>476</v>
      </c>
      <c r="E29" s="1665" t="s">
        <v>505</v>
      </c>
      <c r="F29" s="1516" t="s">
        <v>5</v>
      </c>
      <c r="G29" s="1626">
        <f>VLOOKUP(F29,DADOS!$D$7:$F$22,3,FALSE)</f>
        <v>8911.01</v>
      </c>
      <c r="H29" s="1627">
        <f>SUMIF('EQUIPE TÉCNICA'!$B$11:$B$116,Superior!B29,'EQUIPE TÉCNICA'!$N$11:$N$116)</f>
        <v>7.5</v>
      </c>
      <c r="I29" s="1628">
        <f t="shared" si="1"/>
        <v>66832.574999999997</v>
      </c>
      <c r="J29" s="1885">
        <v>545.13</v>
      </c>
      <c r="K29" s="1627">
        <f>SUMIF('EQUIPE TÉCNICA'!$B$11:$B$77,Superior!B29,'EQUIPE TÉCNICA'!$CD$11:$CD$77)</f>
        <v>8</v>
      </c>
      <c r="L29" s="1628">
        <f t="shared" si="0"/>
        <v>4361.04</v>
      </c>
      <c r="M29" s="1885">
        <f t="shared" si="2"/>
        <v>545.13</v>
      </c>
      <c r="N29" s="1627">
        <f>SUMIF('EQUIPE TÉCNICA'!$B$80:$B$116,Superior!B29,'EQUIPE TÉCNICA'!$CD$80:$CD$116)</f>
        <v>0</v>
      </c>
      <c r="O29" s="1628">
        <f>M29*N29</f>
        <v>0</v>
      </c>
      <c r="P29" s="1629">
        <v>239.7</v>
      </c>
      <c r="Q29" s="1627">
        <f>SUMIF('EQUIPE TÉCNICA'!$B$11:$B$77,Superior!B29,'EQUIPE TÉCNICA'!$CB$11:$CB$77)</f>
        <v>120</v>
      </c>
      <c r="R29" s="1630">
        <f t="shared" si="3"/>
        <v>28764</v>
      </c>
      <c r="S29" s="1638">
        <v>239.7</v>
      </c>
      <c r="T29" s="1627">
        <f>SUMIF('EQUIPE TÉCNICA'!$B$80:$B$116,Superior!B29,'EQUIPE TÉCNICA'!$CB$80:$CB$116)</f>
        <v>0</v>
      </c>
      <c r="U29" s="1628">
        <f>S29*T29</f>
        <v>0</v>
      </c>
      <c r="V29"/>
      <c r="W29"/>
      <c r="X29" s="207" t="s">
        <v>2</v>
      </c>
      <c r="Y29" s="208">
        <f>G15</f>
        <v>17570.7</v>
      </c>
      <c r="Z29" s="1612">
        <v>7.5</v>
      </c>
      <c r="AA29" s="210">
        <f>Z29*Y29</f>
        <v>131780.25</v>
      </c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</row>
    <row r="30" spans="1:38" s="162" customFormat="1" ht="20.25" customHeight="1" x14ac:dyDescent="0.25">
      <c r="A30"/>
      <c r="B30"/>
      <c r="C30"/>
      <c r="D30" s="1514"/>
      <c r="E30" s="1515"/>
      <c r="F30" s="1519"/>
      <c r="G30" s="1520"/>
      <c r="H30" s="1521"/>
      <c r="I30" s="1522"/>
      <c r="J30" s="202"/>
      <c r="K30" s="203"/>
      <c r="L30" s="201"/>
      <c r="M30" s="199"/>
      <c r="N30" s="1486"/>
      <c r="O30" s="201"/>
      <c r="P30" s="199"/>
      <c r="Q30" s="203"/>
      <c r="R30" s="1548"/>
      <c r="S30" s="1523"/>
      <c r="T30" s="203"/>
      <c r="U30" s="1573"/>
      <c r="V30"/>
      <c r="W30"/>
      <c r="X30" s="212" t="s">
        <v>3</v>
      </c>
      <c r="Y30" s="213">
        <f>G16</f>
        <v>13845.05</v>
      </c>
      <c r="Z30" s="1612">
        <v>22.5</v>
      </c>
      <c r="AA30" s="210">
        <f>Z30*Y30</f>
        <v>311513.625</v>
      </c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</row>
    <row r="31" spans="1:38" s="162" customFormat="1" ht="20.25" customHeight="1" x14ac:dyDescent="0.25">
      <c r="A31"/>
      <c r="B31"/>
      <c r="C31"/>
      <c r="D31" s="205"/>
      <c r="E31" s="206"/>
      <c r="F31" s="1473"/>
      <c r="G31" s="1478"/>
      <c r="H31" s="1344"/>
      <c r="I31" s="1479"/>
      <c r="J31" s="215"/>
      <c r="K31" s="1487"/>
      <c r="L31" s="1480"/>
      <c r="M31" s="1470"/>
      <c r="N31" s="1471"/>
      <c r="O31" s="1480"/>
      <c r="P31" s="1470"/>
      <c r="Q31" s="204"/>
      <c r="R31" s="1549"/>
      <c r="S31" s="1523"/>
      <c r="T31" s="1487"/>
      <c r="U31" s="1551"/>
      <c r="V31"/>
      <c r="W31"/>
      <c r="X31" s="212" t="s">
        <v>4</v>
      </c>
      <c r="Y31" s="213">
        <f>G22</f>
        <v>10831.32</v>
      </c>
      <c r="Z31" s="1612">
        <v>83.5</v>
      </c>
      <c r="AA31" s="210">
        <f>Z31*Y31</f>
        <v>904415.22</v>
      </c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</row>
    <row r="32" spans="1:38" s="162" customFormat="1" ht="20.25" customHeight="1" x14ac:dyDescent="0.25">
      <c r="A32"/>
      <c r="B32"/>
      <c r="C32"/>
      <c r="D32" s="205"/>
      <c r="E32" s="206"/>
      <c r="F32" s="1473"/>
      <c r="G32" s="1478"/>
      <c r="H32" s="1344"/>
      <c r="I32" s="1479"/>
      <c r="J32" s="215"/>
      <c r="K32" s="1487"/>
      <c r="L32" s="1480"/>
      <c r="M32" s="1470"/>
      <c r="N32" s="1471"/>
      <c r="O32" s="1480"/>
      <c r="P32" s="1470"/>
      <c r="Q32" s="204"/>
      <c r="R32" s="1549"/>
      <c r="S32" s="1523"/>
      <c r="T32" s="1487"/>
      <c r="U32" s="1551"/>
      <c r="V32"/>
      <c r="W32"/>
      <c r="X32" s="212" t="s">
        <v>5</v>
      </c>
      <c r="Y32" s="213">
        <f>G25</f>
        <v>8911.01</v>
      </c>
      <c r="Z32" s="1612">
        <v>37</v>
      </c>
      <c r="AA32" s="210">
        <f>Z32*Y32</f>
        <v>329707.37</v>
      </c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</row>
    <row r="33" spans="1:38" s="162" customFormat="1" ht="20.25" customHeight="1" x14ac:dyDescent="0.25">
      <c r="A33"/>
      <c r="B33"/>
      <c r="C33"/>
      <c r="D33" s="205"/>
      <c r="E33" s="206"/>
      <c r="F33" s="1473"/>
      <c r="G33" s="1478"/>
      <c r="H33" s="1344"/>
      <c r="I33" s="1479"/>
      <c r="J33" s="215"/>
      <c r="K33" s="1487"/>
      <c r="L33" s="1480"/>
      <c r="M33" s="1470"/>
      <c r="N33" s="1471"/>
      <c r="O33" s="1480"/>
      <c r="P33" s="1470"/>
      <c r="Q33" s="204"/>
      <c r="R33" s="1549"/>
      <c r="S33" s="1523"/>
      <c r="T33" s="1487"/>
      <c r="U33" s="1551"/>
      <c r="V33"/>
      <c r="W33"/>
      <c r="X33" s="212" t="s">
        <v>6</v>
      </c>
      <c r="Y33" s="213">
        <f>G18</f>
        <v>8483</v>
      </c>
      <c r="Z33" s="1612">
        <v>1</v>
      </c>
      <c r="AA33" s="210">
        <f>Z33*Y33</f>
        <v>8483</v>
      </c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</row>
    <row r="34" spans="1:38" s="162" customFormat="1" ht="20.25" customHeight="1" x14ac:dyDescent="0.25">
      <c r="A34"/>
      <c r="B34"/>
      <c r="C34"/>
      <c r="D34" s="205"/>
      <c r="E34" s="206"/>
      <c r="F34" s="1473"/>
      <c r="G34" s="1478"/>
      <c r="H34" s="1344"/>
      <c r="I34" s="1479"/>
      <c r="J34" s="215"/>
      <c r="K34" s="1487"/>
      <c r="L34" s="1480"/>
      <c r="M34" s="1470"/>
      <c r="N34" s="1471"/>
      <c r="O34" s="1480"/>
      <c r="P34" s="1470"/>
      <c r="Q34" s="204"/>
      <c r="R34" s="1549"/>
      <c r="S34" s="1523"/>
      <c r="T34" s="1487"/>
      <c r="U34" s="1551"/>
      <c r="V34"/>
      <c r="W34"/>
      <c r="X34" s="212"/>
      <c r="Y34" s="213"/>
      <c r="Z34" s="209"/>
      <c r="AA34" s="214">
        <f>SUM(AA29:AA33)</f>
        <v>1685899.4649999999</v>
      </c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</row>
    <row r="35" spans="1:38" s="162" customFormat="1" ht="20.25" customHeight="1" x14ac:dyDescent="0.25">
      <c r="A35"/>
      <c r="B35"/>
      <c r="C35"/>
      <c r="D35" s="205"/>
      <c r="E35" s="206"/>
      <c r="F35" s="1473"/>
      <c r="G35" s="1478"/>
      <c r="H35" s="1344"/>
      <c r="I35" s="1479"/>
      <c r="J35" s="215"/>
      <c r="K35" s="1487"/>
      <c r="L35" s="1480"/>
      <c r="M35" s="1470"/>
      <c r="N35" s="1471"/>
      <c r="O35" s="1480"/>
      <c r="P35" s="1470"/>
      <c r="Q35" s="204"/>
      <c r="R35" s="1549"/>
      <c r="S35" s="1523"/>
      <c r="T35" s="1487"/>
      <c r="U35" s="1551"/>
      <c r="V35"/>
      <c r="W3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</row>
    <row r="36" spans="1:38" s="162" customFormat="1" ht="20.25" customHeight="1" x14ac:dyDescent="0.25">
      <c r="A36"/>
      <c r="B36"/>
      <c r="C36"/>
      <c r="D36" s="205"/>
      <c r="E36" s="206"/>
      <c r="F36" s="1468"/>
      <c r="G36" s="215"/>
      <c r="H36" s="1477"/>
      <c r="I36" s="1480"/>
      <c r="J36" s="215"/>
      <c r="K36" s="1487"/>
      <c r="L36" s="1480"/>
      <c r="M36" s="1470"/>
      <c r="N36" s="1471"/>
      <c r="O36" s="1480"/>
      <c r="P36" s="1470"/>
      <c r="Q36" s="204"/>
      <c r="R36" s="1549"/>
      <c r="S36" s="1523"/>
      <c r="T36" s="1487"/>
      <c r="U36" s="1551"/>
      <c r="V36"/>
      <c r="W36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</row>
    <row r="37" spans="1:38" s="162" customFormat="1" ht="20.25" customHeight="1" x14ac:dyDescent="0.25">
      <c r="A37"/>
      <c r="B37"/>
      <c r="C37"/>
      <c r="D37" s="205"/>
      <c r="E37" s="206"/>
      <c r="F37" s="1468"/>
      <c r="G37" s="215"/>
      <c r="H37" s="1477"/>
      <c r="I37" s="1480"/>
      <c r="J37" s="215"/>
      <c r="K37" s="1487"/>
      <c r="L37" s="1480"/>
      <c r="M37" s="1470"/>
      <c r="N37" s="1471"/>
      <c r="O37" s="1480"/>
      <c r="P37" s="1470"/>
      <c r="Q37" s="204"/>
      <c r="R37" s="1549"/>
      <c r="S37" s="1523"/>
      <c r="T37" s="1487"/>
      <c r="U37" s="1551"/>
      <c r="V37"/>
      <c r="W37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</row>
    <row r="38" spans="1:38" s="162" customFormat="1" ht="20.25" customHeight="1" thickBot="1" x14ac:dyDescent="0.3">
      <c r="A38"/>
      <c r="B38"/>
      <c r="C38"/>
      <c r="D38" s="1492"/>
      <c r="E38" s="1493"/>
      <c r="F38" s="1494"/>
      <c r="G38" s="1495"/>
      <c r="H38" s="1496"/>
      <c r="I38" s="1497"/>
      <c r="J38" s="1495"/>
      <c r="K38" s="1498"/>
      <c r="L38" s="1497"/>
      <c r="M38" s="1499"/>
      <c r="N38" s="1491"/>
      <c r="O38" s="1497"/>
      <c r="P38" s="1499"/>
      <c r="Q38" s="1498"/>
      <c r="R38" s="1550"/>
      <c r="S38" s="1524"/>
      <c r="T38" s="1488"/>
      <c r="U38" s="1525"/>
      <c r="V38"/>
      <c r="W38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</row>
    <row r="39" spans="1:38" s="162" customFormat="1" ht="38.25" customHeight="1" thickBot="1" x14ac:dyDescent="0.3">
      <c r="A39"/>
      <c r="B39"/>
      <c r="C39"/>
      <c r="D39" s="2457" t="s">
        <v>1</v>
      </c>
      <c r="E39" s="2458"/>
      <c r="F39" s="2458"/>
      <c r="G39" s="1697"/>
      <c r="H39" s="1634">
        <f>SUM(H15:H38)</f>
        <v>292.25</v>
      </c>
      <c r="I39" s="1545">
        <f>SUM(I15:I38)</f>
        <v>3239339.6250000005</v>
      </c>
      <c r="J39" s="1633"/>
      <c r="K39" s="1635">
        <f>SUM(K15:K38)</f>
        <v>244</v>
      </c>
      <c r="L39" s="1545">
        <f>SUM(L15:L38)</f>
        <v>133011.72</v>
      </c>
      <c r="M39" s="1500"/>
      <c r="N39" s="1698">
        <f>SUM(N15:N38)</f>
        <v>0</v>
      </c>
      <c r="O39" s="1544">
        <f>SUM(O15:O38)</f>
        <v>0</v>
      </c>
      <c r="P39" s="1633"/>
      <c r="Q39" s="1635">
        <f>SUM(Q15:Q38)</f>
        <v>3476.5</v>
      </c>
      <c r="R39" s="1546">
        <f>SUM(R15:R38)</f>
        <v>833317.05</v>
      </c>
      <c r="S39" s="1555"/>
      <c r="T39" s="1556">
        <f>SUM(T15:T38)</f>
        <v>0</v>
      </c>
      <c r="U39" s="1811">
        <f>SUM(U15:U38)</f>
        <v>0</v>
      </c>
      <c r="V39"/>
      <c r="W39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</row>
    <row r="40" spans="1:38" s="162" customFormat="1" ht="15" x14ac:dyDescent="0.25">
      <c r="A40"/>
      <c r="B40"/>
      <c r="C40"/>
      <c r="D40" s="221" t="s">
        <v>205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/>
      <c r="V40"/>
      <c r="W40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</row>
    <row r="41" spans="1:38" s="162" customFormat="1" ht="15" x14ac:dyDescent="0.25">
      <c r="A41"/>
      <c r="B41"/>
      <c r="C41"/>
      <c r="D41" s="166" t="s">
        <v>206</v>
      </c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/>
      <c r="V41"/>
      <c r="W41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</row>
    <row r="42" spans="1:38" s="162" customFormat="1" ht="15" x14ac:dyDescent="0.25">
      <c r="A42"/>
      <c r="B42"/>
      <c r="C42"/>
      <c r="D42" s="166" t="s">
        <v>207</v>
      </c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/>
      <c r="V42"/>
      <c r="W42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</row>
    <row r="43" spans="1:38" s="162" customFormat="1" ht="15" x14ac:dyDescent="0.25">
      <c r="A43"/>
      <c r="B43"/>
      <c r="C43"/>
      <c r="D43" s="166" t="s">
        <v>208</v>
      </c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/>
      <c r="V43"/>
      <c r="W43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</row>
    <row r="44" spans="1:38" s="162" customFormat="1" ht="15" x14ac:dyDescent="0.25">
      <c r="A44"/>
      <c r="B44"/>
      <c r="C44"/>
      <c r="D44" s="216"/>
      <c r="E44" s="216"/>
      <c r="F44" s="216"/>
      <c r="G44" s="216"/>
      <c r="H44" s="216"/>
      <c r="I44" s="216"/>
      <c r="J44" s="216"/>
      <c r="K44" s="216"/>
      <c r="L44" s="216"/>
      <c r="M44" s="301"/>
      <c r="N44" s="301"/>
      <c r="O44" s="301"/>
      <c r="P44" s="216"/>
      <c r="Q44" s="216"/>
      <c r="R44" s="216"/>
      <c r="S44" s="301"/>
      <c r="T44" s="301"/>
      <c r="U44"/>
      <c r="V44"/>
      <c r="W44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</row>
    <row r="45" spans="1:38" s="162" customFormat="1" ht="15" x14ac:dyDescent="0.25">
      <c r="A45"/>
      <c r="B45"/>
      <c r="C45"/>
      <c r="D45" s="216"/>
      <c r="E45" s="216"/>
      <c r="F45" s="216"/>
      <c r="G45" s="216"/>
      <c r="H45" s="216"/>
      <c r="I45" s="216"/>
      <c r="J45" s="216"/>
      <c r="K45" s="216"/>
      <c r="L45" s="216"/>
      <c r="M45" s="301"/>
      <c r="N45" s="301"/>
      <c r="O45" s="301"/>
      <c r="P45" s="216"/>
      <c r="Q45" s="216"/>
      <c r="R45" s="216"/>
      <c r="S45" s="301"/>
      <c r="T45" s="301"/>
      <c r="U45" s="216"/>
      <c r="V45" s="216"/>
      <c r="W4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</row>
    <row r="46" spans="1:38" s="162" customFormat="1" ht="29.25" customHeight="1" x14ac:dyDescent="0.25">
      <c r="A46"/>
      <c r="B46"/>
      <c r="C46"/>
      <c r="D46" s="216"/>
      <c r="E46" s="216"/>
      <c r="F46" s="216"/>
      <c r="G46" s="216"/>
      <c r="H46" s="216"/>
      <c r="I46" s="225"/>
      <c r="J46" s="216"/>
      <c r="K46" s="216"/>
      <c r="L46" s="216"/>
      <c r="M46" s="301"/>
      <c r="N46" s="301"/>
      <c r="O46" s="301"/>
      <c r="P46" s="216"/>
      <c r="Q46" s="216"/>
      <c r="R46" s="216"/>
      <c r="S46" s="301"/>
      <c r="T46" s="301"/>
      <c r="U46" s="216"/>
      <c r="V46" s="216"/>
      <c r="W46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</row>
    <row r="47" spans="1:38" s="162" customFormat="1" ht="15" x14ac:dyDescent="0.25">
      <c r="A47"/>
      <c r="B47"/>
      <c r="C47"/>
      <c r="D47" s="216"/>
      <c r="E47" s="216"/>
      <c r="F47" s="216"/>
      <c r="G47" s="216"/>
      <c r="H47" s="216"/>
      <c r="I47" s="216"/>
      <c r="J47" s="216"/>
      <c r="K47" s="216"/>
      <c r="L47" s="216"/>
      <c r="M47" s="301"/>
      <c r="N47" s="301"/>
      <c r="O47" s="301"/>
      <c r="P47" s="216"/>
      <c r="Q47" s="216"/>
      <c r="R47" s="216"/>
      <c r="S47" s="301"/>
      <c r="T47" s="301"/>
      <c r="U47" s="216"/>
      <c r="V47" s="216"/>
      <c r="W47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</row>
    <row r="48" spans="1:38" s="162" customFormat="1" ht="15" x14ac:dyDescent="0.25">
      <c r="A48"/>
      <c r="B48"/>
      <c r="C48"/>
      <c r="D48" s="216"/>
      <c r="E48" s="216"/>
      <c r="F48" s="216"/>
      <c r="G48" s="216"/>
      <c r="H48" s="216"/>
      <c r="I48" s="216"/>
      <c r="J48" s="216"/>
      <c r="K48" s="216"/>
      <c r="L48" s="216"/>
      <c r="M48" s="301"/>
      <c r="N48" s="301"/>
      <c r="O48" s="301"/>
      <c r="P48" s="216"/>
      <c r="Q48" s="216"/>
      <c r="R48" s="216"/>
      <c r="S48" s="301"/>
      <c r="T48" s="301"/>
      <c r="U48" s="216"/>
      <c r="V48" s="216"/>
      <c r="W48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</row>
    <row r="49" spans="1:38" s="162" customFormat="1" ht="15" x14ac:dyDescent="0.25">
      <c r="A49"/>
      <c r="B49"/>
      <c r="C49"/>
      <c r="D49" s="216"/>
      <c r="E49" s="216"/>
      <c r="F49" s="216"/>
      <c r="G49" s="216"/>
      <c r="H49" s="216"/>
      <c r="I49" s="216"/>
      <c r="J49" s="216"/>
      <c r="K49" s="216"/>
      <c r="L49" s="216"/>
      <c r="M49" s="301"/>
      <c r="N49" s="301"/>
      <c r="O49" s="301"/>
      <c r="P49" s="216"/>
      <c r="Q49" s="216"/>
      <c r="R49" s="216"/>
      <c r="S49" s="301"/>
      <c r="T49" s="301"/>
      <c r="U49"/>
      <c r="V49"/>
      <c r="W49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</row>
    <row r="50" spans="1:38" s="162" customFormat="1" ht="15" x14ac:dyDescent="0.25">
      <c r="A50"/>
      <c r="B50"/>
      <c r="C50"/>
      <c r="D50" s="216"/>
      <c r="E50" s="216"/>
      <c r="F50" s="216"/>
      <c r="G50" s="216"/>
      <c r="H50" s="216"/>
      <c r="I50" s="216"/>
      <c r="J50" s="216"/>
      <c r="K50" s="216"/>
      <c r="L50" s="216"/>
      <c r="M50" s="301"/>
      <c r="N50" s="301"/>
      <c r="O50" s="301"/>
      <c r="P50" s="216"/>
      <c r="Q50" s="216"/>
      <c r="R50" s="216"/>
      <c r="S50" s="301"/>
      <c r="T50" s="301"/>
      <c r="U50"/>
      <c r="V50"/>
      <c r="W50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</row>
    <row r="51" spans="1:38" s="162" customFormat="1" ht="15" x14ac:dyDescent="0.25">
      <c r="A51"/>
      <c r="B51"/>
      <c r="C51"/>
      <c r="D51" s="216"/>
      <c r="E51" s="216"/>
      <c r="F51" s="216"/>
      <c r="G51" s="216"/>
      <c r="H51" s="216"/>
      <c r="I51" s="270">
        <v>3468368.21</v>
      </c>
      <c r="J51" s="216"/>
      <c r="K51" s="216"/>
      <c r="M51" s="291"/>
      <c r="N51" s="291"/>
      <c r="O51" s="291"/>
      <c r="S51" s="291"/>
      <c r="T51" s="291"/>
      <c r="U51"/>
      <c r="V51"/>
      <c r="W51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</row>
    <row r="52" spans="1:38" s="162" customFormat="1" ht="15" x14ac:dyDescent="0.25">
      <c r="A52"/>
      <c r="B52"/>
      <c r="C52"/>
      <c r="D52" s="216"/>
      <c r="E52" s="216"/>
      <c r="F52" s="216"/>
      <c r="G52" s="216"/>
      <c r="H52" s="216"/>
      <c r="I52" s="270">
        <v>30330.3</v>
      </c>
      <c r="J52" s="216"/>
      <c r="K52" s="216"/>
      <c r="M52" s="291"/>
      <c r="N52" s="291"/>
      <c r="O52" s="291"/>
      <c r="S52" s="291"/>
      <c r="T52" s="291"/>
      <c r="U52"/>
      <c r="V52"/>
      <c r="W52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</row>
    <row r="53" spans="1:38" s="162" customFormat="1" ht="15" x14ac:dyDescent="0.25">
      <c r="A53"/>
      <c r="B53"/>
      <c r="C53"/>
      <c r="D53" s="216"/>
      <c r="E53" s="216"/>
      <c r="F53" s="216"/>
      <c r="G53" s="216"/>
      <c r="H53" s="216"/>
      <c r="I53" s="270">
        <v>152626</v>
      </c>
      <c r="J53" s="216"/>
      <c r="K53" s="216"/>
      <c r="L53" s="222"/>
      <c r="M53" s="302"/>
      <c r="N53" s="302"/>
      <c r="O53" s="302"/>
      <c r="P53" s="222"/>
      <c r="Q53" s="222"/>
      <c r="R53" s="222"/>
      <c r="S53" s="302"/>
      <c r="T53" s="302"/>
      <c r="U53"/>
      <c r="V53"/>
      <c r="W53"/>
    </row>
    <row r="54" spans="1:38" s="162" customFormat="1" ht="15" x14ac:dyDescent="0.25">
      <c r="A54"/>
      <c r="B54"/>
      <c r="C54"/>
      <c r="D54" s="216"/>
      <c r="E54" s="216"/>
      <c r="F54" s="216"/>
      <c r="G54" s="216"/>
      <c r="H54" s="216"/>
      <c r="I54" s="216"/>
      <c r="J54" s="216"/>
      <c r="K54" s="216"/>
      <c r="L54" s="222"/>
      <c r="M54" s="302"/>
      <c r="N54" s="302"/>
      <c r="O54" s="302"/>
      <c r="P54" s="222"/>
      <c r="Q54" s="222"/>
      <c r="R54" s="222"/>
      <c r="S54" s="302"/>
      <c r="T54" s="302"/>
      <c r="U54"/>
      <c r="V54"/>
      <c r="W54"/>
    </row>
    <row r="55" spans="1:38" s="162" customFormat="1" ht="15" x14ac:dyDescent="0.25">
      <c r="A55"/>
      <c r="B55"/>
      <c r="C55"/>
      <c r="D55" s="216"/>
      <c r="E55" s="216"/>
      <c r="F55" s="216"/>
      <c r="G55" s="216"/>
      <c r="H55" s="216"/>
      <c r="I55" s="216"/>
      <c r="J55" s="216"/>
      <c r="K55" s="216"/>
      <c r="L55" s="222"/>
      <c r="M55" s="302"/>
      <c r="N55" s="302"/>
      <c r="O55" s="302"/>
      <c r="P55" s="222"/>
      <c r="Q55" s="222"/>
      <c r="R55" s="222"/>
      <c r="S55" s="302"/>
      <c r="T55" s="302"/>
      <c r="U55"/>
      <c r="V55"/>
      <c r="W55"/>
    </row>
    <row r="56" spans="1:38" s="162" customFormat="1" ht="15" x14ac:dyDescent="0.25">
      <c r="A56"/>
      <c r="B56"/>
      <c r="C56"/>
      <c r="D56" s="216"/>
      <c r="E56" s="216"/>
      <c r="F56" s="216"/>
      <c r="G56" s="216"/>
      <c r="H56" s="216"/>
      <c r="I56" s="216"/>
      <c r="J56" s="216"/>
      <c r="K56" s="216"/>
      <c r="L56" s="222"/>
      <c r="M56" s="302"/>
      <c r="N56" s="302"/>
      <c r="O56" s="302"/>
      <c r="P56" s="222"/>
      <c r="Q56" s="222"/>
      <c r="R56" s="222"/>
      <c r="S56" s="302"/>
      <c r="T56" s="302"/>
      <c r="U56"/>
      <c r="V56"/>
      <c r="W56"/>
    </row>
    <row r="57" spans="1:38" s="162" customFormat="1" ht="15" x14ac:dyDescent="0.25">
      <c r="A57"/>
      <c r="B57"/>
      <c r="C57"/>
      <c r="D57" s="216"/>
      <c r="E57" s="216"/>
      <c r="F57" s="216"/>
      <c r="G57" s="216"/>
      <c r="H57" s="216"/>
      <c r="I57" s="216"/>
      <c r="J57" s="216"/>
      <c r="K57" s="216"/>
      <c r="L57" s="222"/>
      <c r="M57" s="302"/>
      <c r="N57" s="302"/>
      <c r="O57" s="302"/>
      <c r="P57" s="222"/>
      <c r="Q57" s="222"/>
      <c r="R57" s="222"/>
      <c r="S57" s="302"/>
      <c r="T57" s="302"/>
      <c r="U57"/>
      <c r="V57"/>
      <c r="W57"/>
    </row>
    <row r="58" spans="1:38" s="162" customFormat="1" ht="15" x14ac:dyDescent="0.25">
      <c r="A58"/>
      <c r="B58"/>
      <c r="C58"/>
      <c r="D58" s="216"/>
      <c r="E58" s="216"/>
      <c r="F58" s="216"/>
      <c r="G58" s="216"/>
      <c r="H58" s="216"/>
      <c r="I58" s="216"/>
      <c r="J58" s="216"/>
      <c r="K58" s="216"/>
      <c r="L58" s="222"/>
      <c r="M58" s="302"/>
      <c r="N58" s="302"/>
      <c r="O58" s="302"/>
      <c r="P58" s="222"/>
      <c r="Q58" s="222"/>
      <c r="R58" s="222"/>
      <c r="S58" s="302"/>
      <c r="T58" s="302"/>
      <c r="U58"/>
      <c r="V58"/>
      <c r="W58"/>
    </row>
  </sheetData>
  <sheetProtection password="B9DE" sheet="1" objects="1" scenarios="1"/>
  <mergeCells count="31">
    <mergeCell ref="D4:R4"/>
    <mergeCell ref="D5:R5"/>
    <mergeCell ref="P6:R6"/>
    <mergeCell ref="F7:L7"/>
    <mergeCell ref="P7:R7"/>
    <mergeCell ref="D39:F39"/>
    <mergeCell ref="P9:R9"/>
    <mergeCell ref="D12:D14"/>
    <mergeCell ref="E12:E14"/>
    <mergeCell ref="F12:F14"/>
    <mergeCell ref="G12:I12"/>
    <mergeCell ref="J12:L12"/>
    <mergeCell ref="P12:R12"/>
    <mergeCell ref="D11:R11"/>
    <mergeCell ref="F10:L10"/>
    <mergeCell ref="M12:O12"/>
    <mergeCell ref="Y22:AC22"/>
    <mergeCell ref="P8:R8"/>
    <mergeCell ref="P10:R10"/>
    <mergeCell ref="F9:G9"/>
    <mergeCell ref="Y27:AC27"/>
    <mergeCell ref="Y23:AC23"/>
    <mergeCell ref="Y24:AC24"/>
    <mergeCell ref="Y25:AC25"/>
    <mergeCell ref="Y26:AC26"/>
    <mergeCell ref="Y20:AC20"/>
    <mergeCell ref="Y21:AC21"/>
    <mergeCell ref="Y19:AC19"/>
    <mergeCell ref="Y15:AC15"/>
    <mergeCell ref="Y16:AC16"/>
    <mergeCell ref="S12:U12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64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56"/>
  <sheetViews>
    <sheetView topLeftCell="A4" zoomScaleNormal="100" workbookViewId="0">
      <selection activeCell="S9" sqref="S9"/>
    </sheetView>
  </sheetViews>
  <sheetFormatPr defaultRowHeight="12.75" x14ac:dyDescent="0.25"/>
  <cols>
    <col min="1" max="1" width="9.140625" style="292"/>
    <col min="2" max="2" width="10.85546875" style="164" customWidth="1"/>
    <col min="3" max="3" width="12.5703125" style="164" hidden="1" customWidth="1"/>
    <col min="4" max="4" width="11.28515625" style="164" customWidth="1"/>
    <col min="5" max="5" width="16.7109375" style="164" customWidth="1"/>
    <col min="6" max="6" width="31.42578125" style="164" customWidth="1"/>
    <col min="7" max="7" width="9.28515625" style="164" customWidth="1"/>
    <col min="8" max="8" width="9.85546875" style="163" customWidth="1"/>
    <col min="9" max="9" width="7.140625" style="163" customWidth="1"/>
    <col min="10" max="10" width="12.140625" style="163" customWidth="1"/>
    <col min="11" max="11" width="7.140625" style="163" customWidth="1"/>
    <col min="12" max="12" width="7.42578125" style="163" customWidth="1"/>
    <col min="13" max="13" width="11.140625" style="163" customWidth="1"/>
    <col min="14" max="14" width="7" style="163" bestFit="1" customWidth="1"/>
    <col min="15" max="15" width="8.140625" style="163" customWidth="1"/>
    <col min="16" max="16" width="10.140625" style="163" customWidth="1"/>
    <col min="17" max="19" width="3.85546875" style="164" customWidth="1"/>
    <col min="20" max="20" width="16.85546875" style="163" customWidth="1"/>
    <col min="21" max="16384" width="9.140625" style="163"/>
  </cols>
  <sheetData>
    <row r="1" spans="1:34" s="162" customFormat="1" ht="14.25" x14ac:dyDescent="0.25">
      <c r="A1" s="291"/>
      <c r="B1" s="164"/>
      <c r="C1" s="164"/>
      <c r="D1" s="164"/>
      <c r="E1" s="164"/>
      <c r="F1" s="165"/>
      <c r="G1" s="164"/>
      <c r="H1" s="163"/>
      <c r="I1" s="163"/>
      <c r="J1" s="163"/>
      <c r="K1" s="163"/>
      <c r="L1" s="163"/>
      <c r="M1" s="163"/>
      <c r="N1" s="163"/>
      <c r="O1" s="163"/>
      <c r="P1" s="163"/>
      <c r="Q1" s="164"/>
      <c r="R1" s="164"/>
      <c r="S1" s="164"/>
    </row>
    <row r="2" spans="1:34" s="162" customFormat="1" ht="14.25" x14ac:dyDescent="0.25">
      <c r="A2" s="291"/>
      <c r="B2" s="164"/>
      <c r="C2" s="164"/>
      <c r="D2" s="164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4"/>
      <c r="S2" s="164"/>
    </row>
    <row r="3" spans="1:34" s="162" customFormat="1" ht="128.25" customHeight="1" thickBot="1" x14ac:dyDescent="0.3">
      <c r="A3" s="291"/>
      <c r="B3" s="164"/>
      <c r="C3" s="164"/>
      <c r="D3" s="164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4"/>
      <c r="R3" s="164"/>
      <c r="S3" s="164"/>
    </row>
    <row r="4" spans="1:34" s="162" customFormat="1" ht="42.75" customHeight="1" thickBot="1" x14ac:dyDescent="0.3">
      <c r="A4" s="291"/>
      <c r="B4" s="164"/>
      <c r="C4" s="164"/>
      <c r="D4" s="164"/>
      <c r="E4" s="2313" t="str">
        <f>EMPREENDIMENTO!$B$4</f>
        <v>LICENCIAMENTO AMBIENTAL DE LUCAS DO RIO VERDE / MT a ITAITUBA / PA</v>
      </c>
      <c r="F4" s="2314"/>
      <c r="G4" s="2314"/>
      <c r="H4" s="2314"/>
      <c r="I4" s="2314"/>
      <c r="J4" s="2314"/>
      <c r="K4" s="2314"/>
      <c r="L4" s="2314"/>
      <c r="M4" s="2314"/>
      <c r="N4" s="2314"/>
      <c r="O4" s="2314"/>
      <c r="P4" s="2315"/>
      <c r="Q4" s="164"/>
      <c r="R4" s="164"/>
      <c r="S4" s="164"/>
    </row>
    <row r="5" spans="1:34" s="162" customFormat="1" ht="35.25" customHeight="1" thickBot="1" x14ac:dyDescent="0.3">
      <c r="A5" s="291"/>
      <c r="B5" s="164"/>
      <c r="C5" s="164"/>
      <c r="D5" s="164"/>
      <c r="E5" s="2481" t="s">
        <v>175</v>
      </c>
      <c r="F5" s="2482"/>
      <c r="G5" s="2482"/>
      <c r="H5" s="2482"/>
      <c r="I5" s="2482"/>
      <c r="J5" s="2482"/>
      <c r="K5" s="2482"/>
      <c r="L5" s="2482"/>
      <c r="M5" s="2482"/>
      <c r="N5" s="2482"/>
      <c r="O5" s="2482"/>
      <c r="P5" s="2483"/>
      <c r="Q5" s="164"/>
      <c r="R5" s="164"/>
      <c r="S5" s="164"/>
    </row>
    <row r="6" spans="1:34" s="162" customFormat="1" ht="24" customHeight="1" x14ac:dyDescent="0.2">
      <c r="A6" s="291"/>
      <c r="B6" s="164"/>
      <c r="C6" s="164"/>
      <c r="D6" s="164"/>
      <c r="E6" s="332" t="str">
        <f>Superior!D6</f>
        <v>FERROVIA:</v>
      </c>
      <c r="F6" s="339"/>
      <c r="G6" s="340" t="str">
        <f>EMPREENDIMENTO!B5</f>
        <v>LUCAS DO RIO VERDE / MT - ITAITUBA / PA (FERROGRÃO)</v>
      </c>
      <c r="H6" s="341"/>
      <c r="I6" s="341"/>
      <c r="J6" s="341"/>
      <c r="K6" s="341"/>
      <c r="L6" s="341"/>
      <c r="M6" s="168"/>
      <c r="N6" s="2492" t="s">
        <v>264</v>
      </c>
      <c r="O6" s="2493"/>
      <c r="P6" s="2494"/>
      <c r="Q6" s="164"/>
      <c r="R6" s="164"/>
      <c r="S6" s="164"/>
    </row>
    <row r="7" spans="1:34" s="162" customFormat="1" ht="30.75" customHeight="1" thickBot="1" x14ac:dyDescent="0.3">
      <c r="A7" s="291"/>
      <c r="B7" s="164"/>
      <c r="C7" s="164"/>
      <c r="D7" s="164"/>
      <c r="E7" s="169" t="s">
        <v>177</v>
      </c>
      <c r="F7" s="170"/>
      <c r="G7" s="2495" t="str">
        <f>Superior!F7</f>
        <v>Pátio Ferroviário de Lucas do Rio Verde (MT) da Ferrovia EF – 354 e o Porto de Miritituba, no Distrito de Miritituba/PA</v>
      </c>
      <c r="H7" s="2496"/>
      <c r="I7" s="2496"/>
      <c r="J7" s="2496"/>
      <c r="K7" s="2496"/>
      <c r="L7" s="2496"/>
      <c r="M7" s="2496"/>
      <c r="N7" s="2497" t="s">
        <v>309</v>
      </c>
      <c r="O7" s="2498"/>
      <c r="P7" s="2499"/>
      <c r="Q7" s="164"/>
      <c r="R7" s="164"/>
      <c r="S7" s="164"/>
    </row>
    <row r="8" spans="1:34" s="162" customFormat="1" ht="24" customHeight="1" x14ac:dyDescent="0.25">
      <c r="A8" s="291"/>
      <c r="B8" s="164"/>
      <c r="C8" s="164"/>
      <c r="D8" s="164"/>
      <c r="E8" s="169" t="s">
        <v>178</v>
      </c>
      <c r="F8" s="170"/>
      <c r="G8" s="171" t="s">
        <v>179</v>
      </c>
      <c r="H8" s="172"/>
      <c r="I8" s="172"/>
      <c r="J8" s="172"/>
      <c r="K8" s="172"/>
      <c r="L8" s="172"/>
      <c r="M8" s="172"/>
      <c r="N8" s="2446" t="s">
        <v>181</v>
      </c>
      <c r="O8" s="2447"/>
      <c r="P8" s="2448"/>
      <c r="Q8" s="164"/>
      <c r="R8" s="164"/>
      <c r="S8" s="164"/>
    </row>
    <row r="9" spans="1:34" s="162" customFormat="1" ht="37.5" customHeight="1" x14ac:dyDescent="0.25">
      <c r="A9" s="291"/>
      <c r="B9" s="173"/>
      <c r="C9" s="173"/>
      <c r="D9" s="173"/>
      <c r="E9" s="174" t="s">
        <v>180</v>
      </c>
      <c r="F9" s="175"/>
      <c r="G9" s="2452" t="str">
        <f>EMPREENDIMENTO!B11</f>
        <v>1.188,985 km</v>
      </c>
      <c r="H9" s="2453"/>
      <c r="I9" s="338"/>
      <c r="J9" s="338"/>
      <c r="K9" s="338"/>
      <c r="L9" s="338"/>
      <c r="M9" s="177"/>
      <c r="N9" s="2501"/>
      <c r="O9" s="2502"/>
      <c r="P9" s="2503"/>
      <c r="Q9" s="173"/>
      <c r="R9" s="173"/>
      <c r="S9" s="173"/>
    </row>
    <row r="10" spans="1:34" s="162" customFormat="1" ht="24" customHeight="1" thickBot="1" x14ac:dyDescent="0.3">
      <c r="A10" s="291"/>
      <c r="B10" s="173"/>
      <c r="C10" s="173"/>
      <c r="D10" s="173"/>
      <c r="E10" s="180" t="s">
        <v>182</v>
      </c>
      <c r="F10" s="337"/>
      <c r="G10" s="2513" t="s">
        <v>377</v>
      </c>
      <c r="H10" s="2514"/>
      <c r="I10" s="2514"/>
      <c r="J10" s="2514"/>
      <c r="K10" s="2514"/>
      <c r="L10" s="2514"/>
      <c r="M10" s="2514"/>
      <c r="N10" s="2449"/>
      <c r="O10" s="2450"/>
      <c r="P10" s="2451"/>
      <c r="Q10" s="173"/>
      <c r="R10" s="173"/>
      <c r="S10" s="173"/>
    </row>
    <row r="11" spans="1:34" s="162" customFormat="1" ht="24" customHeight="1" thickBot="1" x14ac:dyDescent="0.3">
      <c r="A11" s="291"/>
      <c r="B11" s="173"/>
      <c r="C11" s="173"/>
      <c r="D11" s="173"/>
      <c r="E11" s="2515"/>
      <c r="F11" s="2516"/>
      <c r="G11" s="2516"/>
      <c r="H11" s="2516"/>
      <c r="I11" s="2516"/>
      <c r="J11" s="2516"/>
      <c r="K11" s="2516"/>
      <c r="L11" s="2516"/>
      <c r="M11" s="2516"/>
      <c r="N11" s="2517"/>
      <c r="O11" s="2517"/>
      <c r="P11" s="2518"/>
      <c r="Q11" s="173"/>
      <c r="R11" s="173"/>
      <c r="S11" s="173"/>
      <c r="T11" s="163"/>
    </row>
    <row r="12" spans="1:34" s="162" customFormat="1" ht="27.75" customHeight="1" x14ac:dyDescent="0.25">
      <c r="A12" s="291"/>
      <c r="B12" s="173"/>
      <c r="C12" s="173"/>
      <c r="D12" s="173"/>
      <c r="E12" s="2504" t="s">
        <v>183</v>
      </c>
      <c r="F12" s="2507" t="s">
        <v>184</v>
      </c>
      <c r="G12" s="2510" t="s">
        <v>185</v>
      </c>
      <c r="H12" s="2471" t="s">
        <v>186</v>
      </c>
      <c r="I12" s="2472"/>
      <c r="J12" s="2473"/>
      <c r="K12" s="2454" t="s">
        <v>187</v>
      </c>
      <c r="L12" s="2455"/>
      <c r="M12" s="2456"/>
      <c r="N12" s="2454" t="s">
        <v>188</v>
      </c>
      <c r="O12" s="2455"/>
      <c r="P12" s="2456"/>
      <c r="Q12" s="173"/>
      <c r="R12" s="173"/>
      <c r="S12" s="173"/>
      <c r="T12" s="163"/>
    </row>
    <row r="13" spans="1:34" s="162" customFormat="1" ht="22.5" x14ac:dyDescent="0.25">
      <c r="A13" s="291"/>
      <c r="B13"/>
      <c r="C13"/>
      <c r="D13"/>
      <c r="E13" s="2505"/>
      <c r="F13" s="2508"/>
      <c r="G13" s="2511"/>
      <c r="H13" s="186" t="s">
        <v>189</v>
      </c>
      <c r="I13" s="187" t="s">
        <v>190</v>
      </c>
      <c r="J13" s="188" t="s">
        <v>191</v>
      </c>
      <c r="K13" s="186" t="s">
        <v>192</v>
      </c>
      <c r="L13" s="189" t="s">
        <v>193</v>
      </c>
      <c r="M13" s="188" t="s">
        <v>191</v>
      </c>
      <c r="N13" s="186" t="s">
        <v>192</v>
      </c>
      <c r="O13" s="189" t="s">
        <v>193</v>
      </c>
      <c r="P13" s="188" t="s">
        <v>191</v>
      </c>
      <c r="Q13"/>
      <c r="R13"/>
      <c r="S13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</row>
    <row r="14" spans="1:34" s="190" customFormat="1" ht="15.75" thickBot="1" x14ac:dyDescent="0.3">
      <c r="A14" s="299"/>
      <c r="B14"/>
      <c r="C14"/>
      <c r="D14"/>
      <c r="E14" s="2506"/>
      <c r="F14" s="2509"/>
      <c r="G14" s="2512"/>
      <c r="H14" s="192" t="s">
        <v>33</v>
      </c>
      <c r="I14" s="193" t="s">
        <v>34</v>
      </c>
      <c r="J14" s="194" t="s">
        <v>138</v>
      </c>
      <c r="K14" s="192" t="s">
        <v>36</v>
      </c>
      <c r="L14" s="195" t="s">
        <v>194</v>
      </c>
      <c r="M14" s="194" t="s">
        <v>195</v>
      </c>
      <c r="N14" s="192" t="s">
        <v>196</v>
      </c>
      <c r="O14" s="195" t="s">
        <v>197</v>
      </c>
      <c r="P14" s="194" t="s">
        <v>198</v>
      </c>
      <c r="Q14"/>
      <c r="R14"/>
      <c r="S14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</row>
    <row r="15" spans="1:34" s="162" customFormat="1" ht="20.25" customHeight="1" x14ac:dyDescent="0.25">
      <c r="A15" s="291"/>
      <c r="B15"/>
      <c r="C15" t="str">
        <f>"Cdn"&amp;G15</f>
        <v>CdnP0</v>
      </c>
      <c r="D15"/>
      <c r="E15" s="197" t="s">
        <v>199</v>
      </c>
      <c r="F15" s="198" t="s">
        <v>200</v>
      </c>
      <c r="G15" s="444" t="s">
        <v>2</v>
      </c>
      <c r="H15" s="199"/>
      <c r="I15" s="285">
        <f>Superior!H15</f>
        <v>13</v>
      </c>
      <c r="J15" s="201"/>
      <c r="K15" s="202"/>
      <c r="L15" s="203">
        <f>Superior!K15</f>
        <v>8</v>
      </c>
      <c r="M15" s="201"/>
      <c r="N15" s="202"/>
      <c r="O15" s="203">
        <f>Superior!Q15</f>
        <v>16</v>
      </c>
      <c r="P15" s="201"/>
      <c r="Q15"/>
      <c r="R15"/>
      <c r="S1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</row>
    <row r="16" spans="1:34" s="162" customFormat="1" ht="20.25" customHeight="1" x14ac:dyDescent="0.25">
      <c r="A16" s="291"/>
      <c r="B16"/>
      <c r="C16" t="str">
        <f>"Cdn"&amp;G16</f>
        <v>CdnP1</v>
      </c>
      <c r="D16"/>
      <c r="E16" s="205" t="s">
        <v>199</v>
      </c>
      <c r="F16" s="206" t="s">
        <v>75</v>
      </c>
      <c r="G16" s="207" t="s">
        <v>3</v>
      </c>
      <c r="H16" s="208"/>
      <c r="I16" s="285">
        <f>Superior!H16</f>
        <v>37.5</v>
      </c>
      <c r="J16" s="210"/>
      <c r="K16" s="211"/>
      <c r="L16" s="203">
        <f>Superior!K16</f>
        <v>24</v>
      </c>
      <c r="M16" s="210"/>
      <c r="N16" s="208"/>
      <c r="O16" s="203">
        <f>Superior!Q16</f>
        <v>48</v>
      </c>
      <c r="P16" s="210"/>
      <c r="Q16"/>
      <c r="R16"/>
      <c r="S16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</row>
    <row r="17" spans="1:34" s="291" customFormat="1" ht="20.25" customHeight="1" x14ac:dyDescent="0.25">
      <c r="B17"/>
      <c r="C17"/>
      <c r="D17"/>
      <c r="E17" s="205" t="s">
        <v>199</v>
      </c>
      <c r="F17" s="206" t="s">
        <v>470</v>
      </c>
      <c r="G17" s="207" t="s">
        <v>4</v>
      </c>
      <c r="H17" s="208"/>
      <c r="I17" s="285">
        <f>Superior!H17</f>
        <v>0</v>
      </c>
      <c r="J17" s="210"/>
      <c r="K17" s="211"/>
      <c r="L17" s="203">
        <f>Superior!K17</f>
        <v>0</v>
      </c>
      <c r="M17" s="210"/>
      <c r="N17" s="208"/>
      <c r="O17" s="203">
        <f>Superior!Q17</f>
        <v>0</v>
      </c>
      <c r="P17" s="210"/>
      <c r="Q17"/>
      <c r="R17"/>
      <c r="S17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</row>
    <row r="18" spans="1:34" s="162" customFormat="1" ht="20.25" customHeight="1" x14ac:dyDescent="0.25">
      <c r="A18" s="291"/>
      <c r="B18"/>
      <c r="C18" t="str">
        <f>"Bio"&amp;G18</f>
        <v>BioP4</v>
      </c>
      <c r="D18"/>
      <c r="E18" s="205" t="s">
        <v>199</v>
      </c>
      <c r="F18" s="206" t="s">
        <v>290</v>
      </c>
      <c r="G18" s="207" t="s">
        <v>6</v>
      </c>
      <c r="H18" s="208"/>
      <c r="I18" s="285">
        <f>Superior!H18</f>
        <v>0</v>
      </c>
      <c r="J18" s="210"/>
      <c r="K18" s="211"/>
      <c r="L18" s="203">
        <f>Superior!K18</f>
        <v>0</v>
      </c>
      <c r="M18" s="210"/>
      <c r="N18" s="208"/>
      <c r="O18" s="203">
        <f>Superior!Q18</f>
        <v>0</v>
      </c>
      <c r="P18" s="210"/>
      <c r="Q18"/>
      <c r="R18"/>
      <c r="S18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</row>
    <row r="19" spans="1:34" s="162" customFormat="1" ht="20.25" customHeight="1" x14ac:dyDescent="0.25">
      <c r="A19" s="291"/>
      <c r="B19"/>
      <c r="C19" t="str">
        <f>"Bio"&amp;G19</f>
        <v>BioP3</v>
      </c>
      <c r="D19"/>
      <c r="E19" s="205" t="s">
        <v>255</v>
      </c>
      <c r="F19" s="206" t="s">
        <v>77</v>
      </c>
      <c r="G19" s="207" t="s">
        <v>5</v>
      </c>
      <c r="H19" s="208"/>
      <c r="I19" s="285">
        <f>Superior!H19</f>
        <v>3.75</v>
      </c>
      <c r="J19" s="210"/>
      <c r="K19" s="211"/>
      <c r="L19" s="203">
        <f>Superior!K19</f>
        <v>2</v>
      </c>
      <c r="M19" s="210"/>
      <c r="N19" s="208"/>
      <c r="O19" s="203">
        <f>Superior!Q19</f>
        <v>60</v>
      </c>
      <c r="P19" s="210"/>
      <c r="Q19"/>
      <c r="R19"/>
      <c r="S19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</row>
    <row r="20" spans="1:34" s="162" customFormat="1" ht="20.25" customHeight="1" x14ac:dyDescent="0.25">
      <c r="A20" s="291"/>
      <c r="B20"/>
      <c r="C20" t="str">
        <f>"Fsc"&amp;G20</f>
        <v>FscP2</v>
      </c>
      <c r="D20"/>
      <c r="E20" s="205" t="s">
        <v>201</v>
      </c>
      <c r="F20" s="206" t="s">
        <v>76</v>
      </c>
      <c r="G20" s="207" t="s">
        <v>4</v>
      </c>
      <c r="H20" s="208"/>
      <c r="I20" s="285">
        <f>Superior!H20</f>
        <v>126.75</v>
      </c>
      <c r="J20" s="210"/>
      <c r="K20" s="211"/>
      <c r="L20" s="203">
        <f>Superior!K20</f>
        <v>134</v>
      </c>
      <c r="M20" s="210"/>
      <c r="N20" s="208"/>
      <c r="O20" s="203">
        <f>Superior!Q20</f>
        <v>1740</v>
      </c>
      <c r="P20" s="210"/>
      <c r="Q20"/>
      <c r="R20"/>
      <c r="S20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</row>
    <row r="21" spans="1:34" s="162" customFormat="1" ht="20.25" customHeight="1" x14ac:dyDescent="0.25">
      <c r="A21" s="291"/>
      <c r="B21"/>
      <c r="C21" t="str">
        <f>"Fsc"&amp;G21</f>
        <v>FscP3</v>
      </c>
      <c r="D21"/>
      <c r="E21" s="205" t="s">
        <v>201</v>
      </c>
      <c r="F21" s="206" t="s">
        <v>256</v>
      </c>
      <c r="G21" s="207" t="s">
        <v>5</v>
      </c>
      <c r="H21" s="208"/>
      <c r="I21" s="285">
        <f>Superior!H21</f>
        <v>30.75</v>
      </c>
      <c r="J21" s="210"/>
      <c r="K21" s="211"/>
      <c r="L21" s="203">
        <f>Superior!K21</f>
        <v>30</v>
      </c>
      <c r="M21" s="210"/>
      <c r="N21" s="208"/>
      <c r="O21" s="203">
        <f>Superior!Q21</f>
        <v>472.5</v>
      </c>
      <c r="P21" s="210"/>
      <c r="Q21"/>
      <c r="R21"/>
      <c r="S21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</row>
    <row r="22" spans="1:34" s="162" customFormat="1" ht="20.25" customHeight="1" x14ac:dyDescent="0.25">
      <c r="A22" s="291"/>
      <c r="B22"/>
      <c r="C22" t="str">
        <f>"Sce"&amp;G22</f>
        <v>SceP2</v>
      </c>
      <c r="D22"/>
      <c r="E22" s="205" t="s">
        <v>202</v>
      </c>
      <c r="F22" s="206" t="s">
        <v>76</v>
      </c>
      <c r="G22" s="207" t="s">
        <v>4</v>
      </c>
      <c r="H22" s="208"/>
      <c r="I22" s="285">
        <f>Superior!H22</f>
        <v>20.25</v>
      </c>
      <c r="J22" s="210"/>
      <c r="K22" s="211"/>
      <c r="L22" s="203">
        <f>Superior!K22</f>
        <v>10</v>
      </c>
      <c r="M22" s="210"/>
      <c r="N22" s="208"/>
      <c r="O22" s="203">
        <f>Superior!Q22</f>
        <v>300</v>
      </c>
      <c r="P22" s="210"/>
      <c r="Q22"/>
      <c r="R22"/>
      <c r="S22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</row>
    <row r="23" spans="1:34" s="162" customFormat="1" ht="20.25" customHeight="1" x14ac:dyDescent="0.25">
      <c r="A23" s="291"/>
      <c r="B23"/>
      <c r="C23" t="str">
        <f>"Sce"&amp;G23</f>
        <v>SceP3</v>
      </c>
      <c r="D23"/>
      <c r="E23" s="205" t="s">
        <v>202</v>
      </c>
      <c r="F23" s="206" t="s">
        <v>77</v>
      </c>
      <c r="G23" s="207" t="s">
        <v>5</v>
      </c>
      <c r="H23" s="208"/>
      <c r="I23" s="285">
        <f>Superior!H23</f>
        <v>7</v>
      </c>
      <c r="J23" s="210"/>
      <c r="K23" s="211"/>
      <c r="L23" s="203">
        <f>Superior!K23</f>
        <v>4</v>
      </c>
      <c r="M23" s="210"/>
      <c r="N23" s="208"/>
      <c r="O23" s="203">
        <f>Superior!Q23</f>
        <v>120</v>
      </c>
      <c r="P23" s="210"/>
      <c r="Q23"/>
      <c r="R23"/>
      <c r="S23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</row>
    <row r="24" spans="1:34" s="162" customFormat="1" ht="20.25" customHeight="1" x14ac:dyDescent="0.25">
      <c r="A24" s="291"/>
      <c r="B24"/>
      <c r="C24" t="str">
        <f>"Arq"&amp;G24</f>
        <v>ArqP2</v>
      </c>
      <c r="D24"/>
      <c r="E24" s="205" t="s">
        <v>203</v>
      </c>
      <c r="F24" s="206" t="s">
        <v>76</v>
      </c>
      <c r="G24" s="207" t="s">
        <v>4</v>
      </c>
      <c r="H24" s="208"/>
      <c r="I24" s="285">
        <f>Superior!H24</f>
        <v>10.75</v>
      </c>
      <c r="J24" s="210"/>
      <c r="K24" s="211"/>
      <c r="L24" s="203">
        <f>Superior!K24</f>
        <v>4</v>
      </c>
      <c r="M24" s="210"/>
      <c r="N24" s="208"/>
      <c r="O24" s="203">
        <f>Superior!Q24</f>
        <v>120</v>
      </c>
      <c r="P24" s="210"/>
      <c r="Q24"/>
      <c r="R24"/>
      <c r="S24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</row>
    <row r="25" spans="1:34" s="162" customFormat="1" ht="20.25" customHeight="1" x14ac:dyDescent="0.25">
      <c r="A25" s="291"/>
      <c r="B25"/>
      <c r="C25"/>
      <c r="D25"/>
      <c r="E25" s="205" t="s">
        <v>203</v>
      </c>
      <c r="F25" s="206" t="s">
        <v>77</v>
      </c>
      <c r="G25" s="207" t="s">
        <v>5</v>
      </c>
      <c r="H25" s="208"/>
      <c r="I25" s="285">
        <f>Superior!H25</f>
        <v>7.5</v>
      </c>
      <c r="J25" s="210"/>
      <c r="K25" s="211"/>
      <c r="L25" s="203">
        <f>Superior!K25</f>
        <v>4</v>
      </c>
      <c r="M25" s="210"/>
      <c r="N25" s="208"/>
      <c r="O25" s="203">
        <f>Superior!Q25</f>
        <v>120</v>
      </c>
      <c r="P25" s="210"/>
      <c r="Q25"/>
      <c r="R25"/>
      <c r="S2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</row>
    <row r="26" spans="1:34" s="162" customFormat="1" ht="20.25" customHeight="1" x14ac:dyDescent="0.25">
      <c r="A26" s="291"/>
      <c r="B26"/>
      <c r="C26"/>
      <c r="D26"/>
      <c r="E26" s="205" t="s">
        <v>204</v>
      </c>
      <c r="F26" s="206" t="s">
        <v>75</v>
      </c>
      <c r="G26" s="207" t="s">
        <v>4</v>
      </c>
      <c r="H26" s="208"/>
      <c r="I26" s="285">
        <f>Superior!H26</f>
        <v>9.5</v>
      </c>
      <c r="J26" s="210"/>
      <c r="K26" s="211"/>
      <c r="L26" s="203">
        <f>Superior!K26</f>
        <v>4</v>
      </c>
      <c r="M26" s="210"/>
      <c r="N26" s="208"/>
      <c r="O26" s="203">
        <f>Superior!Q26</f>
        <v>120</v>
      </c>
      <c r="P26" s="210"/>
      <c r="Q26"/>
      <c r="R26"/>
      <c r="S26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</row>
    <row r="27" spans="1:34" s="162" customFormat="1" ht="20.25" customHeight="1" x14ac:dyDescent="0.25">
      <c r="A27" s="291"/>
      <c r="B27"/>
      <c r="C27"/>
      <c r="D27"/>
      <c r="E27" s="205" t="s">
        <v>204</v>
      </c>
      <c r="F27" s="206" t="s">
        <v>77</v>
      </c>
      <c r="G27" s="207" t="s">
        <v>5</v>
      </c>
      <c r="H27" s="208"/>
      <c r="I27" s="285">
        <f>Superior!H27</f>
        <v>9.5</v>
      </c>
      <c r="J27" s="210"/>
      <c r="K27" s="211"/>
      <c r="L27" s="203">
        <f>Superior!K27</f>
        <v>4</v>
      </c>
      <c r="M27" s="210"/>
      <c r="N27" s="208"/>
      <c r="O27" s="203">
        <f>Superior!Q27</f>
        <v>120</v>
      </c>
      <c r="P27" s="210"/>
      <c r="Q27"/>
      <c r="R27"/>
      <c r="S27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</row>
    <row r="28" spans="1:34" s="162" customFormat="1" ht="20.25" customHeight="1" x14ac:dyDescent="0.25">
      <c r="A28" s="291"/>
      <c r="B28"/>
      <c r="C28"/>
      <c r="D28"/>
      <c r="E28" s="205" t="str">
        <f>Superior!D28</f>
        <v xml:space="preserve">Indigenista </v>
      </c>
      <c r="F28" s="206" t="s">
        <v>75</v>
      </c>
      <c r="G28" s="207" t="s">
        <v>4</v>
      </c>
      <c r="H28" s="208"/>
      <c r="I28" s="285">
        <f>Superior!H28</f>
        <v>8.5</v>
      </c>
      <c r="J28" s="210"/>
      <c r="K28" s="211"/>
      <c r="L28" s="203">
        <f>Superior!K28</f>
        <v>8</v>
      </c>
      <c r="M28" s="210"/>
      <c r="N28" s="208"/>
      <c r="O28" s="203">
        <f>Superior!Q28</f>
        <v>120</v>
      </c>
      <c r="P28" s="210"/>
      <c r="Q28"/>
      <c r="R28"/>
      <c r="S28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</row>
    <row r="29" spans="1:34" s="162" customFormat="1" ht="20.25" customHeight="1" x14ac:dyDescent="0.25">
      <c r="A29" s="291"/>
      <c r="B29"/>
      <c r="C29"/>
      <c r="D29"/>
      <c r="E29" s="205" t="str">
        <f>Superior!D29</f>
        <v xml:space="preserve">Indigenista </v>
      </c>
      <c r="F29" s="206" t="s">
        <v>77</v>
      </c>
      <c r="G29" s="207" t="s">
        <v>5</v>
      </c>
      <c r="H29" s="208"/>
      <c r="I29" s="285">
        <f>Superior!H29</f>
        <v>7.5</v>
      </c>
      <c r="J29" s="210"/>
      <c r="K29" s="211"/>
      <c r="L29" s="203">
        <f>Superior!K29</f>
        <v>8</v>
      </c>
      <c r="M29" s="210"/>
      <c r="N29" s="208"/>
      <c r="O29" s="203">
        <f>Superior!Q29</f>
        <v>120</v>
      </c>
      <c r="P29" s="210"/>
      <c r="Q29"/>
      <c r="R29"/>
      <c r="S29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</row>
    <row r="30" spans="1:34" s="162" customFormat="1" ht="20.25" customHeight="1" x14ac:dyDescent="0.25">
      <c r="A30" s="291"/>
      <c r="B30"/>
      <c r="C30"/>
      <c r="D30"/>
      <c r="E30" s="205"/>
      <c r="F30" s="206"/>
      <c r="G30" s="212"/>
      <c r="H30" s="213"/>
      <c r="I30" s="209"/>
      <c r="J30" s="214"/>
      <c r="K30" s="215"/>
      <c r="L30" s="204"/>
      <c r="M30" s="214"/>
      <c r="N30" s="213"/>
      <c r="O30" s="204"/>
      <c r="P30" s="214"/>
      <c r="Q30"/>
      <c r="R30"/>
      <c r="S30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</row>
    <row r="31" spans="1:34" s="162" customFormat="1" ht="20.25" customHeight="1" x14ac:dyDescent="0.25">
      <c r="A31" s="291"/>
      <c r="B31"/>
      <c r="C31"/>
      <c r="D31"/>
      <c r="E31" s="205"/>
      <c r="F31" s="206"/>
      <c r="G31" s="212"/>
      <c r="H31" s="213"/>
      <c r="I31" s="209"/>
      <c r="J31" s="214"/>
      <c r="K31" s="215"/>
      <c r="L31" s="204"/>
      <c r="M31" s="214"/>
      <c r="N31" s="213"/>
      <c r="O31" s="204"/>
      <c r="P31" s="214"/>
      <c r="Q31"/>
      <c r="R31"/>
      <c r="S31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</row>
    <row r="32" spans="1:34" s="162" customFormat="1" ht="20.25" customHeight="1" x14ac:dyDescent="0.25">
      <c r="A32" s="291"/>
      <c r="B32"/>
      <c r="C32"/>
      <c r="D32"/>
      <c r="E32" s="205"/>
      <c r="F32" s="206"/>
      <c r="G32" s="212"/>
      <c r="H32" s="213"/>
      <c r="I32" s="209"/>
      <c r="J32" s="214"/>
      <c r="K32" s="215"/>
      <c r="L32" s="204"/>
      <c r="M32" s="214"/>
      <c r="N32" s="213"/>
      <c r="O32" s="204"/>
      <c r="P32" s="214"/>
      <c r="Q32"/>
      <c r="R32"/>
      <c r="S32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</row>
    <row r="33" spans="1:34" s="162" customFormat="1" ht="20.25" customHeight="1" x14ac:dyDescent="0.25">
      <c r="A33" s="291"/>
      <c r="B33"/>
      <c r="C33"/>
      <c r="D33"/>
      <c r="E33" s="205"/>
      <c r="F33" s="206"/>
      <c r="G33" s="212"/>
      <c r="H33" s="213"/>
      <c r="I33" s="209"/>
      <c r="J33" s="214"/>
      <c r="K33" s="215"/>
      <c r="L33" s="204"/>
      <c r="M33" s="214"/>
      <c r="N33" s="213"/>
      <c r="O33" s="204"/>
      <c r="P33" s="214"/>
      <c r="Q33"/>
      <c r="R33"/>
      <c r="S33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</row>
    <row r="34" spans="1:34" s="162" customFormat="1" ht="20.25" customHeight="1" x14ac:dyDescent="0.25">
      <c r="A34" s="291"/>
      <c r="B34"/>
      <c r="C34"/>
      <c r="D34"/>
      <c r="E34" s="205"/>
      <c r="F34" s="206"/>
      <c r="G34" s="212"/>
      <c r="H34" s="213"/>
      <c r="I34" s="209"/>
      <c r="J34" s="214"/>
      <c r="K34" s="215"/>
      <c r="L34" s="204"/>
      <c r="M34" s="214"/>
      <c r="N34" s="213"/>
      <c r="O34" s="204"/>
      <c r="P34" s="214"/>
      <c r="Q34"/>
      <c r="R34"/>
      <c r="S34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</row>
    <row r="35" spans="1:34" s="162" customFormat="1" ht="20.25" customHeight="1" x14ac:dyDescent="0.25">
      <c r="A35" s="291"/>
      <c r="B35"/>
      <c r="C35"/>
      <c r="D35"/>
      <c r="E35" s="205"/>
      <c r="F35" s="206"/>
      <c r="G35" s="212"/>
      <c r="H35" s="213"/>
      <c r="I35" s="209"/>
      <c r="J35" s="214"/>
      <c r="K35" s="215"/>
      <c r="L35" s="204"/>
      <c r="M35" s="214"/>
      <c r="N35" s="213"/>
      <c r="O35" s="204"/>
      <c r="P35" s="214"/>
      <c r="Q35"/>
      <c r="R35"/>
      <c r="S3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</row>
    <row r="36" spans="1:34" s="162" customFormat="1" ht="20.25" customHeight="1" thickBot="1" x14ac:dyDescent="0.3">
      <c r="A36" s="291"/>
      <c r="B36"/>
      <c r="C36"/>
      <c r="D36"/>
      <c r="E36" s="205"/>
      <c r="F36" s="206"/>
      <c r="G36" s="212"/>
      <c r="H36" s="213"/>
      <c r="I36" s="209"/>
      <c r="J36" s="214"/>
      <c r="K36" s="215"/>
      <c r="L36" s="204"/>
      <c r="M36" s="214"/>
      <c r="N36" s="213"/>
      <c r="O36" s="204"/>
      <c r="P36" s="214"/>
      <c r="Q36"/>
      <c r="R36"/>
      <c r="S36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</row>
    <row r="37" spans="1:34" s="162" customFormat="1" ht="38.25" customHeight="1" thickBot="1" x14ac:dyDescent="0.3">
      <c r="A37" s="291"/>
      <c r="B37"/>
      <c r="C37"/>
      <c r="D37"/>
      <c r="E37" s="2457" t="s">
        <v>1</v>
      </c>
      <c r="F37" s="2458"/>
      <c r="G37" s="2500"/>
      <c r="H37" s="217"/>
      <c r="I37" s="218"/>
      <c r="J37" s="219"/>
      <c r="K37" s="220"/>
      <c r="L37" s="266"/>
      <c r="M37" s="219"/>
      <c r="N37" s="220"/>
      <c r="O37" s="266"/>
      <c r="P37" s="267"/>
      <c r="Q37"/>
      <c r="R37"/>
      <c r="S37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</row>
    <row r="38" spans="1:34" s="162" customFormat="1" ht="15" x14ac:dyDescent="0.25">
      <c r="A38" s="291"/>
      <c r="B38"/>
      <c r="C38"/>
      <c r="D38"/>
      <c r="E38" s="342" t="s">
        <v>205</v>
      </c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4"/>
      <c r="Q38"/>
      <c r="R38"/>
      <c r="S38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</row>
    <row r="39" spans="1:34" s="162" customFormat="1" ht="15" x14ac:dyDescent="0.25">
      <c r="A39" s="291"/>
      <c r="B39"/>
      <c r="C39"/>
      <c r="D39"/>
      <c r="E39" s="345" t="s">
        <v>206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7"/>
      <c r="Q39"/>
      <c r="R39"/>
      <c r="S39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</row>
    <row r="40" spans="1:34" s="162" customFormat="1" ht="15" x14ac:dyDescent="0.25">
      <c r="A40" s="291"/>
      <c r="B40"/>
      <c r="C40"/>
      <c r="D40"/>
      <c r="E40" s="345" t="s">
        <v>207</v>
      </c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7"/>
      <c r="Q40"/>
      <c r="R40"/>
      <c r="S40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</row>
    <row r="41" spans="1:34" s="162" customFormat="1" ht="15.75" thickBot="1" x14ac:dyDescent="0.3">
      <c r="A41" s="291"/>
      <c r="B41"/>
      <c r="C41"/>
      <c r="D41"/>
      <c r="E41" s="295" t="s">
        <v>208</v>
      </c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7"/>
      <c r="Q41"/>
      <c r="R41"/>
      <c r="S41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</row>
    <row r="42" spans="1:34" s="162" customFormat="1" ht="15" x14ac:dyDescent="0.25">
      <c r="A42" s="291"/>
      <c r="B42"/>
      <c r="C42"/>
      <c r="D42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/>
      <c r="R42"/>
      <c r="S42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</row>
    <row r="43" spans="1:34" s="162" customFormat="1" ht="15" x14ac:dyDescent="0.25">
      <c r="A43" s="291"/>
      <c r="B43"/>
      <c r="C43"/>
      <c r="D43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</row>
    <row r="44" spans="1:34" s="162" customFormat="1" ht="29.25" customHeight="1" x14ac:dyDescent="0.25">
      <c r="A44" s="291"/>
      <c r="B44"/>
      <c r="C44"/>
      <c r="D44"/>
      <c r="E44" s="216"/>
      <c r="F44" s="216"/>
      <c r="G44" s="216"/>
      <c r="H44" s="216"/>
      <c r="I44" s="216"/>
      <c r="J44" s="225"/>
      <c r="K44" s="216"/>
      <c r="L44" s="216"/>
      <c r="M44" s="216"/>
      <c r="N44" s="216"/>
      <c r="O44" s="216"/>
      <c r="P44" s="216"/>
      <c r="Q44" s="216"/>
      <c r="R44" s="216"/>
      <c r="S44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</row>
    <row r="45" spans="1:34" s="162" customFormat="1" ht="15" x14ac:dyDescent="0.25">
      <c r="A45" s="291"/>
      <c r="B45"/>
      <c r="C45"/>
      <c r="D45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</row>
    <row r="46" spans="1:34" s="162" customFormat="1" ht="15" x14ac:dyDescent="0.25">
      <c r="A46" s="291"/>
      <c r="B46"/>
      <c r="C46"/>
      <c r="D4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</row>
    <row r="47" spans="1:34" s="162" customFormat="1" ht="15" x14ac:dyDescent="0.25">
      <c r="A47" s="291"/>
      <c r="B47"/>
      <c r="C47"/>
      <c r="D47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/>
      <c r="R47"/>
      <c r="S47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</row>
    <row r="48" spans="1:34" s="162" customFormat="1" ht="15" x14ac:dyDescent="0.25">
      <c r="A48" s="291"/>
      <c r="B48"/>
      <c r="C48"/>
      <c r="D48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/>
      <c r="R48"/>
      <c r="S48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</row>
    <row r="49" spans="1:34" s="162" customFormat="1" ht="15" x14ac:dyDescent="0.25">
      <c r="A49" s="291"/>
      <c r="B49"/>
      <c r="C49"/>
      <c r="D49"/>
      <c r="E49" s="216"/>
      <c r="F49" s="216"/>
      <c r="G49" s="216"/>
      <c r="H49" s="216"/>
      <c r="I49" s="216"/>
      <c r="J49" s="216"/>
      <c r="K49" s="216"/>
      <c r="L49" s="216"/>
      <c r="Q49"/>
      <c r="R49"/>
      <c r="S49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</row>
    <row r="50" spans="1:34" s="162" customFormat="1" ht="15" x14ac:dyDescent="0.25">
      <c r="A50" s="291"/>
      <c r="B50"/>
      <c r="C50"/>
      <c r="D50"/>
      <c r="E50" s="216"/>
      <c r="F50" s="216"/>
      <c r="G50" s="216"/>
      <c r="H50" s="216"/>
      <c r="I50" s="216"/>
      <c r="J50" s="216"/>
      <c r="K50" s="216"/>
      <c r="L50" s="216"/>
      <c r="Q50"/>
      <c r="R50"/>
      <c r="S50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</row>
    <row r="51" spans="1:34" s="162" customFormat="1" ht="15" x14ac:dyDescent="0.25">
      <c r="A51" s="291"/>
      <c r="B51"/>
      <c r="C51"/>
      <c r="D51"/>
      <c r="E51" s="216"/>
      <c r="F51" s="216"/>
      <c r="G51" s="216"/>
      <c r="H51" s="216"/>
      <c r="I51" s="216"/>
      <c r="J51" s="216"/>
      <c r="K51" s="216"/>
      <c r="L51" s="216"/>
      <c r="M51" s="222"/>
      <c r="N51" s="222"/>
      <c r="O51" s="222"/>
      <c r="P51" s="222"/>
      <c r="Q51"/>
      <c r="R51"/>
      <c r="S51"/>
    </row>
    <row r="52" spans="1:34" s="162" customFormat="1" ht="15" x14ac:dyDescent="0.25">
      <c r="A52" s="291"/>
      <c r="B52"/>
      <c r="C52"/>
      <c r="D52"/>
      <c r="E52" s="216"/>
      <c r="F52" s="216"/>
      <c r="G52" s="216"/>
      <c r="H52" s="216"/>
      <c r="I52" s="216"/>
      <c r="J52" s="216"/>
      <c r="K52" s="216"/>
      <c r="L52" s="216"/>
      <c r="M52" s="222"/>
      <c r="N52" s="222"/>
      <c r="O52" s="222"/>
      <c r="P52" s="222"/>
      <c r="Q52"/>
      <c r="R52"/>
      <c r="S52"/>
    </row>
    <row r="53" spans="1:34" s="162" customFormat="1" ht="15" x14ac:dyDescent="0.25">
      <c r="A53" s="291"/>
      <c r="B53"/>
      <c r="C53"/>
      <c r="D53"/>
      <c r="E53" s="216"/>
      <c r="F53" s="216"/>
      <c r="G53" s="216"/>
      <c r="H53" s="216"/>
      <c r="I53" s="216"/>
      <c r="J53" s="216"/>
      <c r="K53" s="216"/>
      <c r="L53" s="216"/>
      <c r="M53" s="222"/>
      <c r="N53" s="222"/>
      <c r="O53" s="222"/>
      <c r="P53" s="222"/>
      <c r="Q53"/>
      <c r="R53"/>
      <c r="S53"/>
    </row>
    <row r="54" spans="1:34" s="162" customFormat="1" ht="15" x14ac:dyDescent="0.25">
      <c r="A54" s="291"/>
      <c r="B54"/>
      <c r="C54"/>
      <c r="D54"/>
      <c r="E54" s="216"/>
      <c r="F54" s="216"/>
      <c r="G54" s="216"/>
      <c r="H54" s="216"/>
      <c r="I54" s="216"/>
      <c r="J54" s="216"/>
      <c r="K54" s="216"/>
      <c r="L54" s="216"/>
      <c r="M54" s="222"/>
      <c r="N54" s="222"/>
      <c r="O54" s="222"/>
      <c r="P54" s="222"/>
      <c r="Q54"/>
      <c r="R54"/>
      <c r="S54"/>
    </row>
    <row r="55" spans="1:34" s="162" customFormat="1" ht="15" x14ac:dyDescent="0.25">
      <c r="A55" s="291"/>
      <c r="B55"/>
      <c r="C55"/>
      <c r="D55"/>
      <c r="E55" s="216"/>
      <c r="F55" s="216"/>
      <c r="G55" s="216"/>
      <c r="H55" s="216"/>
      <c r="I55" s="216"/>
      <c r="J55" s="216"/>
      <c r="K55" s="216"/>
      <c r="L55" s="216"/>
      <c r="M55" s="222"/>
      <c r="N55" s="222"/>
      <c r="O55" s="222"/>
      <c r="P55" s="222"/>
      <c r="Q55"/>
      <c r="R55"/>
      <c r="S55"/>
    </row>
    <row r="56" spans="1:34" s="162" customFormat="1" ht="15" x14ac:dyDescent="0.25">
      <c r="A56" s="291"/>
      <c r="B56"/>
      <c r="C56"/>
      <c r="D56"/>
      <c r="E56" s="216"/>
      <c r="F56" s="216"/>
      <c r="G56" s="216"/>
      <c r="H56" s="216"/>
      <c r="I56" s="216"/>
      <c r="J56" s="216"/>
      <c r="K56" s="216"/>
      <c r="L56" s="216"/>
      <c r="M56" s="222"/>
      <c r="N56" s="222"/>
      <c r="O56" s="222"/>
      <c r="P56" s="222"/>
      <c r="Q56"/>
      <c r="R56"/>
      <c r="S56"/>
    </row>
  </sheetData>
  <mergeCells count="18">
    <mergeCell ref="E37:G37"/>
    <mergeCell ref="N9:P9"/>
    <mergeCell ref="N10:P10"/>
    <mergeCell ref="E12:E14"/>
    <mergeCell ref="F12:F14"/>
    <mergeCell ref="G12:G14"/>
    <mergeCell ref="H12:J12"/>
    <mergeCell ref="K12:M12"/>
    <mergeCell ref="N12:P12"/>
    <mergeCell ref="G9:H9"/>
    <mergeCell ref="G10:M10"/>
    <mergeCell ref="E11:P11"/>
    <mergeCell ref="N8:P8"/>
    <mergeCell ref="E4:P4"/>
    <mergeCell ref="E5:P5"/>
    <mergeCell ref="N6:P6"/>
    <mergeCell ref="G7:M7"/>
    <mergeCell ref="N7:P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2"/>
  <sheetViews>
    <sheetView topLeftCell="A19" zoomScaleNormal="100" workbookViewId="0">
      <selection activeCell="E31" sqref="E31"/>
    </sheetView>
  </sheetViews>
  <sheetFormatPr defaultRowHeight="12.75" x14ac:dyDescent="0.25"/>
  <cols>
    <col min="1" max="3" width="12.42578125" style="164" customWidth="1"/>
    <col min="4" max="4" width="16.7109375" style="164" customWidth="1"/>
    <col min="5" max="5" width="29.28515625" style="164" customWidth="1"/>
    <col min="6" max="6" width="5" style="164" customWidth="1"/>
    <col min="7" max="7" width="11.42578125" style="163" customWidth="1"/>
    <col min="8" max="8" width="8.7109375" style="163" customWidth="1"/>
    <col min="9" max="9" width="12.140625" style="163" customWidth="1"/>
    <col min="10" max="10" width="9.7109375" style="163" customWidth="1"/>
    <col min="11" max="11" width="9" style="163" customWidth="1"/>
    <col min="12" max="12" width="11.140625" style="163" customWidth="1"/>
    <col min="13" max="15" width="11.140625" style="292" customWidth="1"/>
    <col min="16" max="16" width="9.42578125" style="163" customWidth="1"/>
    <col min="17" max="17" width="8.140625" style="163" customWidth="1"/>
    <col min="18" max="18" width="14.5703125" style="163" customWidth="1"/>
    <col min="19" max="20" width="10.140625" style="292" customWidth="1"/>
    <col min="21" max="21" width="12" style="292" customWidth="1"/>
    <col min="22" max="22" width="8.42578125" style="164" customWidth="1"/>
    <col min="23" max="23" width="9.140625" style="163"/>
    <col min="24" max="24" width="10.7109375" style="163" customWidth="1"/>
    <col min="25" max="25" width="11.140625" style="163" customWidth="1"/>
    <col min="26" max="26" width="17.42578125" style="163" customWidth="1"/>
    <col min="27" max="16384" width="9.140625" style="163"/>
  </cols>
  <sheetData>
    <row r="1" spans="1:36" s="162" customFormat="1" ht="14.25" x14ac:dyDescent="0.25">
      <c r="A1" s="164"/>
      <c r="B1" s="164"/>
      <c r="C1" s="164"/>
      <c r="D1" s="164"/>
      <c r="E1" s="165"/>
      <c r="F1" s="164"/>
      <c r="G1" s="163"/>
      <c r="H1" s="163"/>
      <c r="I1" s="163"/>
      <c r="J1" s="163"/>
      <c r="K1" s="163"/>
      <c r="L1" s="163"/>
      <c r="M1" s="292"/>
      <c r="N1" s="292"/>
      <c r="O1" s="292"/>
      <c r="P1" s="163"/>
      <c r="Q1" s="163"/>
      <c r="R1" s="163"/>
      <c r="S1" s="292"/>
      <c r="T1" s="292"/>
      <c r="U1" s="292"/>
      <c r="V1" s="164"/>
    </row>
    <row r="2" spans="1:36" s="162" customFormat="1" ht="14.25" x14ac:dyDescent="0.25">
      <c r="A2" s="164"/>
      <c r="B2" s="164"/>
      <c r="C2" s="164"/>
      <c r="G2" s="163"/>
      <c r="H2" s="163"/>
      <c r="I2" s="163"/>
      <c r="J2" s="163"/>
      <c r="K2" s="163"/>
      <c r="L2" s="163"/>
      <c r="M2" s="292"/>
      <c r="N2" s="292"/>
      <c r="O2" s="292"/>
      <c r="P2" s="163"/>
      <c r="Q2" s="163"/>
      <c r="R2" s="163"/>
      <c r="S2" s="292"/>
      <c r="T2" s="292"/>
      <c r="U2" s="292"/>
      <c r="V2" s="164"/>
    </row>
    <row r="3" spans="1:36" s="162" customFormat="1" ht="128.25" customHeight="1" thickBot="1" x14ac:dyDescent="0.3">
      <c r="A3" s="164"/>
      <c r="B3" s="164"/>
      <c r="C3" s="164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4"/>
    </row>
    <row r="4" spans="1:36" s="162" customFormat="1" ht="42.75" customHeight="1" thickBot="1" x14ac:dyDescent="0.3">
      <c r="A4" s="164"/>
      <c r="B4" s="164"/>
      <c r="C4" s="164"/>
      <c r="D4" s="2313" t="str">
        <f>EMPREENDIMENTO!$B$4</f>
        <v>LICENCIAMENTO AMBIENTAL DE LUCAS DO RIO VERDE / MT a ITAITUBA / PA</v>
      </c>
      <c r="E4" s="2314"/>
      <c r="F4" s="2314"/>
      <c r="G4" s="2314"/>
      <c r="H4" s="2314"/>
      <c r="I4" s="2314"/>
      <c r="J4" s="2314"/>
      <c r="K4" s="2314"/>
      <c r="L4" s="2314"/>
      <c r="M4" s="2314"/>
      <c r="N4" s="2314"/>
      <c r="O4" s="2314"/>
      <c r="P4" s="2314"/>
      <c r="Q4" s="2314"/>
      <c r="R4" s="2315"/>
      <c r="S4" s="1528"/>
      <c r="T4" s="1529"/>
      <c r="U4" s="1530"/>
      <c r="V4" s="164"/>
    </row>
    <row r="5" spans="1:36" s="162" customFormat="1" ht="35.25" customHeight="1" thickBot="1" x14ac:dyDescent="0.3">
      <c r="A5" s="164"/>
      <c r="B5" s="164"/>
      <c r="C5" s="164"/>
      <c r="D5" s="2526" t="s">
        <v>209</v>
      </c>
      <c r="E5" s="2527"/>
      <c r="F5" s="2527"/>
      <c r="G5" s="2527"/>
      <c r="H5" s="2527"/>
      <c r="I5" s="2527"/>
      <c r="J5" s="2527"/>
      <c r="K5" s="2527"/>
      <c r="L5" s="2527"/>
      <c r="M5" s="2527"/>
      <c r="N5" s="2527"/>
      <c r="O5" s="2527"/>
      <c r="P5" s="2527"/>
      <c r="Q5" s="2527"/>
      <c r="R5" s="2528"/>
      <c r="S5" s="1537"/>
      <c r="T5" s="1538"/>
      <c r="U5" s="1539"/>
      <c r="V5" s="164"/>
    </row>
    <row r="6" spans="1:36" s="162" customFormat="1" ht="24" customHeight="1" x14ac:dyDescent="0.25">
      <c r="A6" s="164"/>
      <c r="B6" s="164"/>
      <c r="C6" s="164"/>
      <c r="D6" s="332" t="str">
        <f>Superior!D6</f>
        <v>FERROVIA:</v>
      </c>
      <c r="E6" s="1669"/>
      <c r="F6" s="340" t="str">
        <f>EMPREENDIMENTO!B5</f>
        <v>LUCAS DO RIO VERDE / MT - ITAITUBA / PA (FERROGRÃO)</v>
      </c>
      <c r="G6" s="341"/>
      <c r="H6" s="341"/>
      <c r="I6" s="341"/>
      <c r="J6" s="341"/>
      <c r="K6" s="341"/>
      <c r="L6" s="168"/>
      <c r="M6" s="168"/>
      <c r="N6" s="168"/>
      <c r="O6" s="1482"/>
      <c r="P6" s="2484" t="s">
        <v>264</v>
      </c>
      <c r="Q6" s="2485"/>
      <c r="R6" s="2486"/>
      <c r="S6" s="1670"/>
      <c r="T6" s="1671"/>
      <c r="U6" s="1672"/>
      <c r="V6" s="164"/>
    </row>
    <row r="7" spans="1:36" s="162" customFormat="1" ht="35.25" customHeight="1" thickBot="1" x14ac:dyDescent="0.3">
      <c r="A7" s="164"/>
      <c r="B7" s="164"/>
      <c r="C7" s="164"/>
      <c r="D7" s="1673" t="s">
        <v>177</v>
      </c>
      <c r="E7" s="1674"/>
      <c r="F7" s="2487" t="str">
        <f>Superior!F7</f>
        <v>Pátio Ferroviário de Lucas do Rio Verde (MT) da Ferrovia EF – 354 e o Porto de Miritituba, no Distrito de Miritituba/PA</v>
      </c>
      <c r="G7" s="2488"/>
      <c r="H7" s="2488"/>
      <c r="I7" s="2488"/>
      <c r="J7" s="2488"/>
      <c r="K7" s="2488"/>
      <c r="L7" s="2488"/>
      <c r="M7" s="1675"/>
      <c r="N7" s="1675"/>
      <c r="O7" s="1676"/>
      <c r="P7" s="2529"/>
      <c r="Q7" s="2530"/>
      <c r="R7" s="2531"/>
      <c r="S7" s="1677"/>
      <c r="T7" s="1678"/>
      <c r="U7" s="1679"/>
      <c r="V7" s="164"/>
    </row>
    <row r="8" spans="1:36" s="162" customFormat="1" ht="33" customHeight="1" x14ac:dyDescent="0.25">
      <c r="A8" s="164"/>
      <c r="B8" s="164"/>
      <c r="C8" s="164"/>
      <c r="D8" s="1673" t="s">
        <v>178</v>
      </c>
      <c r="E8" s="1674"/>
      <c r="F8" s="1680" t="s">
        <v>179</v>
      </c>
      <c r="G8" s="1681"/>
      <c r="H8" s="1681"/>
      <c r="I8" s="1681"/>
      <c r="J8" s="1681"/>
      <c r="K8" s="1681"/>
      <c r="L8" s="1681"/>
      <c r="M8" s="1682"/>
      <c r="N8" s="1682"/>
      <c r="O8" s="1683"/>
      <c r="P8" s="2446" t="s">
        <v>181</v>
      </c>
      <c r="Q8" s="2447"/>
      <c r="R8" s="2448"/>
      <c r="S8" s="1567"/>
      <c r="T8" s="1540"/>
      <c r="U8" s="1568"/>
      <c r="V8" s="164"/>
    </row>
    <row r="9" spans="1:36" s="162" customFormat="1" ht="24" customHeight="1" x14ac:dyDescent="0.25">
      <c r="A9" s="173"/>
      <c r="B9" s="173"/>
      <c r="C9" s="173"/>
      <c r="D9" s="1684" t="s">
        <v>180</v>
      </c>
      <c r="E9" s="1685"/>
      <c r="F9" s="2524" t="str">
        <f>EMPREENDIMENTO!B11</f>
        <v>1.188,985 km</v>
      </c>
      <c r="G9" s="2525"/>
      <c r="H9" s="1686"/>
      <c r="I9" s="1686"/>
      <c r="J9" s="1686"/>
      <c r="K9" s="1686"/>
      <c r="L9" s="1687"/>
      <c r="M9" s="1688"/>
      <c r="N9" s="1688"/>
      <c r="O9" s="1689"/>
      <c r="P9" s="2501" t="str">
        <f>EMPREENDIMENTO!B15</f>
        <v>junho/2019</v>
      </c>
      <c r="Q9" s="2519"/>
      <c r="R9" s="2520"/>
      <c r="S9" s="1503"/>
      <c r="T9" s="1541"/>
      <c r="U9" s="1542"/>
      <c r="V9" s="173"/>
    </row>
    <row r="10" spans="1:36" s="162" customFormat="1" ht="24" customHeight="1" thickBot="1" x14ac:dyDescent="0.3">
      <c r="A10" s="173"/>
      <c r="B10" s="173"/>
      <c r="C10" s="173"/>
      <c r="D10" s="180" t="s">
        <v>182</v>
      </c>
      <c r="E10" s="1690"/>
      <c r="F10" s="2513" t="str">
        <f>EMPREENDIMENTO!B12</f>
        <v>660 dias</v>
      </c>
      <c r="G10" s="2514"/>
      <c r="H10" s="2514"/>
      <c r="I10" s="2514"/>
      <c r="J10" s="2514"/>
      <c r="K10" s="2514"/>
      <c r="L10" s="2514"/>
      <c r="M10" s="330"/>
      <c r="N10" s="330"/>
      <c r="O10" s="330"/>
      <c r="P10" s="2521"/>
      <c r="Q10" s="2522"/>
      <c r="R10" s="2523"/>
      <c r="S10" s="1691"/>
      <c r="T10" s="1569"/>
      <c r="U10" s="1692"/>
      <c r="V10" s="173"/>
    </row>
    <row r="11" spans="1:36" s="162" customFormat="1" ht="24" customHeight="1" thickBot="1" x14ac:dyDescent="0.3">
      <c r="A11" s="173"/>
      <c r="B11" s="173"/>
      <c r="C11" s="173"/>
      <c r="D11" s="2476"/>
      <c r="E11" s="2477"/>
      <c r="F11" s="2477"/>
      <c r="G11" s="2477"/>
      <c r="H11" s="2477"/>
      <c r="I11" s="2477"/>
      <c r="J11" s="2477"/>
      <c r="K11" s="2477"/>
      <c r="L11" s="2477"/>
      <c r="M11" s="2477"/>
      <c r="N11" s="2477"/>
      <c r="O11" s="2477"/>
      <c r="P11" s="2477"/>
      <c r="Q11" s="2477"/>
      <c r="R11" s="2478"/>
      <c r="S11" s="1501"/>
      <c r="T11" s="1501"/>
      <c r="U11" s="1501"/>
      <c r="V11" s="173"/>
    </row>
    <row r="12" spans="1:36" s="162" customFormat="1" ht="27.75" customHeight="1" x14ac:dyDescent="0.25">
      <c r="A12" s="173"/>
      <c r="B12" s="173"/>
      <c r="C12" s="173"/>
      <c r="D12" s="2504" t="s">
        <v>183</v>
      </c>
      <c r="E12" s="2507" t="s">
        <v>184</v>
      </c>
      <c r="F12" s="2510" t="s">
        <v>185</v>
      </c>
      <c r="G12" s="2471" t="s">
        <v>186</v>
      </c>
      <c r="H12" s="2472"/>
      <c r="I12" s="2473"/>
      <c r="J12" s="2471" t="s">
        <v>584</v>
      </c>
      <c r="K12" s="2472"/>
      <c r="L12" s="2473"/>
      <c r="M12" s="2471" t="s">
        <v>585</v>
      </c>
      <c r="N12" s="2472"/>
      <c r="O12" s="2473"/>
      <c r="P12" s="2472" t="s">
        <v>586</v>
      </c>
      <c r="Q12" s="2472"/>
      <c r="R12" s="2473"/>
      <c r="S12" s="2471" t="s">
        <v>587</v>
      </c>
      <c r="T12" s="2472"/>
      <c r="U12" s="2473"/>
      <c r="V12" s="173"/>
    </row>
    <row r="13" spans="1:36" s="162" customFormat="1" ht="22.5" x14ac:dyDescent="0.25">
      <c r="A13"/>
      <c r="B13"/>
      <c r="C13"/>
      <c r="D13" s="2505"/>
      <c r="E13" s="2508"/>
      <c r="F13" s="2511"/>
      <c r="G13" s="186" t="s">
        <v>189</v>
      </c>
      <c r="H13" s="187" t="s">
        <v>190</v>
      </c>
      <c r="I13" s="188" t="s">
        <v>191</v>
      </c>
      <c r="J13" s="186" t="s">
        <v>192</v>
      </c>
      <c r="K13" s="189" t="s">
        <v>193</v>
      </c>
      <c r="L13" s="188" t="s">
        <v>191</v>
      </c>
      <c r="M13" s="186" t="s">
        <v>192</v>
      </c>
      <c r="N13" s="1481" t="s">
        <v>193</v>
      </c>
      <c r="O13" s="1476" t="s">
        <v>191</v>
      </c>
      <c r="P13" s="1474" t="s">
        <v>192</v>
      </c>
      <c r="Q13" s="189" t="s">
        <v>193</v>
      </c>
      <c r="R13" s="188" t="s">
        <v>191</v>
      </c>
      <c r="S13" s="186" t="s">
        <v>192</v>
      </c>
      <c r="T13" s="1481" t="s">
        <v>193</v>
      </c>
      <c r="U13" s="1476" t="s">
        <v>191</v>
      </c>
      <c r="V13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</row>
    <row r="14" spans="1:36" s="190" customFormat="1" ht="15.75" thickBot="1" x14ac:dyDescent="0.3">
      <c r="A14"/>
      <c r="B14"/>
      <c r="C14"/>
      <c r="D14" s="2506"/>
      <c r="E14" s="2509"/>
      <c r="F14" s="2512"/>
      <c r="G14" s="192" t="s">
        <v>33</v>
      </c>
      <c r="H14" s="193" t="s">
        <v>34</v>
      </c>
      <c r="I14" s="194" t="s">
        <v>138</v>
      </c>
      <c r="J14" s="192" t="s">
        <v>36</v>
      </c>
      <c r="K14" s="195" t="s">
        <v>194</v>
      </c>
      <c r="L14" s="194" t="s">
        <v>195</v>
      </c>
      <c r="M14" s="374" t="s">
        <v>36</v>
      </c>
      <c r="N14" s="195" t="s">
        <v>194</v>
      </c>
      <c r="O14" s="194" t="s">
        <v>195</v>
      </c>
      <c r="P14" s="1475" t="s">
        <v>196</v>
      </c>
      <c r="Q14" s="195" t="s">
        <v>197</v>
      </c>
      <c r="R14" s="194" t="s">
        <v>472</v>
      </c>
      <c r="S14" s="374" t="s">
        <v>196</v>
      </c>
      <c r="T14" s="195" t="s">
        <v>197</v>
      </c>
      <c r="U14" s="194" t="s">
        <v>472</v>
      </c>
      <c r="V14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</row>
    <row r="15" spans="1:36" s="162" customFormat="1" ht="20.25" customHeight="1" thickBot="1" x14ac:dyDescent="0.3">
      <c r="A15"/>
      <c r="B15" s="1585" t="str">
        <f>"Bio"&amp;F15</f>
        <v>BioT4</v>
      </c>
      <c r="C15"/>
      <c r="D15" s="2206" t="s">
        <v>201</v>
      </c>
      <c r="E15" s="2207" t="s">
        <v>65</v>
      </c>
      <c r="F15" s="2208" t="s">
        <v>40</v>
      </c>
      <c r="G15" s="2209">
        <f>VLOOKUP(F15,DADOS!$D$7:$F$22,3,FALSE)</f>
        <v>2170.94</v>
      </c>
      <c r="H15" s="2210">
        <f ca="1">SUMIF('EQUIPE TÉCNICA'!$B$11:$B$121,B15,'EQUIPE TÉCNICA'!$N$11:$N$104)</f>
        <v>15.75</v>
      </c>
      <c r="I15" s="2211">
        <f t="shared" ref="I15:I22" ca="1" si="0">G15*H15</f>
        <v>34192.305</v>
      </c>
      <c r="J15" s="2212">
        <f>Superior!J15</f>
        <v>545.13</v>
      </c>
      <c r="K15" s="2210">
        <f>SUMIF('EQUIPE TÉCNICA'!$B$11:$B$77,B15,'EQUIPE TÉCNICA'!$CD$11:$CD$77)</f>
        <v>30</v>
      </c>
      <c r="L15" s="2211">
        <f t="shared" ref="L15:L22" si="1">J15*K15</f>
        <v>16353.9</v>
      </c>
      <c r="M15" s="2212">
        <f>Superior!M15</f>
        <v>545.13</v>
      </c>
      <c r="N15" s="2210">
        <f>SUMIF('EQUIPE TÉCNICA'!$B$80:$B$116,B15,'EQUIPE TÉCNICA'!$CD$80:$CD$116)</f>
        <v>0</v>
      </c>
      <c r="O15" s="2211">
        <f t="shared" ref="O15:O22" si="2">M15*N15</f>
        <v>0</v>
      </c>
      <c r="P15" s="2209">
        <v>200.6</v>
      </c>
      <c r="Q15" s="2210">
        <f>SUMIF('EQUIPE TÉCNICA'!$B$11:$B$77,B15,'EQUIPE TÉCNICA'!$CB$11:$CB$77)</f>
        <v>472.5</v>
      </c>
      <c r="R15" s="2211">
        <f t="shared" ref="R15:R22" si="3">P15*Q15</f>
        <v>94783.5</v>
      </c>
      <c r="S15" s="2213">
        <v>200.6</v>
      </c>
      <c r="T15" s="2210">
        <f>SUMIF('EQUIPE TÉCNICA'!$B$80:$B$116,B15,'EQUIPE TÉCNICA'!$CB$80:$CB$116)</f>
        <v>0</v>
      </c>
      <c r="U15" s="2211">
        <f t="shared" ref="U15:U22" si="4">S15*T15</f>
        <v>0</v>
      </c>
      <c r="V1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</row>
    <row r="16" spans="1:36" s="162" customFormat="1" ht="20.25" customHeight="1" thickBot="1" x14ac:dyDescent="0.3">
      <c r="A16"/>
      <c r="B16" s="1585" t="str">
        <f>"Fsc"&amp;F16</f>
        <v>FscT4</v>
      </c>
      <c r="C16"/>
      <c r="D16" s="2214" t="s">
        <v>202</v>
      </c>
      <c r="E16" s="2215" t="s">
        <v>65</v>
      </c>
      <c r="F16" s="2216" t="s">
        <v>40</v>
      </c>
      <c r="G16" s="2217">
        <f>VLOOKUP(F16,DADOS!$D$7:$F$22,3,FALSE)</f>
        <v>2170.94</v>
      </c>
      <c r="H16" s="2218">
        <f ca="1">SUMIF('EQUIPE TÉCNICA'!$B$11:$B$121,B16,'EQUIPE TÉCNICA'!$N$11:$N$104)</f>
        <v>6</v>
      </c>
      <c r="I16" s="2219">
        <f t="shared" ca="1" si="0"/>
        <v>13025.64</v>
      </c>
      <c r="J16" s="2220">
        <f>Superior!J16</f>
        <v>545.13</v>
      </c>
      <c r="K16" s="2235">
        <f>SUMIF('EQUIPE TÉCNICA'!$B$11:$B$77,B16,'EQUIPE TÉCNICA'!$CD$11:$CD$77)</f>
        <v>6</v>
      </c>
      <c r="L16" s="2219">
        <f t="shared" si="1"/>
        <v>3270.7799999999997</v>
      </c>
      <c r="M16" s="2237">
        <f>Superior!M16</f>
        <v>545.13</v>
      </c>
      <c r="N16" s="2235">
        <f>SUMIF('EQUIPE TÉCNICA'!$B$80:$B$116,B16,'EQUIPE TÉCNICA'!$CD$80:$CD$116)</f>
        <v>0</v>
      </c>
      <c r="O16" s="2219">
        <f t="shared" si="2"/>
        <v>0</v>
      </c>
      <c r="P16" s="2217">
        <v>200.6</v>
      </c>
      <c r="Q16" s="2235">
        <f>SUMIF('EQUIPE TÉCNICA'!$B$11:$B$77,B16,'EQUIPE TÉCNICA'!$CB$11:$CB$77)</f>
        <v>180</v>
      </c>
      <c r="R16" s="2219">
        <f t="shared" si="3"/>
        <v>36108</v>
      </c>
      <c r="S16" s="2221"/>
      <c r="T16" s="2235">
        <f>SUMIF('EQUIPE TÉCNICA'!$B$80:$B$116,B16,'EQUIPE TÉCNICA'!$CB$80:$CB$116)</f>
        <v>0</v>
      </c>
      <c r="U16" s="2219">
        <f t="shared" si="4"/>
        <v>0</v>
      </c>
      <c r="V16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</row>
    <row r="17" spans="1:36" s="162" customFormat="1" ht="20.25" customHeight="1" thickBot="1" x14ac:dyDescent="0.3">
      <c r="A17"/>
      <c r="B17" s="1585" t="str">
        <f>"Sce"&amp;F17</f>
        <v>SceT4</v>
      </c>
      <c r="C17"/>
      <c r="D17" s="2206" t="s">
        <v>203</v>
      </c>
      <c r="E17" s="2207" t="s">
        <v>65</v>
      </c>
      <c r="F17" s="2208" t="s">
        <v>40</v>
      </c>
      <c r="G17" s="2209">
        <f>VLOOKUP(F17,DADOS!$D$7:$F$22,3,FALSE)</f>
        <v>2170.94</v>
      </c>
      <c r="H17" s="2210">
        <f ca="1">SUMIF('EQUIPE TÉCNICA'!$B$11:$B$121,B17,'EQUIPE TÉCNICA'!$N$11:$N$104)</f>
        <v>4</v>
      </c>
      <c r="I17" s="2211">
        <f t="shared" ca="1" si="0"/>
        <v>8683.76</v>
      </c>
      <c r="J17" s="2212">
        <f>Superior!J17</f>
        <v>545.13</v>
      </c>
      <c r="K17" s="2210">
        <f>SUMIF('EQUIPE TÉCNICA'!$B$11:$B$77,B17,'EQUIPE TÉCNICA'!$CD$11:$CD$77)</f>
        <v>4</v>
      </c>
      <c r="L17" s="2211">
        <f t="shared" si="1"/>
        <v>2180.52</v>
      </c>
      <c r="M17" s="2212">
        <f>Superior!M17</f>
        <v>545.13</v>
      </c>
      <c r="N17" s="2210">
        <f>SUMIF('EQUIPE TÉCNICA'!$B$80:$B$116,B17,'EQUIPE TÉCNICA'!$CD$80:$CD$116)</f>
        <v>0</v>
      </c>
      <c r="O17" s="2211">
        <f t="shared" si="2"/>
        <v>0</v>
      </c>
      <c r="P17" s="2209">
        <v>200.6</v>
      </c>
      <c r="Q17" s="2210">
        <f>SUMIF('EQUIPE TÉCNICA'!$B$11:$B$77,B17,'EQUIPE TÉCNICA'!$CB$11:$CB$77)</f>
        <v>120</v>
      </c>
      <c r="R17" s="2211">
        <f t="shared" si="3"/>
        <v>24072</v>
      </c>
      <c r="S17" s="2213">
        <v>200.6</v>
      </c>
      <c r="T17" s="2210">
        <f>SUMIF('EQUIPE TÉCNICA'!$B$80:$B$116,B17,'EQUIPE TÉCNICA'!$CB$80:$CB$116)</f>
        <v>0</v>
      </c>
      <c r="U17" s="2211">
        <f t="shared" si="4"/>
        <v>0</v>
      </c>
      <c r="V17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</row>
    <row r="18" spans="1:36" s="162" customFormat="1" ht="20.25" customHeight="1" thickBot="1" x14ac:dyDescent="0.3">
      <c r="A18"/>
      <c r="B18" s="1585" t="str">
        <f>"Arq"&amp;F18</f>
        <v>ArqT4</v>
      </c>
      <c r="C18"/>
      <c r="D18" s="2214" t="s">
        <v>204</v>
      </c>
      <c r="E18" s="2215" t="s">
        <v>65</v>
      </c>
      <c r="F18" s="2216" t="s">
        <v>40</v>
      </c>
      <c r="G18" s="2217">
        <f>VLOOKUP(F18,DADOS!$D$7:$F$22,3,FALSE)</f>
        <v>2170.94</v>
      </c>
      <c r="H18" s="2218">
        <f ca="1">SUMIF('EQUIPE TÉCNICA'!$B$11:$B$121,B18,'EQUIPE TÉCNICA'!$N$11:$N$104)</f>
        <v>4</v>
      </c>
      <c r="I18" s="2219">
        <f t="shared" ca="1" si="0"/>
        <v>8683.76</v>
      </c>
      <c r="J18" s="2222">
        <f>Superior!J18</f>
        <v>545.13</v>
      </c>
      <c r="K18" s="2235">
        <f>SUMIF('EQUIPE TÉCNICA'!$B$11:$B$77,B18,'EQUIPE TÉCNICA'!$CD$11:$CD$77)</f>
        <v>4</v>
      </c>
      <c r="L18" s="2219">
        <f t="shared" si="1"/>
        <v>2180.52</v>
      </c>
      <c r="M18" s="2237">
        <f>Superior!M18</f>
        <v>545.13</v>
      </c>
      <c r="N18" s="2235">
        <f>SUMIF('EQUIPE TÉCNICA'!$B$80:$B$116,B18,'EQUIPE TÉCNICA'!$CD$80:$CD$116)</f>
        <v>0</v>
      </c>
      <c r="O18" s="2219">
        <f t="shared" si="2"/>
        <v>0</v>
      </c>
      <c r="P18" s="2217">
        <v>200.6</v>
      </c>
      <c r="Q18" s="2235">
        <f>SUMIF('EQUIPE TÉCNICA'!$B$11:$B$77,B18,'EQUIPE TÉCNICA'!$CB$11:$CB$77)</f>
        <v>120</v>
      </c>
      <c r="R18" s="2219">
        <f t="shared" si="3"/>
        <v>24072</v>
      </c>
      <c r="S18" s="2221">
        <v>200.6</v>
      </c>
      <c r="T18" s="2235">
        <f>SUMIF('EQUIPE TÉCNICA'!$B$80:$B$116,B18,'EQUIPE TÉCNICA'!$CB$80:$CB$116)</f>
        <v>0</v>
      </c>
      <c r="U18" s="2219">
        <f t="shared" si="4"/>
        <v>0</v>
      </c>
      <c r="V18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</row>
    <row r="19" spans="1:36" s="291" customFormat="1" ht="20.25" customHeight="1" thickBot="1" x14ac:dyDescent="0.3">
      <c r="A19"/>
      <c r="B19" s="1585" t="str">
        <f>"Ind"&amp;F19</f>
        <v>IndT4</v>
      </c>
      <c r="C19"/>
      <c r="D19" s="2206" t="s">
        <v>477</v>
      </c>
      <c r="E19" s="2207" t="s">
        <v>65</v>
      </c>
      <c r="F19" s="2208" t="s">
        <v>40</v>
      </c>
      <c r="G19" s="2209">
        <f>VLOOKUP(F19,DADOS!$D$7:$F$22,3,FALSE)</f>
        <v>2170.94</v>
      </c>
      <c r="H19" s="2210">
        <f ca="1">SUMIF('EQUIPE TÉCNICA'!$B$11:$B$121,B19,'EQUIPE TÉCNICA'!$N$11:$N$104)</f>
        <v>4</v>
      </c>
      <c r="I19" s="2211">
        <f t="shared" ca="1" si="0"/>
        <v>8683.76</v>
      </c>
      <c r="J19" s="2212">
        <f>Superior!J19</f>
        <v>545.13</v>
      </c>
      <c r="K19" s="2210">
        <f>SUMIF('EQUIPE TÉCNICA'!$B$11:$B$77,B19,'EQUIPE TÉCNICA'!$CD$11:$CD$77)</f>
        <v>8</v>
      </c>
      <c r="L19" s="2211">
        <f t="shared" si="1"/>
        <v>4361.04</v>
      </c>
      <c r="M19" s="2212">
        <f>Superior!M19</f>
        <v>545.13</v>
      </c>
      <c r="N19" s="2210">
        <f>SUMIF('EQUIPE TÉCNICA'!$B$80:$B$116,B19,'EQUIPE TÉCNICA'!$CD$80:$CD$116)</f>
        <v>0</v>
      </c>
      <c r="O19" s="2211">
        <f t="shared" si="2"/>
        <v>0</v>
      </c>
      <c r="P19" s="2209">
        <v>200.6</v>
      </c>
      <c r="Q19" s="2210">
        <f>SUMIF('EQUIPE TÉCNICA'!$B$11:$B$77,B19,'EQUIPE TÉCNICA'!$CB$11:$CB$77)</f>
        <v>120</v>
      </c>
      <c r="R19" s="2211">
        <f t="shared" si="3"/>
        <v>24072</v>
      </c>
      <c r="S19" s="2213">
        <v>200.6</v>
      </c>
      <c r="T19" s="2210">
        <f>SUMIF('EQUIPE TÉCNICA'!$B$80:$B$116,B19,'EQUIPE TÉCNICA'!$CB$80:$CB$116)</f>
        <v>0</v>
      </c>
      <c r="U19" s="2211">
        <f t="shared" si="4"/>
        <v>0</v>
      </c>
      <c r="V19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</row>
    <row r="20" spans="1:36" s="291" customFormat="1" ht="20.25" customHeight="1" x14ac:dyDescent="0.25">
      <c r="A20"/>
      <c r="B20" s="1585" t="str">
        <f>"Cdn"&amp;F20</f>
        <v>CdnT4</v>
      </c>
      <c r="C20"/>
      <c r="D20" s="197" t="s">
        <v>199</v>
      </c>
      <c r="E20" s="2223" t="s">
        <v>65</v>
      </c>
      <c r="F20" s="2201" t="s">
        <v>40</v>
      </c>
      <c r="G20" s="2224">
        <f>VLOOKUP(F20,DADOS!$D$7:$F$22,3,FALSE)</f>
        <v>2170.94</v>
      </c>
      <c r="H20" s="2225">
        <f ca="1">SUMIF('EQUIPE TÉCNICA'!$B$11:$B$121,B20,'EQUIPE TÉCNICA'!$N$11:$N$104)</f>
        <v>6</v>
      </c>
      <c r="I20" s="2226">
        <f t="shared" ca="1" si="0"/>
        <v>13025.64</v>
      </c>
      <c r="J20" s="2227">
        <f>Superior!J20</f>
        <v>545.13</v>
      </c>
      <c r="K20" s="2225">
        <f>SUMIF('EQUIPE TÉCNICA'!$B$11:$B$77,B20,'EQUIPE TÉCNICA'!$CD$11:$CD$77)</f>
        <v>4</v>
      </c>
      <c r="L20" s="2226">
        <f t="shared" si="1"/>
        <v>2180.52</v>
      </c>
      <c r="M20" s="2239">
        <f>Superior!M20</f>
        <v>545.13</v>
      </c>
      <c r="N20" s="2225">
        <f>SUMIF('EQUIPE TÉCNICA'!$B$80:$B$116,B20,'EQUIPE TÉCNICA'!$CD$80:$CD$116)</f>
        <v>0</v>
      </c>
      <c r="O20" s="2226">
        <f t="shared" si="2"/>
        <v>0</v>
      </c>
      <c r="P20" s="2224">
        <v>200.6</v>
      </c>
      <c r="Q20" s="2225">
        <f>SUMIF('EQUIPE TÉCNICA'!$B$11:$B$77,B20,'EQUIPE TÉCNICA'!$CB$11:$CB$77)</f>
        <v>20</v>
      </c>
      <c r="R20" s="2226">
        <f t="shared" si="3"/>
        <v>4012</v>
      </c>
      <c r="S20" s="2228">
        <v>200.6</v>
      </c>
      <c r="T20" s="2225">
        <f>SUMIF('EQUIPE TÉCNICA'!$B$80:$B$116,B20,'EQUIPE TÉCNICA'!$CB$80:$CB$116)</f>
        <v>0</v>
      </c>
      <c r="U20" s="2226">
        <f t="shared" si="4"/>
        <v>0</v>
      </c>
      <c r="V20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</row>
    <row r="21" spans="1:36" s="162" customFormat="1" ht="23.25" customHeight="1" x14ac:dyDescent="0.25">
      <c r="A21"/>
      <c r="B21" s="1585" t="str">
        <f>"Cdn"&amp;F21</f>
        <v>CdnT0</v>
      </c>
      <c r="C21"/>
      <c r="D21" s="2229" t="s">
        <v>199</v>
      </c>
      <c r="E21" s="2230" t="s">
        <v>289</v>
      </c>
      <c r="F21" s="2231" t="s">
        <v>7</v>
      </c>
      <c r="G21" s="1582">
        <f>VLOOKUP(F21,DADOS!$D$7:$F$22,3,FALSE)</f>
        <v>6276.82</v>
      </c>
      <c r="H21" s="2232">
        <f ca="1">SUMIF('EQUIPE TÉCNICA'!$B$11:$B$121,B21,'EQUIPE TÉCNICA'!$N$11:$N$104)</f>
        <v>9</v>
      </c>
      <c r="I21" s="1583">
        <f t="shared" ca="1" si="0"/>
        <v>56491.38</v>
      </c>
      <c r="J21" s="1581">
        <f>Superior!J21</f>
        <v>545.13</v>
      </c>
      <c r="K21" s="2232">
        <f>SUMIF('EQUIPE TÉCNICA'!$B$11:$B$77,B21,'EQUIPE TÉCNICA'!$CD$11:$CD$77)</f>
        <v>4</v>
      </c>
      <c r="L21" s="1583">
        <f t="shared" si="1"/>
        <v>2180.52</v>
      </c>
      <c r="M21" s="2240">
        <f>Superior!M21</f>
        <v>545.13</v>
      </c>
      <c r="N21" s="2232">
        <f>SUMIF('EQUIPE TÉCNICA'!$B$80:$B$116,B21,'EQUIPE TÉCNICA'!$CD$80:$CD$116)</f>
        <v>0</v>
      </c>
      <c r="O21" s="1583">
        <f t="shared" si="2"/>
        <v>0</v>
      </c>
      <c r="P21" s="1582">
        <v>200.6</v>
      </c>
      <c r="Q21" s="2232">
        <f>SUMIF('EQUIPE TÉCNICA'!$B$11:$B$77,B21,'EQUIPE TÉCNICA'!$CB$11:$CB$77)</f>
        <v>20</v>
      </c>
      <c r="R21" s="1583">
        <f t="shared" si="3"/>
        <v>4012</v>
      </c>
      <c r="S21" s="2233">
        <v>200.6</v>
      </c>
      <c r="T21" s="2232">
        <f>SUMIF('EQUIPE TÉCNICA'!$B$80:$B$116,B21,'EQUIPE TÉCNICA'!$CB$80:$CB$116)</f>
        <v>0</v>
      </c>
      <c r="U21" s="1583">
        <f t="shared" si="4"/>
        <v>0</v>
      </c>
      <c r="V21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</row>
    <row r="22" spans="1:36" s="162" customFormat="1" ht="20.25" customHeight="1" thickBot="1" x14ac:dyDescent="0.3">
      <c r="A22"/>
      <c r="B22" s="1585" t="str">
        <f>"Cdn"&amp;F22</f>
        <v>CdnA2</v>
      </c>
      <c r="C22"/>
      <c r="D22" s="1518" t="s">
        <v>199</v>
      </c>
      <c r="E22" s="1574" t="s">
        <v>615</v>
      </c>
      <c r="F22" s="1575" t="s">
        <v>41</v>
      </c>
      <c r="G22" s="2234">
        <f>VLOOKUP(F22,DADOS!$D$7:$F$22,3,FALSE)</f>
        <v>1951.21</v>
      </c>
      <c r="H22" s="1553">
        <f ca="1">SUMIF('EQUIPE TÉCNICA'!$B$11:$B$121,B22,'EQUIPE TÉCNICA'!$N$11:$N$104)</f>
        <v>6.75</v>
      </c>
      <c r="I22" s="1554">
        <f t="shared" ca="1" si="0"/>
        <v>13170.6675</v>
      </c>
      <c r="J22" s="1584">
        <f>Superior!J22</f>
        <v>545.13</v>
      </c>
      <c r="K22" s="2236">
        <f>SUMIF('EQUIPE TÉCNICA'!$B$11:$B$77,B22,'EQUIPE TÉCNICA'!$CD$11:$CD$77)</f>
        <v>0</v>
      </c>
      <c r="L22" s="1554">
        <f t="shared" si="1"/>
        <v>0</v>
      </c>
      <c r="M22" s="2238">
        <f>Superior!M22</f>
        <v>545.13</v>
      </c>
      <c r="N22" s="2236">
        <f>SUMIF('EQUIPE TÉCNICA'!$B$80:$B$116,B22,'EQUIPE TÉCNICA'!$CD$80:$CD$116)</f>
        <v>0</v>
      </c>
      <c r="O22" s="1554">
        <f t="shared" si="2"/>
        <v>0</v>
      </c>
      <c r="P22" s="2234">
        <v>0</v>
      </c>
      <c r="Q22" s="2236">
        <f>SUMIF('EQUIPE TÉCNICA'!$B$11:$B$77,B22,'EQUIPE TÉCNICA'!$CB$11:$CB$77)</f>
        <v>0</v>
      </c>
      <c r="R22" s="1554">
        <f t="shared" si="3"/>
        <v>0</v>
      </c>
      <c r="S22" s="1552">
        <v>0</v>
      </c>
      <c r="T22" s="2236">
        <f>SUMIF('EQUIPE TÉCNICA'!$B$80:$B$116,B22,'EQUIPE TÉCNICA'!$CB$80:$CB$116)</f>
        <v>0</v>
      </c>
      <c r="U22" s="1554">
        <f t="shared" si="4"/>
        <v>0</v>
      </c>
      <c r="V22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</row>
    <row r="23" spans="1:36" s="162" customFormat="1" ht="20.25" customHeight="1" x14ac:dyDescent="0.25">
      <c r="A23"/>
      <c r="B23"/>
      <c r="C23"/>
      <c r="D23" s="1514"/>
      <c r="E23" s="1515"/>
      <c r="F23" s="1571"/>
      <c r="G23" s="199" t="str">
        <f>IF($D23="","",
IF(#REF!="P","",
IF(#REF!="O",ROUND(#REF!,2),"ERRO!!!")))</f>
        <v/>
      </c>
      <c r="H23" s="200" t="str">
        <f>IF($D23="","",
ROUND(#REF!,2))</f>
        <v/>
      </c>
      <c r="I23" s="201" t="str">
        <f>IF($D23="","",
IF(#REF!="P","",
IF(#REF!="O",ROUND(#REF!,2),"ERRO!!!")))</f>
        <v/>
      </c>
      <c r="J23" s="202" t="str">
        <f>IF($D23="","",
IF(#REF!="P","",
IF(#REF!="O",ROUND(#REF!,2),"ERRO!!!")))</f>
        <v/>
      </c>
      <c r="K23" s="203" t="str">
        <f>IF($D23="","",
ROUND(#REF!,2))</f>
        <v/>
      </c>
      <c r="L23" s="201" t="str">
        <f>IF($D23="","",
IF(#REF!="P","",
IF(#REF!="O",ROUND(#REF!,2),"ERRO!!!")))</f>
        <v/>
      </c>
      <c r="M23" s="1558"/>
      <c r="N23" s="1486"/>
      <c r="O23" s="1559"/>
      <c r="P23" s="199" t="str">
        <f>IF($D23="","",
IF(#REF!="P","",
IF(#REF!="O",ROUND(#REF!,2),"ERRO!!!")))</f>
        <v/>
      </c>
      <c r="Q23" s="203" t="str">
        <f>IF($D23="","",
ROUND(#REF!,2))</f>
        <v/>
      </c>
      <c r="R23" s="201" t="str">
        <f>IF($D23="","",
IF(#REF!="P","",
IF(#REF!="O",ROUND(#REF!,2),"ERRO!!!")))</f>
        <v/>
      </c>
      <c r="S23" s="1572"/>
      <c r="T23" s="203"/>
      <c r="U23" s="1573"/>
      <c r="V23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</row>
    <row r="24" spans="1:36" s="162" customFormat="1" ht="20.25" customHeight="1" x14ac:dyDescent="0.25">
      <c r="A24"/>
      <c r="B24"/>
      <c r="C24"/>
      <c r="D24" s="205"/>
      <c r="E24" s="206"/>
      <c r="F24" s="207"/>
      <c r="G24" s="208" t="str">
        <f>IF($D24="","",
IF(#REF!="P","",
IF(#REF!="O",ROUND(#REF!,2),"ERRO!!!")))</f>
        <v/>
      </c>
      <c r="H24" s="209" t="str">
        <f>IF($D24="","",
ROUND(#REF!,2))</f>
        <v/>
      </c>
      <c r="I24" s="210" t="str">
        <f>IF($D24="","",
IF(#REF!="P","",
IF(#REF!="O",ROUND(#REF!,2),"ERRO!!!")))</f>
        <v/>
      </c>
      <c r="J24" s="211" t="str">
        <f>IF($D24="","",
IF(#REF!="P","",
IF(#REF!="O",ROUND(#REF!,2),"ERRO!!!")))</f>
        <v/>
      </c>
      <c r="K24" s="204" t="str">
        <f>IF($D24="","",
ROUND(#REF!,2))</f>
        <v/>
      </c>
      <c r="L24" s="210" t="str">
        <f>IF($D24="","",
IF(#REF!="P","",
IF(#REF!="O",ROUND(#REF!,2),"ERRO!!!")))</f>
        <v/>
      </c>
      <c r="M24" s="1560"/>
      <c r="N24" s="1576"/>
      <c r="O24" s="1561"/>
      <c r="P24" s="208" t="str">
        <f>IF($D24="","",
IF(#REF!="P","",
IF(#REF!="O",ROUND(#REF!,2),"ERRO!!!")))</f>
        <v/>
      </c>
      <c r="Q24" s="204" t="str">
        <f>IF($D24="","",
ROUND(#REF!,2))</f>
        <v/>
      </c>
      <c r="R24" s="210" t="str">
        <f>IF($D24="","",
IF(#REF!="P","",
IF(#REF!="O",ROUND(#REF!,2),"ERRO!!!")))</f>
        <v/>
      </c>
      <c r="S24" s="1523"/>
      <c r="T24" s="1487"/>
      <c r="U24" s="1551"/>
      <c r="V24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</row>
    <row r="25" spans="1:36" s="162" customFormat="1" ht="20.25" customHeight="1" x14ac:dyDescent="0.25">
      <c r="A25"/>
      <c r="B25"/>
      <c r="C25"/>
      <c r="D25" s="205"/>
      <c r="E25" s="206"/>
      <c r="F25" s="207"/>
      <c r="G25" s="208" t="str">
        <f>IF($D25="","",
IF(#REF!="P","",
IF(#REF!="O",ROUND(#REF!,2),"ERRO!!!")))</f>
        <v/>
      </c>
      <c r="H25" s="209" t="str">
        <f>IF($D25="","",
ROUND(#REF!,2))</f>
        <v/>
      </c>
      <c r="I25" s="210" t="str">
        <f>IF($D25="","",
IF(#REF!="P","",
IF(#REF!="O",ROUND(#REF!,2),"ERRO!!!")))</f>
        <v/>
      </c>
      <c r="J25" s="211" t="str">
        <f>IF($D25="","",
IF(#REF!="P","",
IF(#REF!="O",ROUND(#REF!,2),"ERRO!!!")))</f>
        <v/>
      </c>
      <c r="K25" s="204" t="str">
        <f>IF($D25="","",
ROUND(#REF!,2))</f>
        <v/>
      </c>
      <c r="L25" s="210" t="str">
        <f>IF($D25="","",
IF(#REF!="P","",
IF(#REF!="O",ROUND(#REF!,2),"ERRO!!!")))</f>
        <v/>
      </c>
      <c r="M25" s="1560"/>
      <c r="N25" s="1576"/>
      <c r="O25" s="1561"/>
      <c r="P25" s="208" t="str">
        <f>IF($D25="","",
IF(#REF!="P","",
IF(#REF!="O",ROUND(#REF!,2),"ERRO!!!")))</f>
        <v/>
      </c>
      <c r="Q25" s="204" t="str">
        <f>IF($D25="","",
ROUND(#REF!,2))</f>
        <v/>
      </c>
      <c r="R25" s="210" t="str">
        <f>IF($D25="","",
IF(#REF!="P","",
IF(#REF!="O",ROUND(#REF!,2),"ERRO!!!")))</f>
        <v/>
      </c>
      <c r="S25" s="1523"/>
      <c r="T25" s="1487"/>
      <c r="U25" s="1551"/>
      <c r="V2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</row>
    <row r="26" spans="1:36" s="162" customFormat="1" ht="20.25" customHeight="1" x14ac:dyDescent="0.25">
      <c r="A26"/>
      <c r="B26"/>
      <c r="C26"/>
      <c r="D26" s="205"/>
      <c r="E26" s="206"/>
      <c r="F26" s="207"/>
      <c r="G26" s="208" t="str">
        <f>IF($D26="","",
IF(#REF!="P","",
IF(#REF!="O",ROUND(#REF!,2),"ERRO!!!")))</f>
        <v/>
      </c>
      <c r="H26" s="209" t="str">
        <f>IF($D26="","",
ROUND(#REF!,2))</f>
        <v/>
      </c>
      <c r="I26" s="210" t="str">
        <f>IF($D26="","",
IF(#REF!="P","",
IF(#REF!="O",ROUND(#REF!,2),"ERRO!!!")))</f>
        <v/>
      </c>
      <c r="J26" s="211" t="str">
        <f>IF($D26="","",
IF(#REF!="P","",
IF(#REF!="O",ROUND(#REF!,2),"ERRO!!!")))</f>
        <v/>
      </c>
      <c r="K26" s="204" t="str">
        <f>IF($D26="","",
ROUND(#REF!,2))</f>
        <v/>
      </c>
      <c r="L26" s="210" t="str">
        <f>IF($D26="","",
IF(#REF!="P","",
IF(#REF!="O",ROUND(#REF!,2),"ERRO!!!")))</f>
        <v/>
      </c>
      <c r="M26" s="1560"/>
      <c r="N26" s="1576"/>
      <c r="O26" s="1561"/>
      <c r="P26" s="208" t="str">
        <f>IF($D26="","",
IF(#REF!="P","",
IF(#REF!="O",ROUND(#REF!,2),"ERRO!!!")))</f>
        <v/>
      </c>
      <c r="Q26" s="204" t="str">
        <f>IF($D26="","",
ROUND(#REF!,2))</f>
        <v/>
      </c>
      <c r="R26" s="210" t="str">
        <f>IF($D26="","",
IF(#REF!="P","",
IF(#REF!="O",ROUND(#REF!,2),"ERRO!!!")))</f>
        <v/>
      </c>
      <c r="S26" s="1523"/>
      <c r="T26" s="1487"/>
      <c r="U26" s="1551"/>
      <c r="V26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</row>
    <row r="27" spans="1:36" s="162" customFormat="1" ht="20.25" customHeight="1" x14ac:dyDescent="0.25">
      <c r="A27"/>
      <c r="B27"/>
      <c r="C27"/>
      <c r="D27" s="205"/>
      <c r="E27" s="206"/>
      <c r="F27" s="207"/>
      <c r="G27" s="208" t="str">
        <f>IF($D27="","",
IF(#REF!="P","",
IF(#REF!="O",ROUND(#REF!,2),"ERRO!!!")))</f>
        <v/>
      </c>
      <c r="H27" s="209" t="str">
        <f>IF($D27="","",
ROUND(#REF!,2))</f>
        <v/>
      </c>
      <c r="I27" s="210" t="str">
        <f>IF($D27="","",
IF(#REF!="P","",
IF(#REF!="O",ROUND(#REF!,2),"ERRO!!!")))</f>
        <v/>
      </c>
      <c r="J27" s="211" t="str">
        <f>IF($D27="","",
IF(#REF!="P","",
IF(#REF!="O",ROUND(#REF!,2),"ERRO!!!")))</f>
        <v/>
      </c>
      <c r="K27" s="204" t="str">
        <f>IF($D27="","",
ROUND(#REF!,2))</f>
        <v/>
      </c>
      <c r="L27" s="210" t="str">
        <f>IF($D27="","",
IF(#REF!="P","",
IF(#REF!="O",ROUND(#REF!,2),"ERRO!!!")))</f>
        <v/>
      </c>
      <c r="M27" s="1560"/>
      <c r="N27" s="1576"/>
      <c r="O27" s="1561"/>
      <c r="P27" s="208" t="str">
        <f>IF($D27="","",
IF(#REF!="P","",
IF(#REF!="O",ROUND(#REF!,2),"ERRO!!!")))</f>
        <v/>
      </c>
      <c r="Q27" s="204" t="str">
        <f>IF($D27="","",
ROUND(#REF!,2))</f>
        <v/>
      </c>
      <c r="R27" s="210" t="str">
        <f>IF($D27="","",
IF(#REF!="P","",
IF(#REF!="O",ROUND(#REF!,2),"ERRO!!!")))</f>
        <v/>
      </c>
      <c r="S27" s="1523"/>
      <c r="T27" s="1487"/>
      <c r="U27" s="1551"/>
      <c r="V27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</row>
    <row r="28" spans="1:36" s="162" customFormat="1" ht="20.25" customHeight="1" x14ac:dyDescent="0.25">
      <c r="A28"/>
      <c r="B28"/>
      <c r="C28"/>
      <c r="D28" s="205"/>
      <c r="E28" s="206"/>
      <c r="F28" s="207"/>
      <c r="G28" s="208" t="str">
        <f>IF($D28="","",
IF(#REF!="P","",
IF(#REF!="O",ROUND(#REF!,2),"ERRO!!!")))</f>
        <v/>
      </c>
      <c r="H28" s="209" t="str">
        <f>IF($D28="","",
ROUND(#REF!,2))</f>
        <v/>
      </c>
      <c r="I28" s="210" t="str">
        <f>IF($D28="","",
IF(#REF!="P","",
IF(#REF!="O",ROUND(#REF!,2),"ERRO!!!")))</f>
        <v/>
      </c>
      <c r="J28" s="211" t="str">
        <f>IF($D28="","",
IF(#REF!="P","",
IF(#REF!="O",ROUND(#REF!,2),"ERRO!!!")))</f>
        <v/>
      </c>
      <c r="K28" s="204" t="str">
        <f>IF($D28="","",
ROUND(#REF!,2))</f>
        <v/>
      </c>
      <c r="L28" s="210" t="str">
        <f>IF($D28="","",
IF(#REF!="P","",
IF(#REF!="O",ROUND(#REF!,2),"ERRO!!!")))</f>
        <v/>
      </c>
      <c r="M28" s="1560"/>
      <c r="N28" s="1576"/>
      <c r="O28" s="1561"/>
      <c r="P28" s="208" t="str">
        <f>IF($D28="","",
IF(#REF!="P","",
IF(#REF!="O",ROUND(#REF!,2),"ERRO!!!")))</f>
        <v/>
      </c>
      <c r="Q28" s="204" t="str">
        <f>IF($D28="","",
ROUND(#REF!,2))</f>
        <v/>
      </c>
      <c r="R28" s="210" t="str">
        <f>IF($D28="","",
IF(#REF!="P","",
IF(#REF!="O",ROUND(#REF!,2),"ERRO!!!")))</f>
        <v/>
      </c>
      <c r="S28" s="1523"/>
      <c r="T28" s="1487"/>
      <c r="U28" s="1551"/>
      <c r="V28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</row>
    <row r="29" spans="1:36" s="162" customFormat="1" ht="20.25" customHeight="1" x14ac:dyDescent="0.25">
      <c r="A29"/>
      <c r="B29"/>
      <c r="C29"/>
      <c r="D29" s="205"/>
      <c r="E29" s="206"/>
      <c r="F29" s="207"/>
      <c r="G29" s="208" t="str">
        <f>IF($D29="","",
IF(#REF!="P","",
IF(#REF!="O",ROUND(#REF!,2),"ERRO!!!")))</f>
        <v/>
      </c>
      <c r="H29" s="209" t="str">
        <f>IF($D29="","",
ROUND(#REF!,2))</f>
        <v/>
      </c>
      <c r="I29" s="210" t="str">
        <f>IF($D29="","",
IF(#REF!="P","",
IF(#REF!="O",ROUND(#REF!,2),"ERRO!!!")))</f>
        <v/>
      </c>
      <c r="J29" s="211" t="str">
        <f>IF($D29="","",
IF(#REF!="P","",
IF(#REF!="O",ROUND(#REF!,2),"ERRO!!!")))</f>
        <v/>
      </c>
      <c r="K29" s="204" t="str">
        <f>IF($D29="","",
ROUND(#REF!,2))</f>
        <v/>
      </c>
      <c r="L29" s="210" t="str">
        <f>IF($D29="","",
IF(#REF!="P","",
IF(#REF!="O",ROUND(#REF!,2),"ERRO!!!")))</f>
        <v/>
      </c>
      <c r="M29" s="1560"/>
      <c r="N29" s="1576"/>
      <c r="O29" s="1561"/>
      <c r="P29" s="208" t="str">
        <f>IF($D29="","",
IF(#REF!="P","",
IF(#REF!="O",ROUND(#REF!,2),"ERRO!!!")))</f>
        <v/>
      </c>
      <c r="Q29" s="204" t="str">
        <f>IF($D29="","",
ROUND(#REF!,2))</f>
        <v/>
      </c>
      <c r="R29" s="210" t="str">
        <f>IF($D29="","",
IF(#REF!="P","",
IF(#REF!="O",ROUND(#REF!,2),"ERRO!!!")))</f>
        <v/>
      </c>
      <c r="S29" s="1523"/>
      <c r="T29" s="1487"/>
      <c r="U29" s="1551"/>
      <c r="V29"/>
      <c r="W29" s="185" t="s">
        <v>17</v>
      </c>
      <c r="X29" s="612">
        <f>G22</f>
        <v>1951.21</v>
      </c>
      <c r="Y29" s="185">
        <v>23</v>
      </c>
      <c r="Z29" s="613">
        <f>Y29*X29</f>
        <v>44877.83</v>
      </c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</row>
    <row r="30" spans="1:36" s="162" customFormat="1" ht="20.25" customHeight="1" x14ac:dyDescent="0.25">
      <c r="A30"/>
      <c r="B30"/>
      <c r="C30"/>
      <c r="D30" s="205"/>
      <c r="E30" s="206"/>
      <c r="F30" s="212"/>
      <c r="G30" s="213" t="str">
        <f>IF($D30="","",
IF(#REF!="P","",
IF(#REF!="O",ROUND(#REF!,2),"ERRO!!!")))</f>
        <v/>
      </c>
      <c r="H30" s="209" t="str">
        <f>IF($D30="","",
ROUND(#REF!,2))</f>
        <v/>
      </c>
      <c r="I30" s="214" t="str">
        <f>IF($D30="","",
IF(#REF!="P","",
IF(#REF!="O",ROUND(#REF!,2),"ERRO!!!")))</f>
        <v/>
      </c>
      <c r="J30" s="215" t="str">
        <f>IF($D30="","",
IF(#REF!="P","",
IF(#REF!="O",ROUND(#REF!,2),"ERRO!!!")))</f>
        <v/>
      </c>
      <c r="K30" s="204" t="str">
        <f>IF($D30="","",
ROUND(#REF!,2))</f>
        <v/>
      </c>
      <c r="L30" s="214" t="str">
        <f>IF($D30="","",
IF(#REF!="P","",
IF(#REF!="O",ROUND(#REF!,2),"ERRO!!!")))</f>
        <v/>
      </c>
      <c r="M30" s="1562"/>
      <c r="N30" s="1471"/>
      <c r="O30" s="1563"/>
      <c r="P30" s="213" t="str">
        <f>IF($D30="","",
IF(#REF!="P","",
IF(#REF!="O",ROUND(#REF!,2),"ERRO!!!")))</f>
        <v/>
      </c>
      <c r="Q30" s="204" t="str">
        <f>IF($D30="","",
ROUND(#REF!,2))</f>
        <v/>
      </c>
      <c r="R30" s="214" t="str">
        <f>IF($D30="","",
IF(#REF!="P","",
IF(#REF!="O",ROUND(#REF!,2),"ERRO!!!")))</f>
        <v/>
      </c>
      <c r="S30" s="1523"/>
      <c r="T30" s="1487"/>
      <c r="U30" s="1551"/>
      <c r="V30"/>
      <c r="W30" s="185" t="s">
        <v>7</v>
      </c>
      <c r="X30" s="612">
        <f>G21</f>
        <v>6276.82</v>
      </c>
      <c r="Y30" s="185">
        <v>3.5</v>
      </c>
      <c r="Z30" s="613">
        <f>Y30*X30</f>
        <v>21968.87</v>
      </c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</row>
    <row r="31" spans="1:36" s="162" customFormat="1" ht="20.25" customHeight="1" x14ac:dyDescent="0.25">
      <c r="A31"/>
      <c r="B31"/>
      <c r="C31"/>
      <c r="D31" s="205"/>
      <c r="E31" s="206"/>
      <c r="F31" s="212"/>
      <c r="G31" s="213" t="str">
        <f>IF($D31="","",
IF(#REF!="P","",
IF(#REF!="O",ROUND(#REF!,2),"ERRO!!!")))</f>
        <v/>
      </c>
      <c r="H31" s="209" t="str">
        <f>IF($D31="","",
ROUND(#REF!,2))</f>
        <v/>
      </c>
      <c r="I31" s="214" t="str">
        <f>IF($D31="","",
IF(#REF!="P","",
IF(#REF!="O",ROUND(#REF!,2),"ERRO!!!")))</f>
        <v/>
      </c>
      <c r="J31" s="215" t="str">
        <f>IF($D31="","",
IF(#REF!="P","",
IF(#REF!="O",ROUND(#REF!,2),"ERRO!!!")))</f>
        <v/>
      </c>
      <c r="K31" s="204" t="str">
        <f>IF($D31="","",
ROUND(#REF!,2))</f>
        <v/>
      </c>
      <c r="L31" s="214" t="str">
        <f>IF($D31="","",
IF(#REF!="P","",
IF(#REF!="O",ROUND(#REF!,2),"ERRO!!!")))</f>
        <v/>
      </c>
      <c r="M31" s="1562"/>
      <c r="N31" s="1471"/>
      <c r="O31" s="1563"/>
      <c r="P31" s="213" t="str">
        <f>IF($D31="","",
IF(#REF!="P","",
IF(#REF!="O",ROUND(#REF!,2),"ERRO!!!")))</f>
        <v/>
      </c>
      <c r="Q31" s="204" t="str">
        <f>IF($D31="","",
ROUND(#REF!,2))</f>
        <v/>
      </c>
      <c r="R31" s="214" t="str">
        <f>IF($D31="","",
IF(#REF!="P","",
IF(#REF!="O",ROUND(#REF!,2),"ERRO!!!")))</f>
        <v/>
      </c>
      <c r="S31" s="1523"/>
      <c r="T31" s="1487"/>
      <c r="U31" s="1551"/>
      <c r="V31"/>
      <c r="W31" s="185" t="s">
        <v>40</v>
      </c>
      <c r="X31" s="612">
        <f>G18</f>
        <v>2170.94</v>
      </c>
      <c r="Y31" s="185">
        <v>52.5</v>
      </c>
      <c r="Z31" s="613">
        <f>Y31*X31</f>
        <v>113974.35</v>
      </c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</row>
    <row r="32" spans="1:36" s="162" customFormat="1" ht="20.25" customHeight="1" x14ac:dyDescent="0.25">
      <c r="A32"/>
      <c r="B32"/>
      <c r="C32"/>
      <c r="D32" s="205"/>
      <c r="E32" s="206"/>
      <c r="F32" s="212"/>
      <c r="G32" s="213" t="str">
        <f>IF($D32="","",
IF(#REF!="P","",
IF(#REF!="O",ROUND(#REF!,2),"ERRO!!!")))</f>
        <v/>
      </c>
      <c r="H32" s="209" t="str">
        <f>IF($D32="","",
ROUND(#REF!,2))</f>
        <v/>
      </c>
      <c r="I32" s="214" t="str">
        <f>IF($D32="","",
IF(#REF!="P","",
IF(#REF!="O",ROUND(#REF!,2),"ERRO!!!")))</f>
        <v/>
      </c>
      <c r="J32" s="215" t="str">
        <f>IF($D32="","",
IF(#REF!="P","",
IF(#REF!="O",ROUND(#REF!,2),"ERRO!!!")))</f>
        <v/>
      </c>
      <c r="K32" s="204" t="str">
        <f>IF($D32="","",
ROUND(#REF!,2))</f>
        <v/>
      </c>
      <c r="L32" s="214" t="str">
        <f>IF($D32="","",
IF(#REF!="P","",
IF(#REF!="O",ROUND(#REF!,2),"ERRO!!!")))</f>
        <v/>
      </c>
      <c r="M32" s="1562"/>
      <c r="N32" s="1471"/>
      <c r="O32" s="1563"/>
      <c r="P32" s="213" t="str">
        <f>IF($D32="","",
IF(#REF!="P","",
IF(#REF!="O",ROUND(#REF!,2),"ERRO!!!")))</f>
        <v/>
      </c>
      <c r="Q32" s="204" t="str">
        <f>IF($D32="","",
ROUND(#REF!,2))</f>
        <v/>
      </c>
      <c r="R32" s="214" t="str">
        <f>IF($D32="","",
IF(#REF!="P","",
IF(#REF!="O",ROUND(#REF!,2),"ERRO!!!")))</f>
        <v/>
      </c>
      <c r="S32" s="1523"/>
      <c r="T32" s="1487"/>
      <c r="U32" s="1551"/>
      <c r="V32"/>
      <c r="W32" s="185"/>
      <c r="X32" s="185"/>
      <c r="Y32" s="185"/>
      <c r="Z32" s="614">
        <f>SUM(Z29:Z31)</f>
        <v>180821.05</v>
      </c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</row>
    <row r="33" spans="1:36" s="162" customFormat="1" ht="20.25" customHeight="1" thickBot="1" x14ac:dyDescent="0.3">
      <c r="A33"/>
      <c r="B33"/>
      <c r="C33"/>
      <c r="D33" s="205"/>
      <c r="E33" s="206"/>
      <c r="F33" s="212"/>
      <c r="G33" s="213" t="str">
        <f>IF($D33="","",
IF(#REF!="P","",
IF(#REF!="O",ROUND(#REF!,2),"ERRO!!!")))</f>
        <v/>
      </c>
      <c r="H33" s="209" t="str">
        <f>IF($D33="","",
ROUND(#REF!,2))</f>
        <v/>
      </c>
      <c r="I33" s="214" t="str">
        <f>IF($D33="","",
IF(#REF!="P","",
IF(#REF!="O",ROUND(#REF!,2),"ERRO!!!")))</f>
        <v/>
      </c>
      <c r="J33" s="215" t="str">
        <f>IF($D33="","",
IF(#REF!="P","",
IF(#REF!="O",ROUND(#REF!,2),"ERRO!!!")))</f>
        <v/>
      </c>
      <c r="K33" s="204" t="str">
        <f>IF($D33="","",
ROUND(#REF!,2))</f>
        <v/>
      </c>
      <c r="L33" s="214" t="str">
        <f>IF($D33="","",
IF(#REF!="P","",
IF(#REF!="O",ROUND(#REF!,2),"ERRO!!!")))</f>
        <v/>
      </c>
      <c r="M33" s="1564"/>
      <c r="N33" s="1577"/>
      <c r="O33" s="1565"/>
      <c r="P33" s="213" t="str">
        <f>IF($D33="","",
IF(#REF!="P","",
IF(#REF!="O",ROUND(#REF!,2),"ERRO!!!")))</f>
        <v/>
      </c>
      <c r="Q33" s="204" t="str">
        <f>IF($D33="","",
ROUND(#REF!,2))</f>
        <v/>
      </c>
      <c r="R33" s="214" t="str">
        <f>IF($D33="","",
IF(#REF!="P","",
IF(#REF!="O",ROUND(#REF!,2),"ERRO!!!")))</f>
        <v/>
      </c>
      <c r="S33" s="1524"/>
      <c r="T33" s="1488"/>
      <c r="U33" s="1525"/>
      <c r="V33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</row>
    <row r="34" spans="1:36" s="162" customFormat="1" ht="38.25" customHeight="1" thickBot="1" x14ac:dyDescent="0.3">
      <c r="A34"/>
      <c r="B34"/>
      <c r="C34"/>
      <c r="D34" s="2457" t="s">
        <v>1</v>
      </c>
      <c r="E34" s="2458"/>
      <c r="F34" s="2500"/>
      <c r="G34" s="217"/>
      <c r="H34" s="218">
        <f ca="1">SUM(H15:H33)</f>
        <v>55.5</v>
      </c>
      <c r="I34" s="219">
        <f ca="1">SUM(I15:I33)</f>
        <v>155956.91250000001</v>
      </c>
      <c r="J34" s="220"/>
      <c r="K34" s="266">
        <f>SUM(K15:K33)</f>
        <v>60</v>
      </c>
      <c r="L34" s="219">
        <f>SUM(L15:L33)</f>
        <v>32707.800000000003</v>
      </c>
      <c r="M34" s="1513"/>
      <c r="N34" s="1578">
        <f>SUM(N15:N33)</f>
        <v>0</v>
      </c>
      <c r="O34" s="1579">
        <f>SUM(O15:O33)</f>
        <v>0</v>
      </c>
      <c r="P34" s="220"/>
      <c r="Q34" s="266">
        <f>SUM(Q15:Q33)</f>
        <v>1052.5</v>
      </c>
      <c r="R34" s="267">
        <f>SUM(R15:R33)</f>
        <v>211131.5</v>
      </c>
      <c r="S34" s="1570"/>
      <c r="T34" s="1578">
        <f>SUM(T15:T33)</f>
        <v>0</v>
      </c>
      <c r="U34" s="1580">
        <f>SUM(U15:U33)</f>
        <v>0</v>
      </c>
      <c r="V34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</row>
    <row r="35" spans="1:36" s="162" customFormat="1" ht="15" x14ac:dyDescent="0.25">
      <c r="A35"/>
      <c r="B35"/>
      <c r="C35"/>
      <c r="D35" s="342" t="s">
        <v>205</v>
      </c>
      <c r="E35" s="343"/>
      <c r="F35" s="343"/>
      <c r="G35" s="343"/>
      <c r="H35" s="343"/>
      <c r="I35" s="343"/>
      <c r="J35" s="343"/>
      <c r="K35" s="343"/>
      <c r="L35" s="343"/>
      <c r="M35" s="343"/>
      <c r="N35" s="1566"/>
      <c r="O35" s="343"/>
      <c r="P35" s="343"/>
      <c r="Q35" s="343"/>
      <c r="R35" s="344"/>
      <c r="S35" s="342"/>
      <c r="T35" s="1566"/>
      <c r="U35" s="344"/>
      <c r="V3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</row>
    <row r="36" spans="1:36" s="162" customFormat="1" ht="15" x14ac:dyDescent="0.25">
      <c r="A36"/>
      <c r="B36"/>
      <c r="C36"/>
      <c r="D36" s="345" t="s">
        <v>206</v>
      </c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7"/>
      <c r="S36" s="345"/>
      <c r="T36" s="346"/>
      <c r="U36" s="347"/>
      <c r="V36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</row>
    <row r="37" spans="1:36" s="162" customFormat="1" ht="15" x14ac:dyDescent="0.25">
      <c r="A37"/>
      <c r="B37"/>
      <c r="C37"/>
      <c r="D37" s="345" t="s">
        <v>207</v>
      </c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7"/>
      <c r="S37" s="345"/>
      <c r="T37" s="346"/>
      <c r="U37" s="347"/>
      <c r="V37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</row>
    <row r="38" spans="1:36" s="162" customFormat="1" ht="15.75" thickBot="1" x14ac:dyDescent="0.3">
      <c r="A38"/>
      <c r="B38"/>
      <c r="C38"/>
      <c r="D38" s="295" t="s">
        <v>208</v>
      </c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7"/>
      <c r="S38" s="295"/>
      <c r="T38" s="296"/>
      <c r="U38" s="297"/>
      <c r="V38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</row>
    <row r="39" spans="1:36" s="162" customFormat="1" ht="15" x14ac:dyDescent="0.25">
      <c r="A39"/>
      <c r="B39"/>
      <c r="C39"/>
      <c r="D39" s="216"/>
      <c r="E39" s="216"/>
      <c r="F39" s="216"/>
      <c r="G39" s="216"/>
      <c r="H39" s="216"/>
      <c r="I39" s="216"/>
      <c r="J39" s="216"/>
      <c r="K39" s="216"/>
      <c r="L39" s="216"/>
      <c r="M39" s="301"/>
      <c r="N39" s="301"/>
      <c r="O39" s="301"/>
      <c r="P39" s="216"/>
      <c r="Q39" s="216"/>
      <c r="R39" s="216"/>
      <c r="S39" s="301"/>
      <c r="T39" s="301"/>
      <c r="U39" s="301"/>
      <c r="V39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</row>
    <row r="40" spans="1:36" s="162" customFormat="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</row>
    <row r="41" spans="1:36" s="162" customFormat="1" ht="29.2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</row>
    <row r="42" spans="1:36" s="162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</row>
    <row r="43" spans="1:36" s="162" customFormat="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</row>
    <row r="44" spans="1:36" s="162" customFormat="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</row>
    <row r="45" spans="1:36" s="162" customFormat="1" ht="15" x14ac:dyDescent="0.25">
      <c r="A45"/>
      <c r="B45"/>
      <c r="C45"/>
      <c r="D45" s="216"/>
      <c r="E45" s="216"/>
      <c r="F45" s="216"/>
      <c r="G45" s="216"/>
      <c r="H45" s="216"/>
      <c r="I45" s="216"/>
      <c r="J45" s="216"/>
      <c r="K45" s="216"/>
      <c r="L45" s="216"/>
      <c r="M45" s="301"/>
      <c r="N45" s="301"/>
      <c r="O45" s="301"/>
      <c r="P45" s="216"/>
      <c r="Q45" s="216"/>
      <c r="R45" s="216"/>
      <c r="S45" s="301"/>
      <c r="T45" s="301"/>
      <c r="U45" s="301"/>
      <c r="V4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</row>
    <row r="46" spans="1:36" s="162" customFormat="1" ht="15" x14ac:dyDescent="0.25">
      <c r="A46"/>
      <c r="B46"/>
      <c r="C46"/>
      <c r="D46" s="216"/>
      <c r="E46" s="216"/>
      <c r="F46" s="216"/>
      <c r="G46" s="216"/>
      <c r="H46" s="216"/>
      <c r="I46" s="216"/>
      <c r="J46" s="216"/>
      <c r="K46" s="216"/>
      <c r="M46" s="291"/>
      <c r="N46" s="291"/>
      <c r="O46" s="291"/>
      <c r="S46" s="291"/>
      <c r="T46" s="291"/>
      <c r="U46" s="291"/>
      <c r="V46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</row>
    <row r="47" spans="1:36" s="162" customFormat="1" ht="15" x14ac:dyDescent="0.25">
      <c r="A47"/>
      <c r="B47"/>
      <c r="C47"/>
      <c r="D47" s="216"/>
      <c r="E47" s="216"/>
      <c r="F47" s="216"/>
      <c r="G47" s="216"/>
      <c r="H47" s="216"/>
      <c r="I47" s="216"/>
      <c r="J47" s="216"/>
      <c r="K47" s="216"/>
      <c r="M47" s="291"/>
      <c r="N47" s="291"/>
      <c r="O47" s="291"/>
      <c r="S47" s="291"/>
      <c r="T47" s="291"/>
      <c r="U47" s="291"/>
      <c r="V47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</row>
    <row r="48" spans="1:36" s="162" customFormat="1" ht="15" x14ac:dyDescent="0.25">
      <c r="A48"/>
      <c r="B48"/>
      <c r="C48"/>
      <c r="D48" s="216"/>
      <c r="E48" s="216"/>
      <c r="F48" s="216"/>
      <c r="G48" s="216"/>
      <c r="H48" s="216"/>
      <c r="I48" s="216"/>
      <c r="J48" s="216"/>
      <c r="K48" s="216"/>
      <c r="L48" s="222"/>
      <c r="M48" s="302"/>
      <c r="N48" s="302"/>
      <c r="O48" s="302"/>
      <c r="P48" s="222"/>
      <c r="Q48" s="222"/>
      <c r="R48" s="222"/>
      <c r="S48" s="302"/>
      <c r="T48" s="302"/>
      <c r="U48" s="302"/>
      <c r="V48"/>
    </row>
    <row r="49" spans="1:22" s="162" customFormat="1" ht="15" x14ac:dyDescent="0.25">
      <c r="A49"/>
      <c r="B49"/>
      <c r="C49"/>
      <c r="D49" s="216"/>
      <c r="E49" s="216"/>
      <c r="F49" s="216"/>
      <c r="G49" s="216"/>
      <c r="H49" s="216"/>
      <c r="I49" s="216"/>
      <c r="J49" s="216"/>
      <c r="K49" s="216"/>
      <c r="L49" s="222"/>
      <c r="M49" s="302"/>
      <c r="N49" s="302"/>
      <c r="O49" s="302"/>
      <c r="P49" s="222"/>
      <c r="Q49" s="222"/>
      <c r="R49" s="222"/>
      <c r="S49" s="302"/>
      <c r="T49" s="302"/>
      <c r="U49" s="302"/>
      <c r="V49"/>
    </row>
    <row r="50" spans="1:22" s="162" customFormat="1" ht="15" x14ac:dyDescent="0.25">
      <c r="A50"/>
      <c r="B50"/>
      <c r="C50"/>
      <c r="D50" s="216"/>
      <c r="E50" s="216"/>
      <c r="F50" s="216"/>
      <c r="G50" s="216"/>
      <c r="H50" s="216"/>
      <c r="I50" s="216"/>
      <c r="J50" s="216"/>
      <c r="K50" s="216"/>
      <c r="L50" s="222"/>
      <c r="M50" s="302"/>
      <c r="N50" s="302"/>
      <c r="O50" s="302"/>
      <c r="P50" s="222"/>
      <c r="Q50" s="222"/>
      <c r="R50" s="222"/>
      <c r="S50" s="302"/>
      <c r="T50" s="302"/>
      <c r="U50" s="302"/>
      <c r="V50"/>
    </row>
    <row r="51" spans="1:22" s="162" customFormat="1" ht="15" x14ac:dyDescent="0.25">
      <c r="A51"/>
      <c r="B51"/>
      <c r="C51"/>
      <c r="D51" s="216"/>
      <c r="E51" s="216"/>
      <c r="F51" s="216"/>
      <c r="G51" s="216"/>
      <c r="H51" s="216"/>
      <c r="I51" s="216"/>
      <c r="J51" s="216"/>
      <c r="K51" s="216"/>
      <c r="L51" s="222"/>
      <c r="M51" s="302"/>
      <c r="N51" s="302"/>
      <c r="O51" s="302"/>
      <c r="P51" s="222"/>
      <c r="Q51" s="222"/>
      <c r="R51" s="222"/>
      <c r="S51" s="302"/>
      <c r="T51" s="302"/>
      <c r="U51" s="302"/>
      <c r="V51"/>
    </row>
    <row r="52" spans="1:22" s="162" customFormat="1" ht="15" x14ac:dyDescent="0.25">
      <c r="A52"/>
      <c r="B52"/>
      <c r="C52"/>
      <c r="D52" s="216"/>
      <c r="E52" s="216"/>
      <c r="F52" s="216"/>
      <c r="G52" s="216"/>
      <c r="H52" s="216"/>
      <c r="I52" s="216"/>
      <c r="J52" s="216"/>
      <c r="K52" s="216"/>
      <c r="L52" s="222"/>
      <c r="M52" s="302"/>
      <c r="N52" s="302"/>
      <c r="O52" s="302"/>
      <c r="P52" s="222"/>
      <c r="Q52" s="222"/>
      <c r="R52" s="222"/>
      <c r="S52" s="302"/>
      <c r="T52" s="302"/>
      <c r="U52" s="302"/>
      <c r="V52"/>
    </row>
  </sheetData>
  <sheetProtection password="B9DE" sheet="1" objects="1" scenarios="1"/>
  <mergeCells count="20">
    <mergeCell ref="P8:R8"/>
    <mergeCell ref="D4:R4"/>
    <mergeCell ref="D5:R5"/>
    <mergeCell ref="P6:R6"/>
    <mergeCell ref="F7:L7"/>
    <mergeCell ref="P7:R7"/>
    <mergeCell ref="S12:U12"/>
    <mergeCell ref="D34:F34"/>
    <mergeCell ref="P9:R9"/>
    <mergeCell ref="P10:R10"/>
    <mergeCell ref="D12:D14"/>
    <mergeCell ref="E12:E14"/>
    <mergeCell ref="F12:F14"/>
    <mergeCell ref="G12:I12"/>
    <mergeCell ref="J12:L12"/>
    <mergeCell ref="P12:R12"/>
    <mergeCell ref="D11:R11"/>
    <mergeCell ref="F9:G9"/>
    <mergeCell ref="F10:L10"/>
    <mergeCell ref="M12:O12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1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55"/>
  <sheetViews>
    <sheetView topLeftCell="A7" zoomScaleNormal="100" workbookViewId="0">
      <selection activeCell="R12" sqref="R12"/>
    </sheetView>
  </sheetViews>
  <sheetFormatPr defaultRowHeight="12.75" x14ac:dyDescent="0.25"/>
  <cols>
    <col min="1" max="1" width="12.42578125" style="164" customWidth="1"/>
    <col min="2" max="2" width="12.42578125" style="164" hidden="1" customWidth="1"/>
    <col min="3" max="3" width="12.42578125" style="164" customWidth="1"/>
    <col min="4" max="4" width="16.7109375" style="164" customWidth="1"/>
    <col min="5" max="5" width="29.28515625" style="164" customWidth="1"/>
    <col min="6" max="6" width="5" style="164" customWidth="1"/>
    <col min="7" max="7" width="9.85546875" style="163" customWidth="1"/>
    <col min="8" max="8" width="7.140625" style="163" customWidth="1"/>
    <col min="9" max="9" width="12.140625" style="163" customWidth="1"/>
    <col min="10" max="10" width="7.140625" style="163" customWidth="1"/>
    <col min="11" max="11" width="7.42578125" style="163" customWidth="1"/>
    <col min="12" max="12" width="15.7109375" style="163" customWidth="1"/>
    <col min="13" max="13" width="7" style="163" bestFit="1" customWidth="1"/>
    <col min="14" max="14" width="8.140625" style="163" customWidth="1"/>
    <col min="15" max="15" width="10.140625" style="163" customWidth="1"/>
    <col min="16" max="16" width="4.140625" style="164" customWidth="1"/>
    <col min="17" max="16384" width="9.140625" style="163"/>
  </cols>
  <sheetData>
    <row r="1" spans="1:30" s="162" customFormat="1" ht="14.25" x14ac:dyDescent="0.25">
      <c r="A1" s="164"/>
      <c r="B1" s="164"/>
      <c r="C1" s="164"/>
      <c r="D1" s="164"/>
      <c r="E1" s="165"/>
      <c r="F1" s="164"/>
      <c r="G1" s="163"/>
      <c r="H1" s="163"/>
      <c r="I1" s="163"/>
      <c r="J1" s="163"/>
      <c r="K1" s="163"/>
      <c r="L1" s="163"/>
      <c r="M1" s="163"/>
      <c r="N1" s="163"/>
      <c r="O1" s="163"/>
      <c r="P1" s="164"/>
    </row>
    <row r="2" spans="1:30" s="162" customFormat="1" ht="14.25" x14ac:dyDescent="0.25">
      <c r="A2" s="164"/>
      <c r="B2" s="164"/>
      <c r="C2" s="164"/>
      <c r="G2" s="163"/>
      <c r="H2" s="163"/>
      <c r="I2" s="163"/>
      <c r="J2" s="163"/>
      <c r="K2" s="163"/>
      <c r="L2" s="163"/>
      <c r="M2" s="163"/>
      <c r="N2" s="163"/>
      <c r="O2" s="163"/>
      <c r="P2" s="164"/>
    </row>
    <row r="3" spans="1:30" s="162" customFormat="1" ht="128.25" customHeight="1" thickBot="1" x14ac:dyDescent="0.3">
      <c r="A3" s="164"/>
      <c r="B3" s="164"/>
      <c r="C3" s="164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4"/>
    </row>
    <row r="4" spans="1:30" s="162" customFormat="1" ht="42.75" customHeight="1" thickBot="1" x14ac:dyDescent="0.3">
      <c r="A4" s="164"/>
      <c r="B4" s="164"/>
      <c r="C4" s="164"/>
      <c r="D4" s="2313" t="str">
        <f>EMPREENDIMENTO!$B$4</f>
        <v>LICENCIAMENTO AMBIENTAL DE LUCAS DO RIO VERDE / MT a ITAITUBA / PA</v>
      </c>
      <c r="E4" s="2314"/>
      <c r="F4" s="2314"/>
      <c r="G4" s="2314"/>
      <c r="H4" s="2314"/>
      <c r="I4" s="2314"/>
      <c r="J4" s="2314"/>
      <c r="K4" s="2314"/>
      <c r="L4" s="2314"/>
      <c r="M4" s="2314"/>
      <c r="N4" s="2314"/>
      <c r="O4" s="2315"/>
      <c r="P4" s="164"/>
    </row>
    <row r="5" spans="1:30" s="162" customFormat="1" ht="35.25" customHeight="1" thickBot="1" x14ac:dyDescent="0.3">
      <c r="A5" s="164"/>
      <c r="B5" s="164"/>
      <c r="C5" s="164"/>
      <c r="D5" s="2526" t="s">
        <v>209</v>
      </c>
      <c r="E5" s="2527"/>
      <c r="F5" s="2527"/>
      <c r="G5" s="2527"/>
      <c r="H5" s="2527"/>
      <c r="I5" s="2527"/>
      <c r="J5" s="2527"/>
      <c r="K5" s="2527"/>
      <c r="L5" s="2527"/>
      <c r="M5" s="2527"/>
      <c r="N5" s="2527"/>
      <c r="O5" s="2528"/>
      <c r="P5" s="164"/>
    </row>
    <row r="6" spans="1:30" s="162" customFormat="1" ht="24" customHeight="1" x14ac:dyDescent="0.2">
      <c r="A6" s="164"/>
      <c r="B6" s="164"/>
      <c r="C6" s="164"/>
      <c r="D6" s="332" t="str">
        <f>Técnico!D6</f>
        <v>FERROVIA:</v>
      </c>
      <c r="E6" s="339"/>
      <c r="F6" s="340" t="str">
        <f>EMPREENDIMENTO!B5</f>
        <v>LUCAS DO RIO VERDE / MT - ITAITUBA / PA (FERROGRÃO)</v>
      </c>
      <c r="G6" s="341"/>
      <c r="H6" s="341"/>
      <c r="I6" s="341"/>
      <c r="J6" s="341"/>
      <c r="K6" s="341"/>
      <c r="L6" s="168"/>
      <c r="M6" s="2492" t="s">
        <v>264</v>
      </c>
      <c r="N6" s="2493"/>
      <c r="O6" s="2494"/>
      <c r="P6" s="164"/>
    </row>
    <row r="7" spans="1:30" s="162" customFormat="1" ht="37.5" customHeight="1" thickBot="1" x14ac:dyDescent="0.3">
      <c r="A7" s="164"/>
      <c r="B7" s="164"/>
      <c r="C7" s="164"/>
      <c r="D7" s="169" t="s">
        <v>177</v>
      </c>
      <c r="E7" s="170"/>
      <c r="F7" s="2495" t="str">
        <f>Técnico!F7</f>
        <v>Pátio Ferroviário de Lucas do Rio Verde (MT) da Ferrovia EF – 354 e o Porto de Miritituba, no Distrito de Miritituba/PA</v>
      </c>
      <c r="G7" s="2496"/>
      <c r="H7" s="2496"/>
      <c r="I7" s="2496"/>
      <c r="J7" s="2496"/>
      <c r="K7" s="2496"/>
      <c r="L7" s="2496"/>
      <c r="M7" s="2497"/>
      <c r="N7" s="2498"/>
      <c r="O7" s="2499"/>
      <c r="P7" s="164"/>
    </row>
    <row r="8" spans="1:30" s="162" customFormat="1" ht="24" customHeight="1" x14ac:dyDescent="0.25">
      <c r="A8" s="164"/>
      <c r="B8" s="164"/>
      <c r="C8" s="164"/>
      <c r="D8" s="169" t="s">
        <v>178</v>
      </c>
      <c r="E8" s="170"/>
      <c r="F8" s="171" t="s">
        <v>179</v>
      </c>
      <c r="G8" s="172"/>
      <c r="H8" s="172"/>
      <c r="I8" s="172"/>
      <c r="J8" s="172"/>
      <c r="K8" s="172"/>
      <c r="L8" s="172"/>
      <c r="M8" s="2446" t="s">
        <v>181</v>
      </c>
      <c r="N8" s="2447"/>
      <c r="O8" s="2448"/>
      <c r="P8" s="164"/>
    </row>
    <row r="9" spans="1:30" s="162" customFormat="1" ht="24" customHeight="1" x14ac:dyDescent="0.25">
      <c r="A9" s="173"/>
      <c r="B9" s="173"/>
      <c r="C9" s="173"/>
      <c r="D9" s="174" t="s">
        <v>180</v>
      </c>
      <c r="E9" s="175"/>
      <c r="F9" s="2452" t="str">
        <f>EMPREENDIMENTO!B11</f>
        <v>1.188,985 km</v>
      </c>
      <c r="G9" s="2453"/>
      <c r="H9" s="338"/>
      <c r="I9" s="338"/>
      <c r="J9" s="338"/>
      <c r="K9" s="338"/>
      <c r="L9" s="177"/>
      <c r="M9" s="2501"/>
      <c r="N9" s="2502"/>
      <c r="O9" s="2503"/>
      <c r="P9" s="173"/>
    </row>
    <row r="10" spans="1:30" s="162" customFormat="1" ht="24" customHeight="1" thickBot="1" x14ac:dyDescent="0.3">
      <c r="A10" s="173"/>
      <c r="B10" s="173"/>
      <c r="C10" s="173"/>
      <c r="D10" s="180" t="s">
        <v>182</v>
      </c>
      <c r="E10" s="337"/>
      <c r="F10" s="2513" t="s">
        <v>377</v>
      </c>
      <c r="G10" s="2514"/>
      <c r="H10" s="2514"/>
      <c r="I10" s="2514"/>
      <c r="J10" s="2514"/>
      <c r="K10" s="2514"/>
      <c r="L10" s="2514"/>
      <c r="M10" s="2449"/>
      <c r="N10" s="2450"/>
      <c r="O10" s="2451"/>
      <c r="P10" s="173"/>
    </row>
    <row r="11" spans="1:30" s="162" customFormat="1" ht="24" customHeight="1" thickBot="1" x14ac:dyDescent="0.3">
      <c r="A11" s="173"/>
      <c r="B11" s="173"/>
      <c r="C11" s="173"/>
      <c r="D11" s="2532"/>
      <c r="E11" s="2517"/>
      <c r="F11" s="2517"/>
      <c r="G11" s="2517"/>
      <c r="H11" s="2517"/>
      <c r="I11" s="2517"/>
      <c r="J11" s="2517"/>
      <c r="K11" s="2517"/>
      <c r="L11" s="2517"/>
      <c r="M11" s="2517"/>
      <c r="N11" s="2517"/>
      <c r="O11" s="2518"/>
      <c r="P11" s="173"/>
    </row>
    <row r="12" spans="1:30" s="162" customFormat="1" ht="27.75" customHeight="1" x14ac:dyDescent="0.25">
      <c r="A12" s="173"/>
      <c r="B12" s="173"/>
      <c r="C12" s="173"/>
      <c r="D12" s="2504" t="s">
        <v>183</v>
      </c>
      <c r="E12" s="2507" t="s">
        <v>184</v>
      </c>
      <c r="F12" s="2510" t="s">
        <v>185</v>
      </c>
      <c r="G12" s="2471" t="s">
        <v>186</v>
      </c>
      <c r="H12" s="2472"/>
      <c r="I12" s="2473"/>
      <c r="J12" s="2471" t="s">
        <v>187</v>
      </c>
      <c r="K12" s="2472"/>
      <c r="L12" s="2473"/>
      <c r="M12" s="2471" t="s">
        <v>188</v>
      </c>
      <c r="N12" s="2472"/>
      <c r="O12" s="2473"/>
      <c r="P12" s="173"/>
    </row>
    <row r="13" spans="1:30" s="162" customFormat="1" ht="22.5" x14ac:dyDescent="0.25">
      <c r="A13"/>
      <c r="B13"/>
      <c r="C13"/>
      <c r="D13" s="2505"/>
      <c r="E13" s="2508"/>
      <c r="F13" s="2511"/>
      <c r="G13" s="186" t="s">
        <v>189</v>
      </c>
      <c r="H13" s="187" t="s">
        <v>190</v>
      </c>
      <c r="I13" s="188" t="s">
        <v>191</v>
      </c>
      <c r="J13" s="186" t="s">
        <v>192</v>
      </c>
      <c r="K13" s="189" t="s">
        <v>193</v>
      </c>
      <c r="L13" s="188" t="s">
        <v>191</v>
      </c>
      <c r="M13" s="186" t="s">
        <v>192</v>
      </c>
      <c r="N13" s="189" t="s">
        <v>193</v>
      </c>
      <c r="O13" s="188" t="s">
        <v>191</v>
      </c>
      <c r="P13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</row>
    <row r="14" spans="1:30" s="190" customFormat="1" ht="15.75" thickBot="1" x14ac:dyDescent="0.3">
      <c r="A14"/>
      <c r="B14"/>
      <c r="C14"/>
      <c r="D14" s="2506"/>
      <c r="E14" s="2509"/>
      <c r="F14" s="2512"/>
      <c r="G14" s="192" t="s">
        <v>33</v>
      </c>
      <c r="H14" s="193" t="s">
        <v>34</v>
      </c>
      <c r="I14" s="194" t="s">
        <v>138</v>
      </c>
      <c r="J14" s="192" t="s">
        <v>36</v>
      </c>
      <c r="K14" s="195" t="s">
        <v>194</v>
      </c>
      <c r="L14" s="194" t="s">
        <v>195</v>
      </c>
      <c r="M14" s="192" t="s">
        <v>196</v>
      </c>
      <c r="N14" s="195" t="s">
        <v>197</v>
      </c>
      <c r="O14" s="194" t="s">
        <v>198</v>
      </c>
      <c r="P14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</row>
    <row r="15" spans="1:30" s="162" customFormat="1" ht="20.25" customHeight="1" x14ac:dyDescent="0.25">
      <c r="A15"/>
      <c r="B15" t="str">
        <f>"Cdn"&amp;F15</f>
        <v>CdnT4</v>
      </c>
      <c r="C15"/>
      <c r="D15" s="205" t="s">
        <v>201</v>
      </c>
      <c r="E15" s="206" t="s">
        <v>65</v>
      </c>
      <c r="F15" s="207" t="s">
        <v>40</v>
      </c>
      <c r="G15" s="199"/>
      <c r="H15" s="200">
        <f ca="1">Técnico!H15</f>
        <v>15.75</v>
      </c>
      <c r="I15" s="201"/>
      <c r="J15" s="202"/>
      <c r="K15" s="204">
        <f>Técnico!K15</f>
        <v>30</v>
      </c>
      <c r="L15" s="201"/>
      <c r="M15" s="202"/>
      <c r="N15" s="203">
        <f>Técnico!Q15</f>
        <v>472.5</v>
      </c>
      <c r="O15" s="201"/>
      <c r="P1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</row>
    <row r="16" spans="1:30" s="162" customFormat="1" ht="20.25" customHeight="1" x14ac:dyDescent="0.25">
      <c r="A16"/>
      <c r="B16" t="str">
        <f>"Cdn"&amp;F16</f>
        <v>CdnT4</v>
      </c>
      <c r="C16"/>
      <c r="D16" s="205" t="s">
        <v>202</v>
      </c>
      <c r="E16" s="206" t="s">
        <v>65</v>
      </c>
      <c r="F16" s="207" t="s">
        <v>40</v>
      </c>
      <c r="G16" s="199"/>
      <c r="H16" s="200">
        <f ca="1">Técnico!H16</f>
        <v>6</v>
      </c>
      <c r="I16" s="201"/>
      <c r="J16" s="202"/>
      <c r="K16" s="204">
        <f>Técnico!K16</f>
        <v>6</v>
      </c>
      <c r="L16" s="201"/>
      <c r="M16" s="199"/>
      <c r="N16" s="203">
        <f>Técnico!Q16</f>
        <v>180</v>
      </c>
      <c r="O16" s="201"/>
      <c r="P16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</row>
    <row r="17" spans="1:30" s="162" customFormat="1" ht="20.25" customHeight="1" x14ac:dyDescent="0.25">
      <c r="A17"/>
      <c r="B17" t="str">
        <f>"Cdn"&amp;F17</f>
        <v>CdnT4</v>
      </c>
      <c r="C17"/>
      <c r="D17" s="205" t="s">
        <v>203</v>
      </c>
      <c r="E17" s="206" t="s">
        <v>65</v>
      </c>
      <c r="F17" s="207" t="s">
        <v>40</v>
      </c>
      <c r="G17" s="199"/>
      <c r="H17" s="200">
        <f ca="1">Técnico!H17</f>
        <v>4</v>
      </c>
      <c r="I17" s="201"/>
      <c r="J17" s="202"/>
      <c r="K17" s="204">
        <f>Técnico!K17</f>
        <v>4</v>
      </c>
      <c r="L17" s="201"/>
      <c r="M17" s="199"/>
      <c r="N17" s="203">
        <f>Técnico!Q17</f>
        <v>120</v>
      </c>
      <c r="O17" s="201"/>
      <c r="P17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</row>
    <row r="18" spans="1:30" s="162" customFormat="1" ht="20.25" customHeight="1" x14ac:dyDescent="0.25">
      <c r="A18"/>
      <c r="B18" t="str">
        <f>"Bio"&amp;F18</f>
        <v>BioT4</v>
      </c>
      <c r="C18"/>
      <c r="D18" s="205" t="s">
        <v>204</v>
      </c>
      <c r="E18" s="206" t="s">
        <v>65</v>
      </c>
      <c r="F18" s="207" t="s">
        <v>40</v>
      </c>
      <c r="G18" s="199"/>
      <c r="H18" s="200">
        <f ca="1">Técnico!H18</f>
        <v>4</v>
      </c>
      <c r="I18" s="201"/>
      <c r="J18" s="202"/>
      <c r="K18" s="204">
        <f>Técnico!K18</f>
        <v>4</v>
      </c>
      <c r="L18" s="201"/>
      <c r="M18" s="199"/>
      <c r="N18" s="203">
        <f>Técnico!Q18</f>
        <v>120</v>
      </c>
      <c r="O18" s="201"/>
      <c r="P18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s="291" customFormat="1" ht="20.25" customHeight="1" x14ac:dyDescent="0.25">
      <c r="A19"/>
      <c r="B19"/>
      <c r="C19"/>
      <c r="D19" s="205" t="str">
        <f>Técnico!D19</f>
        <v>Indigenista</v>
      </c>
      <c r="E19" s="831" t="str">
        <f>Técnico!E19</f>
        <v>TÉCNICO AUXILIAR</v>
      </c>
      <c r="F19" s="207" t="str">
        <f>Técnico!F19</f>
        <v>T4</v>
      </c>
      <c r="G19" s="199"/>
      <c r="H19" s="200">
        <f ca="1">Técnico!H19</f>
        <v>4</v>
      </c>
      <c r="I19" s="201"/>
      <c r="J19" s="202"/>
      <c r="K19" s="773">
        <f>Técnico!K19</f>
        <v>8</v>
      </c>
      <c r="L19" s="201"/>
      <c r="M19" s="199"/>
      <c r="N19" s="203">
        <f>Técnico!Q19</f>
        <v>120</v>
      </c>
      <c r="O19" s="201"/>
      <c r="P19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</row>
    <row r="20" spans="1:30" s="162" customFormat="1" ht="20.25" customHeight="1" x14ac:dyDescent="0.25">
      <c r="A20"/>
      <c r="B20" t="str">
        <f>"Fsc"&amp;F20</f>
        <v>FscT4</v>
      </c>
      <c r="C20"/>
      <c r="D20" s="205" t="s">
        <v>199</v>
      </c>
      <c r="E20" s="423" t="s">
        <v>65</v>
      </c>
      <c r="F20" s="207" t="s">
        <v>40</v>
      </c>
      <c r="G20" s="199"/>
      <c r="H20" s="200">
        <f ca="1">Técnico!H20</f>
        <v>6</v>
      </c>
      <c r="I20" s="201"/>
      <c r="J20" s="202"/>
      <c r="K20" s="204">
        <f>Técnico!K20</f>
        <v>4</v>
      </c>
      <c r="L20" s="201"/>
      <c r="M20" s="199"/>
      <c r="N20" s="203">
        <f>Técnico!Q20</f>
        <v>20</v>
      </c>
      <c r="O20" s="201"/>
      <c r="P20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</row>
    <row r="21" spans="1:30" s="162" customFormat="1" ht="20.25" customHeight="1" x14ac:dyDescent="0.25">
      <c r="A21"/>
      <c r="B21" t="str">
        <f>"Sce"&amp;F21</f>
        <v>SceT0</v>
      </c>
      <c r="C21"/>
      <c r="D21" s="205" t="s">
        <v>199</v>
      </c>
      <c r="E21" s="422" t="s">
        <v>289</v>
      </c>
      <c r="F21" s="207" t="s">
        <v>7</v>
      </c>
      <c r="G21" s="208"/>
      <c r="H21" s="200">
        <f ca="1">Técnico!H21</f>
        <v>9</v>
      </c>
      <c r="I21" s="210"/>
      <c r="J21" s="211"/>
      <c r="K21" s="204">
        <f>Técnico!K21</f>
        <v>4</v>
      </c>
      <c r="L21" s="210"/>
      <c r="M21" s="208"/>
      <c r="N21" s="203">
        <f>Técnico!Q21</f>
        <v>20</v>
      </c>
      <c r="O21" s="210"/>
      <c r="P21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</row>
    <row r="22" spans="1:30" s="162" customFormat="1" ht="20.25" customHeight="1" x14ac:dyDescent="0.25">
      <c r="A22"/>
      <c r="B22" t="str">
        <f>"Arq"&amp;F22</f>
        <v>ArqA1</v>
      </c>
      <c r="C22"/>
      <c r="D22" s="205" t="s">
        <v>199</v>
      </c>
      <c r="E22" s="423" t="s">
        <v>13</v>
      </c>
      <c r="F22" s="207" t="s">
        <v>17</v>
      </c>
      <c r="G22" s="208"/>
      <c r="H22" s="200">
        <f ca="1">Técnico!H22</f>
        <v>6.75</v>
      </c>
      <c r="I22" s="210"/>
      <c r="J22" s="211"/>
      <c r="K22" s="204">
        <f>Técnico!K22</f>
        <v>0</v>
      </c>
      <c r="L22" s="210"/>
      <c r="M22" s="208"/>
      <c r="N22" s="203">
        <f>Técnico!Q22</f>
        <v>0</v>
      </c>
      <c r="O22" s="210"/>
      <c r="P22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</row>
    <row r="23" spans="1:30" s="162" customFormat="1" ht="20.25" customHeight="1" x14ac:dyDescent="0.25">
      <c r="A23"/>
      <c r="B23"/>
      <c r="C23"/>
      <c r="D23" s="205"/>
      <c r="E23" s="206"/>
      <c r="F23" s="207"/>
      <c r="G23" s="208" t="str">
        <f>IF($D23="","",
IF(#REF!="P","",
IF(#REF!="O",ROUND(#REF!,2),"ERRO!!!")))</f>
        <v/>
      </c>
      <c r="H23" s="209" t="str">
        <f>IF($D23="","",
ROUND(#REF!,2))</f>
        <v/>
      </c>
      <c r="I23" s="210" t="str">
        <f>IF($D23="","",
IF(#REF!="P","",
IF(#REF!="O",ROUND(#REF!,2),"ERRO!!!")))</f>
        <v/>
      </c>
      <c r="J23" s="211"/>
      <c r="K23" s="204" t="str">
        <f>Técnico!K23</f>
        <v/>
      </c>
      <c r="L23" s="210"/>
      <c r="M23" s="208"/>
      <c r="N23" s="203" t="str">
        <f>Técnico!Q23</f>
        <v/>
      </c>
      <c r="O23" s="210"/>
      <c r="P23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</row>
    <row r="24" spans="1:30" s="162" customFormat="1" ht="20.25" customHeight="1" x14ac:dyDescent="0.25">
      <c r="A24"/>
      <c r="B24"/>
      <c r="C24"/>
      <c r="D24" s="205"/>
      <c r="E24" s="206"/>
      <c r="F24" s="207"/>
      <c r="G24" s="208" t="str">
        <f>IF($D24="","",
IF(#REF!="P","",
IF(#REF!="O",ROUND(#REF!,2),"ERRO!!!")))</f>
        <v/>
      </c>
      <c r="H24" s="209" t="str">
        <f>IF($D24="","",
ROUND(#REF!,2))</f>
        <v/>
      </c>
      <c r="I24" s="210" t="str">
        <f>IF($D24="","",
IF(#REF!="P","",
IF(#REF!="O",ROUND(#REF!,2),"ERRO!!!")))</f>
        <v/>
      </c>
      <c r="J24" s="211" t="str">
        <f>IF($D24="","",
IF(#REF!="P","",
IF(#REF!="O",ROUND(#REF!,2),"ERRO!!!")))</f>
        <v/>
      </c>
      <c r="K24" s="204" t="str">
        <f>Técnico!K24</f>
        <v/>
      </c>
      <c r="L24" s="210" t="str">
        <f>IF($D24="","",
IF(#REF!="P","",
IF(#REF!="O",ROUND(#REF!,2),"ERRO!!!")))</f>
        <v/>
      </c>
      <c r="M24" s="208" t="str">
        <f>IF($D24="","",
IF(#REF!="P","",
IF(#REF!="O",ROUND(#REF!,2),"ERRO!!!")))</f>
        <v/>
      </c>
      <c r="N24" s="203" t="str">
        <f>Técnico!Q24</f>
        <v/>
      </c>
      <c r="O24" s="210" t="str">
        <f>IF($D24="","",
IF(#REF!="P","",
IF(#REF!="O",ROUND(#REF!,2),"ERRO!!!")))</f>
        <v/>
      </c>
      <c r="P24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</row>
    <row r="25" spans="1:30" s="162" customFormat="1" ht="20.25" customHeight="1" x14ac:dyDescent="0.25">
      <c r="A25"/>
      <c r="B25"/>
      <c r="C25"/>
      <c r="D25" s="205"/>
      <c r="E25" s="206"/>
      <c r="F25" s="207"/>
      <c r="G25" s="208" t="str">
        <f>IF($D25="","",
IF(#REF!="P","",
IF(#REF!="O",ROUND(#REF!,2),"ERRO!!!")))</f>
        <v/>
      </c>
      <c r="H25" s="209" t="str">
        <f>IF($D25="","",
ROUND(#REF!,2))</f>
        <v/>
      </c>
      <c r="I25" s="210" t="str">
        <f>IF($D25="","",
IF(#REF!="P","",
IF(#REF!="O",ROUND(#REF!,2),"ERRO!!!")))</f>
        <v/>
      </c>
      <c r="J25" s="211" t="str">
        <f>IF($D25="","",
IF(#REF!="P","",
IF(#REF!="O",ROUND(#REF!,2),"ERRO!!!")))</f>
        <v/>
      </c>
      <c r="K25" s="204" t="str">
        <f>IF($D25="","",
ROUND(#REF!,2))</f>
        <v/>
      </c>
      <c r="L25" s="210" t="str">
        <f>IF($D25="","",
IF(#REF!="P","",
IF(#REF!="O",ROUND(#REF!,2),"ERRO!!!")))</f>
        <v/>
      </c>
      <c r="M25" s="208" t="str">
        <f>IF($D25="","",
IF(#REF!="P","",
IF(#REF!="O",ROUND(#REF!,2),"ERRO!!!")))</f>
        <v/>
      </c>
      <c r="N25" s="204" t="str">
        <f>IF($D25="","",
ROUND(#REF!,2))</f>
        <v/>
      </c>
      <c r="O25" s="210" t="str">
        <f>IF($D25="","",
IF(#REF!="P","",
IF(#REF!="O",ROUND(#REF!,2),"ERRO!!!")))</f>
        <v/>
      </c>
      <c r="P2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</row>
    <row r="26" spans="1:30" s="162" customFormat="1" ht="20.25" customHeight="1" x14ac:dyDescent="0.25">
      <c r="A26"/>
      <c r="B26"/>
      <c r="C26"/>
      <c r="D26" s="205"/>
      <c r="E26" s="206"/>
      <c r="F26" s="207"/>
      <c r="G26" s="208" t="str">
        <f>IF($D26="","",
IF(#REF!="P","",
IF(#REF!="O",ROUND(#REF!,2),"ERRO!!!")))</f>
        <v/>
      </c>
      <c r="H26" s="209" t="str">
        <f>IF($D26="","",
ROUND(#REF!,2))</f>
        <v/>
      </c>
      <c r="I26" s="210" t="str">
        <f>IF($D26="","",
IF(#REF!="P","",
IF(#REF!="O",ROUND(#REF!,2),"ERRO!!!")))</f>
        <v/>
      </c>
      <c r="J26" s="211" t="str">
        <f>IF($D26="","",
IF(#REF!="P","",
IF(#REF!="O",ROUND(#REF!,2),"ERRO!!!")))</f>
        <v/>
      </c>
      <c r="K26" s="204" t="str">
        <f>IF($D26="","",
ROUND(#REF!,2))</f>
        <v/>
      </c>
      <c r="L26" s="210" t="str">
        <f>IF($D26="","",
IF(#REF!="P","",
IF(#REF!="O",ROUND(#REF!,2),"ERRO!!!")))</f>
        <v/>
      </c>
      <c r="M26" s="208" t="str">
        <f>IF($D26="","",
IF(#REF!="P","",
IF(#REF!="O",ROUND(#REF!,2),"ERRO!!!")))</f>
        <v/>
      </c>
      <c r="N26" s="204" t="str">
        <f>IF($D26="","",
ROUND(#REF!,2))</f>
        <v/>
      </c>
      <c r="O26" s="210" t="str">
        <f>IF($D26="","",
IF(#REF!="P","",
IF(#REF!="O",ROUND(#REF!,2),"ERRO!!!")))</f>
        <v/>
      </c>
      <c r="P26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</row>
    <row r="27" spans="1:30" s="162" customFormat="1" ht="20.25" customHeight="1" x14ac:dyDescent="0.25">
      <c r="A27"/>
      <c r="B27"/>
      <c r="C27"/>
      <c r="D27" s="205"/>
      <c r="E27" s="206"/>
      <c r="F27" s="207"/>
      <c r="G27" s="208" t="str">
        <f>IF($D27="","",
IF(#REF!="P","",
IF(#REF!="O",ROUND(#REF!,2),"ERRO!!!")))</f>
        <v/>
      </c>
      <c r="H27" s="209" t="str">
        <f>IF($D27="","",
ROUND(#REF!,2))</f>
        <v/>
      </c>
      <c r="I27" s="210" t="str">
        <f>IF($D27="","",
IF(#REF!="P","",
IF(#REF!="O",ROUND(#REF!,2),"ERRO!!!")))</f>
        <v/>
      </c>
      <c r="J27" s="211" t="str">
        <f>IF($D27="","",
IF(#REF!="P","",
IF(#REF!="O",ROUND(#REF!,2),"ERRO!!!")))</f>
        <v/>
      </c>
      <c r="K27" s="204" t="str">
        <f>IF($D27="","",
ROUND(#REF!,2))</f>
        <v/>
      </c>
      <c r="L27" s="210" t="str">
        <f>IF($D27="","",
IF(#REF!="P","",
IF(#REF!="O",ROUND(#REF!,2),"ERRO!!!")))</f>
        <v/>
      </c>
      <c r="M27" s="208" t="str">
        <f>IF($D27="","",
IF(#REF!="P","",
IF(#REF!="O",ROUND(#REF!,2),"ERRO!!!")))</f>
        <v/>
      </c>
      <c r="N27" s="204" t="str">
        <f>IF($D27="","",
ROUND(#REF!,2))</f>
        <v/>
      </c>
      <c r="O27" s="210" t="str">
        <f>IF($D27="","",
IF(#REF!="P","",
IF(#REF!="O",ROUND(#REF!,2),"ERRO!!!")))</f>
        <v/>
      </c>
      <c r="P27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</row>
    <row r="28" spans="1:30" s="162" customFormat="1" ht="20.25" customHeight="1" x14ac:dyDescent="0.25">
      <c r="A28"/>
      <c r="B28"/>
      <c r="C28"/>
      <c r="D28" s="205"/>
      <c r="E28" s="206"/>
      <c r="F28" s="207"/>
      <c r="G28" s="208" t="str">
        <f>IF($D28="","",
IF(#REF!="P","",
IF(#REF!="O",ROUND(#REF!,2),"ERRO!!!")))</f>
        <v/>
      </c>
      <c r="H28" s="209" t="str">
        <f>IF($D28="","",
ROUND(#REF!,2))</f>
        <v/>
      </c>
      <c r="I28" s="210" t="str">
        <f>IF($D28="","",
IF(#REF!="P","",
IF(#REF!="O",ROUND(#REF!,2),"ERRO!!!")))</f>
        <v/>
      </c>
      <c r="J28" s="211" t="str">
        <f>IF($D28="","",
IF(#REF!="P","",
IF(#REF!="O",ROUND(#REF!,2),"ERRO!!!")))</f>
        <v/>
      </c>
      <c r="K28" s="204" t="str">
        <f>IF($D28="","",
ROUND(#REF!,2))</f>
        <v/>
      </c>
      <c r="L28" s="210" t="str">
        <f>IF($D28="","",
IF(#REF!="P","",
IF(#REF!="O",ROUND(#REF!,2),"ERRO!!!")))</f>
        <v/>
      </c>
      <c r="M28" s="208" t="str">
        <f>IF($D28="","",
IF(#REF!="P","",
IF(#REF!="O",ROUND(#REF!,2),"ERRO!!!")))</f>
        <v/>
      </c>
      <c r="N28" s="204" t="str">
        <f>IF($D28="","",
ROUND(#REF!,2))</f>
        <v/>
      </c>
      <c r="O28" s="210" t="str">
        <f>IF($D28="","",
IF(#REF!="P","",
IF(#REF!="O",ROUND(#REF!,2),"ERRO!!!")))</f>
        <v/>
      </c>
      <c r="P28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</row>
    <row r="29" spans="1:30" s="162" customFormat="1" ht="20.25" customHeight="1" x14ac:dyDescent="0.25">
      <c r="A29"/>
      <c r="B29"/>
      <c r="C29"/>
      <c r="D29" s="205"/>
      <c r="E29" s="206"/>
      <c r="F29" s="207"/>
      <c r="G29" s="208" t="str">
        <f>IF($D29="","",
IF(#REF!="P","",
IF(#REF!="O",ROUND(#REF!,2),"ERRO!!!")))</f>
        <v/>
      </c>
      <c r="H29" s="209" t="str">
        <f>IF($D29="","",
ROUND(#REF!,2))</f>
        <v/>
      </c>
      <c r="I29" s="210" t="str">
        <f>IF($D29="","",
IF(#REF!="P","",
IF(#REF!="O",ROUND(#REF!,2),"ERRO!!!")))</f>
        <v/>
      </c>
      <c r="J29" s="211" t="str">
        <f>IF($D29="","",
IF(#REF!="P","",
IF(#REF!="O",ROUND(#REF!,2),"ERRO!!!")))</f>
        <v/>
      </c>
      <c r="K29" s="204" t="str">
        <f>IF($D29="","",
ROUND(#REF!,2))</f>
        <v/>
      </c>
      <c r="L29" s="210" t="str">
        <f>IF($D29="","",
IF(#REF!="P","",
IF(#REF!="O",ROUND(#REF!,2),"ERRO!!!")))</f>
        <v/>
      </c>
      <c r="M29" s="208" t="str">
        <f>IF($D29="","",
IF(#REF!="P","",
IF(#REF!="O",ROUND(#REF!,2),"ERRO!!!")))</f>
        <v/>
      </c>
      <c r="N29" s="204" t="str">
        <f>IF($D29="","",
ROUND(#REF!,2))</f>
        <v/>
      </c>
      <c r="O29" s="210" t="str">
        <f>IF($D29="","",
IF(#REF!="P","",
IF(#REF!="O",ROUND(#REF!,2),"ERRO!!!")))</f>
        <v/>
      </c>
      <c r="P29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</row>
    <row r="30" spans="1:30" s="162" customFormat="1" ht="20.25" customHeight="1" x14ac:dyDescent="0.25">
      <c r="A30"/>
      <c r="B30"/>
      <c r="C30"/>
      <c r="D30" s="205"/>
      <c r="E30" s="206"/>
      <c r="F30" s="207"/>
      <c r="G30" s="208" t="str">
        <f>IF($D30="","",
IF(#REF!="P","",
IF(#REF!="O",ROUND(#REF!,2),"ERRO!!!")))</f>
        <v/>
      </c>
      <c r="H30" s="209" t="str">
        <f>IF($D30="","",
ROUND(#REF!,2))</f>
        <v/>
      </c>
      <c r="I30" s="210" t="str">
        <f>IF($D30="","",
IF(#REF!="P","",
IF(#REF!="O",ROUND(#REF!,2),"ERRO!!!")))</f>
        <v/>
      </c>
      <c r="J30" s="211" t="str">
        <f>IF($D30="","",
IF(#REF!="P","",
IF(#REF!="O",ROUND(#REF!,2),"ERRO!!!")))</f>
        <v/>
      </c>
      <c r="K30" s="204" t="str">
        <f>IF($D30="","",
ROUND(#REF!,2))</f>
        <v/>
      </c>
      <c r="L30" s="210" t="str">
        <f>IF($D30="","",
IF(#REF!="P","",
IF(#REF!="O",ROUND(#REF!,2),"ERRO!!!")))</f>
        <v/>
      </c>
      <c r="M30" s="208" t="str">
        <f>IF($D30="","",
IF(#REF!="P","",
IF(#REF!="O",ROUND(#REF!,2),"ERRO!!!")))</f>
        <v/>
      </c>
      <c r="N30" s="204" t="str">
        <f>IF($D30="","",
ROUND(#REF!,2))</f>
        <v/>
      </c>
      <c r="O30" s="210" t="str">
        <f>IF($D30="","",
IF(#REF!="P","",
IF(#REF!="O",ROUND(#REF!,2),"ERRO!!!")))</f>
        <v/>
      </c>
      <c r="P30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</row>
    <row r="31" spans="1:30" s="162" customFormat="1" ht="20.25" customHeight="1" x14ac:dyDescent="0.25">
      <c r="A31"/>
      <c r="B31"/>
      <c r="C31"/>
      <c r="D31" s="205"/>
      <c r="E31" s="206"/>
      <c r="F31" s="207"/>
      <c r="G31" s="208" t="str">
        <f>IF($D31="","",
IF(#REF!="P","",
IF(#REF!="O",ROUND(#REF!,2),"ERRO!!!")))</f>
        <v/>
      </c>
      <c r="H31" s="209" t="str">
        <f>IF($D31="","",
ROUND(#REF!,2))</f>
        <v/>
      </c>
      <c r="I31" s="210" t="str">
        <f>IF($D31="","",
IF(#REF!="P","",
IF(#REF!="O",ROUND(#REF!,2),"ERRO!!!")))</f>
        <v/>
      </c>
      <c r="J31" s="211" t="str">
        <f>IF($D31="","",
IF(#REF!="P","",
IF(#REF!="O",ROUND(#REF!,2),"ERRO!!!")))</f>
        <v/>
      </c>
      <c r="K31" s="204" t="str">
        <f>IF($D31="","",
ROUND(#REF!,2))</f>
        <v/>
      </c>
      <c r="L31" s="210" t="str">
        <f>IF($D31="","",
IF(#REF!="P","",
IF(#REF!="O",ROUND(#REF!,2),"ERRO!!!")))</f>
        <v/>
      </c>
      <c r="M31" s="208" t="str">
        <f>IF($D31="","",
IF(#REF!="P","",
IF(#REF!="O",ROUND(#REF!,2),"ERRO!!!")))</f>
        <v/>
      </c>
      <c r="N31" s="204" t="str">
        <f>IF($D31="","",
ROUND(#REF!,2))</f>
        <v/>
      </c>
      <c r="O31" s="210" t="str">
        <f>IF($D31="","",
IF(#REF!="P","",
IF(#REF!="O",ROUND(#REF!,2),"ERRO!!!")))</f>
        <v/>
      </c>
      <c r="P31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</row>
    <row r="32" spans="1:30" s="162" customFormat="1" ht="20.25" customHeight="1" x14ac:dyDescent="0.25">
      <c r="A32"/>
      <c r="B32"/>
      <c r="C32"/>
      <c r="D32" s="205"/>
      <c r="E32" s="206"/>
      <c r="F32" s="207"/>
      <c r="G32" s="208" t="str">
        <f>IF($D32="","",
IF(#REF!="P","",
IF(#REF!="O",ROUND(#REF!,2),"ERRO!!!")))</f>
        <v/>
      </c>
      <c r="H32" s="209" t="str">
        <f>IF($D32="","",
ROUND(#REF!,2))</f>
        <v/>
      </c>
      <c r="I32" s="210" t="str">
        <f>IF($D32="","",
IF(#REF!="P","",
IF(#REF!="O",ROUND(#REF!,2),"ERRO!!!")))</f>
        <v/>
      </c>
      <c r="J32" s="211" t="str">
        <f>IF($D32="","",
IF(#REF!="P","",
IF(#REF!="O",ROUND(#REF!,2),"ERRO!!!")))</f>
        <v/>
      </c>
      <c r="K32" s="204" t="str">
        <f>IF($D32="","",
ROUND(#REF!,2))</f>
        <v/>
      </c>
      <c r="L32" s="210" t="str">
        <f>IF($D32="","",
IF(#REF!="P","",
IF(#REF!="O",ROUND(#REF!,2),"ERRO!!!")))</f>
        <v/>
      </c>
      <c r="M32" s="208" t="str">
        <f>IF($D32="","",
IF(#REF!="P","",
IF(#REF!="O",ROUND(#REF!,2),"ERRO!!!")))</f>
        <v/>
      </c>
      <c r="N32" s="204" t="str">
        <f>IF($D32="","",
ROUND(#REF!,2))</f>
        <v/>
      </c>
      <c r="O32" s="210" t="str">
        <f>IF($D32="","",
IF(#REF!="P","",
IF(#REF!="O",ROUND(#REF!,2),"ERRO!!!")))</f>
        <v/>
      </c>
      <c r="P32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</row>
    <row r="33" spans="1:30" s="162" customFormat="1" ht="20.25" customHeight="1" x14ac:dyDescent="0.25">
      <c r="A33"/>
      <c r="B33"/>
      <c r="C33"/>
      <c r="D33" s="205"/>
      <c r="E33" s="206"/>
      <c r="F33" s="212"/>
      <c r="G33" s="213" t="str">
        <f>IF($D33="","",
IF(#REF!="P","",
IF(#REF!="O",ROUND(#REF!,2),"ERRO!!!")))</f>
        <v/>
      </c>
      <c r="H33" s="209" t="str">
        <f>IF($D33="","",
ROUND(#REF!,2))</f>
        <v/>
      </c>
      <c r="I33" s="214" t="str">
        <f>IF($D33="","",
IF(#REF!="P","",
IF(#REF!="O",ROUND(#REF!,2),"ERRO!!!")))</f>
        <v/>
      </c>
      <c r="J33" s="215" t="str">
        <f>IF($D33="","",
IF(#REF!="P","",
IF(#REF!="O",ROUND(#REF!,2),"ERRO!!!")))</f>
        <v/>
      </c>
      <c r="K33" s="204" t="str">
        <f>IF($D33="","",
ROUND(#REF!,2))</f>
        <v/>
      </c>
      <c r="L33" s="214" t="str">
        <f>IF($D33="","",
IF(#REF!="P","",
IF(#REF!="O",ROUND(#REF!,2),"ERRO!!!")))</f>
        <v/>
      </c>
      <c r="M33" s="213" t="str">
        <f>IF($D33="","",
IF(#REF!="P","",
IF(#REF!="O",ROUND(#REF!,2),"ERRO!!!")))</f>
        <v/>
      </c>
      <c r="N33" s="204" t="str">
        <f>IF($D33="","",
ROUND(#REF!,2))</f>
        <v/>
      </c>
      <c r="O33" s="214" t="str">
        <f>IF($D33="","",
IF(#REF!="P","",
IF(#REF!="O",ROUND(#REF!,2),"ERRO!!!")))</f>
        <v/>
      </c>
      <c r="P33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</row>
    <row r="34" spans="1:30" s="162" customFormat="1" ht="20.25" customHeight="1" x14ac:dyDescent="0.25">
      <c r="A34"/>
      <c r="B34"/>
      <c r="C34"/>
      <c r="D34" s="205"/>
      <c r="E34" s="206"/>
      <c r="F34" s="212"/>
      <c r="G34" s="213" t="str">
        <f>IF($D34="","",
IF(#REF!="P","",
IF(#REF!="O",ROUND(#REF!,2),"ERRO!!!")))</f>
        <v/>
      </c>
      <c r="H34" s="209" t="str">
        <f>IF($D34="","",
ROUND(#REF!,2))</f>
        <v/>
      </c>
      <c r="I34" s="214" t="str">
        <f>IF($D34="","",
IF(#REF!="P","",
IF(#REF!="O",ROUND(#REF!,2),"ERRO!!!")))</f>
        <v/>
      </c>
      <c r="J34" s="215" t="str">
        <f>IF($D34="","",
IF(#REF!="P","",
IF(#REF!="O",ROUND(#REF!,2),"ERRO!!!")))</f>
        <v/>
      </c>
      <c r="K34" s="204" t="str">
        <f>IF($D34="","",
ROUND(#REF!,2))</f>
        <v/>
      </c>
      <c r="L34" s="214" t="str">
        <f>IF($D34="","",
IF(#REF!="P","",
IF(#REF!="O",ROUND(#REF!,2),"ERRO!!!")))</f>
        <v/>
      </c>
      <c r="M34" s="213" t="str">
        <f>IF($D34="","",
IF(#REF!="P","",
IF(#REF!="O",ROUND(#REF!,2),"ERRO!!!")))</f>
        <v/>
      </c>
      <c r="N34" s="204" t="str">
        <f>IF($D34="","",
ROUND(#REF!,2))</f>
        <v/>
      </c>
      <c r="O34" s="214" t="str">
        <f>IF($D34="","",
IF(#REF!="P","",
IF(#REF!="O",ROUND(#REF!,2),"ERRO!!!")))</f>
        <v/>
      </c>
      <c r="P34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</row>
    <row r="35" spans="1:30" s="162" customFormat="1" ht="20.25" customHeight="1" x14ac:dyDescent="0.25">
      <c r="A35"/>
      <c r="B35"/>
      <c r="C35"/>
      <c r="D35" s="205"/>
      <c r="E35" s="206"/>
      <c r="F35" s="212"/>
      <c r="G35" s="213" t="str">
        <f>IF($D35="","",
IF(#REF!="P","",
IF(#REF!="O",ROUND(#REF!,2),"ERRO!!!")))</f>
        <v/>
      </c>
      <c r="H35" s="209" t="str">
        <f>IF($D35="","",
ROUND(#REF!,2))</f>
        <v/>
      </c>
      <c r="I35" s="214" t="str">
        <f>IF($D35="","",
IF(#REF!="P","",
IF(#REF!="O",ROUND(#REF!,2),"ERRO!!!")))</f>
        <v/>
      </c>
      <c r="J35" s="215" t="str">
        <f>IF($D35="","",
IF(#REF!="P","",
IF(#REF!="O",ROUND(#REF!,2),"ERRO!!!")))</f>
        <v/>
      </c>
      <c r="K35" s="204" t="str">
        <f>IF($D35="","",
ROUND(#REF!,2))</f>
        <v/>
      </c>
      <c r="L35" s="214" t="str">
        <f>IF($D35="","",
IF(#REF!="P","",
IF(#REF!="O",ROUND(#REF!,2),"ERRO!!!")))</f>
        <v/>
      </c>
      <c r="M35" s="213" t="str">
        <f>IF($D35="","",
IF(#REF!="P","",
IF(#REF!="O",ROUND(#REF!,2),"ERRO!!!")))</f>
        <v/>
      </c>
      <c r="N35" s="204" t="str">
        <f>IF($D35="","",
ROUND(#REF!,2))</f>
        <v/>
      </c>
      <c r="O35" s="214" t="str">
        <f>IF($D35="","",
IF(#REF!="P","",
IF(#REF!="O",ROUND(#REF!,2),"ERRO!!!")))</f>
        <v/>
      </c>
      <c r="P3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</row>
    <row r="36" spans="1:30" s="162" customFormat="1" ht="20.25" customHeight="1" thickBot="1" x14ac:dyDescent="0.3">
      <c r="A36"/>
      <c r="B36"/>
      <c r="C36"/>
      <c r="D36" s="205"/>
      <c r="E36" s="206"/>
      <c r="F36" s="212"/>
      <c r="G36" s="213" t="str">
        <f>IF($D36="","",
IF(#REF!="P","",
IF(#REF!="O",ROUND(#REF!,2),"ERRO!!!")))</f>
        <v/>
      </c>
      <c r="H36" s="209" t="str">
        <f>IF($D36="","",
ROUND(#REF!,2))</f>
        <v/>
      </c>
      <c r="I36" s="214" t="str">
        <f>IF($D36="","",
IF(#REF!="P","",
IF(#REF!="O",ROUND(#REF!,2),"ERRO!!!")))</f>
        <v/>
      </c>
      <c r="J36" s="215" t="str">
        <f>IF($D36="","",
IF(#REF!="P","",
IF(#REF!="O",ROUND(#REF!,2),"ERRO!!!")))</f>
        <v/>
      </c>
      <c r="K36" s="204" t="str">
        <f>IF($D36="","",
ROUND(#REF!,2))</f>
        <v/>
      </c>
      <c r="L36" s="214" t="str">
        <f>IF($D36="","",
IF(#REF!="P","",
IF(#REF!="O",ROUND(#REF!,2),"ERRO!!!")))</f>
        <v/>
      </c>
      <c r="M36" s="213" t="str">
        <f>IF($D36="","",
IF(#REF!="P","",
IF(#REF!="O",ROUND(#REF!,2),"ERRO!!!")))</f>
        <v/>
      </c>
      <c r="N36" s="204" t="str">
        <f>IF($D36="","",
ROUND(#REF!,2))</f>
        <v/>
      </c>
      <c r="O36" s="214" t="str">
        <f>IF($D36="","",
IF(#REF!="P","",
IF(#REF!="O",ROUND(#REF!,2),"ERRO!!!")))</f>
        <v/>
      </c>
      <c r="P36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</row>
    <row r="37" spans="1:30" s="162" customFormat="1" ht="38.25" customHeight="1" thickBot="1" x14ac:dyDescent="0.3">
      <c r="A37"/>
      <c r="B37"/>
      <c r="C37"/>
      <c r="D37" s="2457" t="s">
        <v>1</v>
      </c>
      <c r="E37" s="2458"/>
      <c r="F37" s="2500"/>
      <c r="G37" s="217"/>
      <c r="H37" s="218"/>
      <c r="I37" s="219"/>
      <c r="J37" s="220"/>
      <c r="K37" s="266"/>
      <c r="L37" s="219"/>
      <c r="M37" s="220"/>
      <c r="N37" s="266"/>
      <c r="O37" s="267"/>
      <c r="P37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</row>
    <row r="38" spans="1:30" s="162" customFormat="1" ht="15" x14ac:dyDescent="0.25">
      <c r="A38"/>
      <c r="B38"/>
      <c r="C38"/>
      <c r="D38" s="342" t="s">
        <v>205</v>
      </c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4"/>
      <c r="P38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</row>
    <row r="39" spans="1:30" s="162" customFormat="1" ht="15" x14ac:dyDescent="0.25">
      <c r="A39"/>
      <c r="B39"/>
      <c r="C39"/>
      <c r="D39" s="345" t="s">
        <v>206</v>
      </c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7"/>
      <c r="P39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</row>
    <row r="40" spans="1:30" s="162" customFormat="1" ht="15" x14ac:dyDescent="0.25">
      <c r="A40"/>
      <c r="B40"/>
      <c r="C40"/>
      <c r="D40" s="345" t="s">
        <v>207</v>
      </c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7"/>
      <c r="P40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</row>
    <row r="41" spans="1:30" s="162" customFormat="1" ht="15.75" thickBot="1" x14ac:dyDescent="0.3">
      <c r="A41"/>
      <c r="B41"/>
      <c r="C41"/>
      <c r="D41" s="295" t="s">
        <v>208</v>
      </c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7"/>
      <c r="P41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</row>
    <row r="42" spans="1:30" s="162" customFormat="1" ht="15" x14ac:dyDescent="0.25">
      <c r="A42"/>
      <c r="B42"/>
      <c r="C42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</row>
    <row r="43" spans="1:30" s="162" customFormat="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</row>
    <row r="44" spans="1:30" s="162" customFormat="1" ht="29.2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</row>
    <row r="45" spans="1:30" s="162" customFormat="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</row>
    <row r="46" spans="1:30" s="162" customFormat="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</row>
    <row r="47" spans="1:30" s="162" customFormat="1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</row>
    <row r="48" spans="1:30" s="162" customFormat="1" ht="15" x14ac:dyDescent="0.25">
      <c r="A48"/>
      <c r="B48"/>
      <c r="C48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</row>
    <row r="49" spans="1:30" s="162" customFormat="1" ht="15" x14ac:dyDescent="0.25">
      <c r="A49"/>
      <c r="B49"/>
      <c r="C49"/>
      <c r="D49" s="216"/>
      <c r="E49" s="216"/>
      <c r="F49" s="216"/>
      <c r="G49" s="216"/>
      <c r="H49" s="216"/>
      <c r="I49" s="216"/>
      <c r="J49" s="216"/>
      <c r="K49" s="216"/>
      <c r="P49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</row>
    <row r="50" spans="1:30" s="162" customFormat="1" ht="15" x14ac:dyDescent="0.25">
      <c r="A50"/>
      <c r="B50"/>
      <c r="C50"/>
      <c r="D50" s="216"/>
      <c r="E50" s="216"/>
      <c r="F50" s="216"/>
      <c r="G50" s="216"/>
      <c r="H50" s="216"/>
      <c r="I50" s="216"/>
      <c r="J50" s="216"/>
      <c r="K50" s="216"/>
      <c r="P50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</row>
    <row r="51" spans="1:30" s="162" customFormat="1" ht="15" x14ac:dyDescent="0.25">
      <c r="A51"/>
      <c r="B51"/>
      <c r="C51"/>
      <c r="D51" s="216"/>
      <c r="E51" s="216"/>
      <c r="F51" s="216"/>
      <c r="G51" s="216"/>
      <c r="H51" s="216"/>
      <c r="I51" s="216"/>
      <c r="J51" s="216"/>
      <c r="K51" s="216"/>
      <c r="L51" s="222"/>
      <c r="M51" s="222"/>
      <c r="N51" s="222"/>
      <c r="O51" s="222"/>
      <c r="P51"/>
    </row>
    <row r="52" spans="1:30" s="162" customFormat="1" ht="15" x14ac:dyDescent="0.25">
      <c r="A52"/>
      <c r="B52"/>
      <c r="C52"/>
      <c r="D52" s="216"/>
      <c r="E52" s="216"/>
      <c r="F52" s="216"/>
      <c r="G52" s="216"/>
      <c r="H52" s="216"/>
      <c r="I52" s="216"/>
      <c r="J52" s="216"/>
      <c r="K52" s="216"/>
      <c r="L52" s="222"/>
      <c r="M52" s="222"/>
      <c r="N52" s="222"/>
      <c r="O52" s="222"/>
      <c r="P52"/>
    </row>
    <row r="53" spans="1:30" s="162" customFormat="1" ht="15" x14ac:dyDescent="0.25">
      <c r="A53"/>
      <c r="B53"/>
      <c r="C53"/>
      <c r="D53" s="216"/>
      <c r="E53" s="216"/>
      <c r="F53" s="216"/>
      <c r="G53" s="216"/>
      <c r="H53" s="216"/>
      <c r="I53" s="216"/>
      <c r="J53" s="216"/>
      <c r="K53" s="216"/>
      <c r="L53" s="222"/>
      <c r="M53" s="222"/>
      <c r="N53" s="222"/>
      <c r="O53" s="222"/>
      <c r="P53"/>
    </row>
    <row r="54" spans="1:30" s="162" customFormat="1" ht="15" x14ac:dyDescent="0.25">
      <c r="A54"/>
      <c r="B54"/>
      <c r="C54"/>
      <c r="D54" s="216"/>
      <c r="E54" s="216"/>
      <c r="F54" s="216"/>
      <c r="G54" s="216"/>
      <c r="H54" s="216"/>
      <c r="I54" s="216"/>
      <c r="J54" s="216"/>
      <c r="K54" s="216"/>
      <c r="L54" s="222"/>
      <c r="M54" s="222"/>
      <c r="N54" s="222"/>
      <c r="O54" s="222"/>
      <c r="P54"/>
    </row>
    <row r="55" spans="1:30" s="162" customFormat="1" ht="15" x14ac:dyDescent="0.25">
      <c r="A55"/>
      <c r="B55"/>
      <c r="C55"/>
      <c r="D55" s="216"/>
      <c r="E55" s="216"/>
      <c r="F55" s="216"/>
      <c r="G55" s="216"/>
      <c r="H55" s="216"/>
      <c r="I55" s="216"/>
      <c r="J55" s="216"/>
      <c r="K55" s="216"/>
      <c r="L55" s="222"/>
      <c r="M55" s="222"/>
      <c r="N55" s="222"/>
      <c r="O55" s="222"/>
      <c r="P55"/>
    </row>
  </sheetData>
  <mergeCells count="18">
    <mergeCell ref="D37:F37"/>
    <mergeCell ref="M9:O9"/>
    <mergeCell ref="M10:O10"/>
    <mergeCell ref="D12:D14"/>
    <mergeCell ref="E12:E14"/>
    <mergeCell ref="F12:F14"/>
    <mergeCell ref="G12:I12"/>
    <mergeCell ref="J12:L12"/>
    <mergeCell ref="M12:O12"/>
    <mergeCell ref="F9:G9"/>
    <mergeCell ref="F10:L10"/>
    <mergeCell ref="D11:O11"/>
    <mergeCell ref="M8:O8"/>
    <mergeCell ref="D4:O4"/>
    <mergeCell ref="D5:O5"/>
    <mergeCell ref="M6:O6"/>
    <mergeCell ref="F7:L7"/>
    <mergeCell ref="M7:O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A10" zoomScale="70" zoomScaleNormal="70" workbookViewId="0">
      <selection activeCell="E23" sqref="E23"/>
    </sheetView>
  </sheetViews>
  <sheetFormatPr defaultRowHeight="12.75" x14ac:dyDescent="0.25"/>
  <cols>
    <col min="1" max="2" width="12.42578125" style="163" customWidth="1"/>
    <col min="3" max="3" width="25.85546875" style="164" customWidth="1"/>
    <col min="4" max="4" width="29.5703125" style="164" customWidth="1"/>
    <col min="5" max="5" width="19.85546875" style="163" customWidth="1"/>
    <col min="6" max="6" width="17.5703125" style="163" customWidth="1"/>
    <col min="7" max="7" width="16.5703125" style="163" customWidth="1"/>
    <col min="8" max="8" width="22" style="163" customWidth="1"/>
    <col min="9" max="9" width="15.28515625" style="163" customWidth="1"/>
    <col min="10" max="10" width="14.5703125" style="163" customWidth="1"/>
    <col min="11" max="11" width="14.28515625" style="163" customWidth="1"/>
    <col min="12" max="12" width="24.140625" style="163" customWidth="1"/>
    <col min="13" max="16384" width="9.140625" style="163"/>
  </cols>
  <sheetData>
    <row r="1" spans="1:22" s="162" customFormat="1" ht="14.25" x14ac:dyDescent="0.25">
      <c r="A1" s="163"/>
      <c r="B1" s="163"/>
      <c r="C1" s="164"/>
      <c r="D1" s="164"/>
      <c r="E1" s="163"/>
      <c r="F1" s="163"/>
      <c r="G1" s="163"/>
      <c r="H1" s="163"/>
      <c r="I1" s="163"/>
      <c r="J1" s="163"/>
    </row>
    <row r="2" spans="1:22" s="162" customFormat="1" ht="14.25" x14ac:dyDescent="0.25">
      <c r="A2" s="163"/>
      <c r="B2" s="163"/>
      <c r="F2" s="163"/>
      <c r="G2" s="163"/>
      <c r="H2" s="163"/>
      <c r="I2" s="163"/>
      <c r="J2" s="163"/>
    </row>
    <row r="3" spans="1:22" s="162" customFormat="1" ht="109.5" customHeight="1" thickBot="1" x14ac:dyDescent="0.3">
      <c r="A3" s="163"/>
      <c r="B3" s="163"/>
      <c r="C3" s="166"/>
      <c r="D3" s="166"/>
      <c r="E3" s="166"/>
      <c r="F3" s="166"/>
      <c r="G3" s="166"/>
      <c r="H3" s="166"/>
      <c r="I3" s="163"/>
      <c r="J3" s="163"/>
    </row>
    <row r="4" spans="1:22" s="162" customFormat="1" ht="36" customHeight="1" thickBot="1" x14ac:dyDescent="0.3">
      <c r="A4" s="163"/>
      <c r="B4" s="163"/>
      <c r="C4" s="2313" t="str">
        <f>EMPREENDIMENTO!$B$4</f>
        <v>LICENCIAMENTO AMBIENTAL DE LUCAS DO RIO VERDE / MT a ITAITUBA / PA</v>
      </c>
      <c r="D4" s="2314"/>
      <c r="E4" s="2314"/>
      <c r="F4" s="2314"/>
      <c r="G4" s="2314"/>
      <c r="H4" s="2314"/>
      <c r="I4" s="2314"/>
      <c r="J4" s="2314"/>
      <c r="K4" s="2314"/>
      <c r="L4" s="2315"/>
      <c r="M4" s="349"/>
      <c r="N4" s="349"/>
    </row>
    <row r="5" spans="1:22" s="162" customFormat="1" ht="31.5" customHeight="1" thickBot="1" x14ac:dyDescent="0.3">
      <c r="A5" s="163"/>
      <c r="B5" s="163"/>
      <c r="C5" s="2526" t="s">
        <v>210</v>
      </c>
      <c r="D5" s="2527"/>
      <c r="E5" s="2527"/>
      <c r="F5" s="2527"/>
      <c r="G5" s="2527"/>
      <c r="H5" s="2527"/>
      <c r="I5" s="2527"/>
      <c r="J5" s="2527"/>
      <c r="K5" s="2527"/>
      <c r="L5" s="2528"/>
      <c r="M5" s="350"/>
      <c r="N5" s="350"/>
    </row>
    <row r="6" spans="1:22" s="162" customFormat="1" ht="24" customHeight="1" x14ac:dyDescent="0.25">
      <c r="A6" s="163"/>
      <c r="B6" s="163"/>
      <c r="C6" s="332" t="str">
        <f>'Técnico-Planilha'!D6</f>
        <v>FERROVIA:</v>
      </c>
      <c r="D6" s="339"/>
      <c r="E6" s="340" t="str">
        <f>RESUMO!C3</f>
        <v>LUCAS DO RIO VERDE / MT - ITAITUBA / PA (FERROGRÃO)</v>
      </c>
      <c r="F6" s="341"/>
      <c r="G6" s="341"/>
      <c r="H6" s="1799" t="s">
        <v>591</v>
      </c>
      <c r="I6" s="1534"/>
      <c r="J6" s="1535"/>
      <c r="K6" s="1557"/>
      <c r="L6" s="1536"/>
      <c r="M6" s="291"/>
      <c r="N6" s="291"/>
    </row>
    <row r="7" spans="1:22" s="162" customFormat="1" ht="50.25" customHeight="1" thickBot="1" x14ac:dyDescent="0.3">
      <c r="A7" s="163"/>
      <c r="B7" s="163"/>
      <c r="C7" s="169" t="s">
        <v>177</v>
      </c>
      <c r="D7" s="170"/>
      <c r="E7" s="2487" t="str">
        <f>Técnico!F7</f>
        <v>Pátio Ferroviário de Lucas do Rio Verde (MT) da Ferrovia EF – 354 e o Porto de Miritituba, no Distrito de Miritituba/PA</v>
      </c>
      <c r="F7" s="2488"/>
      <c r="G7" s="2539"/>
      <c r="H7" s="774"/>
      <c r="I7" s="1593"/>
      <c r="J7" s="1594"/>
      <c r="K7" s="1595"/>
      <c r="L7" s="1596"/>
      <c r="M7" s="291"/>
      <c r="N7" s="291"/>
    </row>
    <row r="8" spans="1:22" s="162" customFormat="1" ht="24" customHeight="1" thickBot="1" x14ac:dyDescent="0.3">
      <c r="A8" s="163"/>
      <c r="B8" s="163"/>
      <c r="C8" s="169" t="s">
        <v>178</v>
      </c>
      <c r="D8" s="170"/>
      <c r="E8" s="171" t="s">
        <v>179</v>
      </c>
      <c r="F8" s="172"/>
      <c r="G8" s="172"/>
      <c r="H8" s="348" t="s">
        <v>181</v>
      </c>
      <c r="I8" s="1531"/>
      <c r="J8" s="1532"/>
      <c r="K8" s="1589"/>
      <c r="L8" s="1533"/>
      <c r="M8" s="291"/>
      <c r="N8" s="291"/>
    </row>
    <row r="9" spans="1:22" s="162" customFormat="1" ht="42" customHeight="1" thickBot="1" x14ac:dyDescent="0.3">
      <c r="A9" s="178"/>
      <c r="B9" s="178"/>
      <c r="C9" s="174" t="s">
        <v>180</v>
      </c>
      <c r="D9" s="175"/>
      <c r="E9" s="2524" t="str">
        <f>EMPREENDIMENTO!B11</f>
        <v>1.188,985 km</v>
      </c>
      <c r="F9" s="2453"/>
      <c r="G9" s="1484"/>
      <c r="H9" s="1877" t="str">
        <f>EMPREENDIMENTO!B15</f>
        <v>junho/2019</v>
      </c>
      <c r="I9" s="1590"/>
      <c r="J9" s="1569"/>
      <c r="K9" s="1591"/>
      <c r="L9" s="1592"/>
      <c r="M9" s="291"/>
      <c r="N9" s="291"/>
    </row>
    <row r="10" spans="1:22" s="162" customFormat="1" ht="24" customHeight="1" thickBot="1" x14ac:dyDescent="0.3">
      <c r="A10" s="178"/>
      <c r="B10" s="178"/>
      <c r="C10" s="2533" t="s">
        <v>182</v>
      </c>
      <c r="D10" s="2534"/>
      <c r="E10" s="351" t="str">
        <f>EMPREENDIMENTO!B12</f>
        <v>660 dias</v>
      </c>
      <c r="F10" s="352"/>
      <c r="G10" s="352"/>
      <c r="H10" s="331"/>
      <c r="I10" s="1526"/>
      <c r="J10" s="1527"/>
      <c r="K10" s="1527"/>
      <c r="L10" s="1588"/>
      <c r="M10" s="291"/>
      <c r="N10" s="291"/>
    </row>
    <row r="11" spans="1:22" s="162" customFormat="1" ht="29.25" customHeight="1" thickBot="1" x14ac:dyDescent="0.3">
      <c r="A11" s="178"/>
      <c r="B11" s="178"/>
      <c r="C11" s="1599"/>
      <c r="D11" s="1600"/>
      <c r="E11" s="2540" t="s">
        <v>140</v>
      </c>
      <c r="F11" s="2540"/>
      <c r="G11" s="2540"/>
      <c r="H11" s="2541"/>
      <c r="I11" s="2542" t="s">
        <v>143</v>
      </c>
      <c r="J11" s="2543"/>
      <c r="K11" s="2543"/>
      <c r="L11" s="2544"/>
    </row>
    <row r="12" spans="1:22" s="162" customFormat="1" ht="36.75" customHeight="1" x14ac:dyDescent="0.2">
      <c r="A12" s="185"/>
      <c r="B12" s="185"/>
      <c r="C12" s="2535" t="s">
        <v>183</v>
      </c>
      <c r="D12" s="2537" t="s">
        <v>216</v>
      </c>
      <c r="E12" s="196" t="s">
        <v>217</v>
      </c>
      <c r="F12" s="232" t="s">
        <v>218</v>
      </c>
      <c r="G12" s="232" t="s">
        <v>219</v>
      </c>
      <c r="H12" s="1705" t="s">
        <v>220</v>
      </c>
      <c r="I12" s="196" t="s">
        <v>217</v>
      </c>
      <c r="J12" s="232" t="s">
        <v>218</v>
      </c>
      <c r="K12" s="232" t="s">
        <v>219</v>
      </c>
      <c r="L12" s="233" t="s">
        <v>220</v>
      </c>
      <c r="M12" s="185"/>
      <c r="N12" s="185"/>
      <c r="O12" s="185"/>
      <c r="P12" s="185"/>
      <c r="Q12" s="185"/>
      <c r="R12" s="185"/>
      <c r="S12" s="185"/>
      <c r="T12" s="185"/>
      <c r="U12" s="185"/>
      <c r="V12" s="185"/>
    </row>
    <row r="13" spans="1:22" s="190" customFormat="1" ht="20.25" customHeight="1" thickBot="1" x14ac:dyDescent="0.3">
      <c r="A13" s="191"/>
      <c r="B13" s="191"/>
      <c r="C13" s="2536"/>
      <c r="D13" s="2538"/>
      <c r="E13" s="234" t="s">
        <v>33</v>
      </c>
      <c r="F13" s="235" t="s">
        <v>34</v>
      </c>
      <c r="G13" s="235" t="s">
        <v>35</v>
      </c>
      <c r="H13" s="1706" t="s">
        <v>221</v>
      </c>
      <c r="I13" s="1713" t="s">
        <v>33</v>
      </c>
      <c r="J13" s="1714" t="s">
        <v>34</v>
      </c>
      <c r="K13" s="1714" t="s">
        <v>35</v>
      </c>
      <c r="L13" s="1715" t="s">
        <v>221</v>
      </c>
      <c r="M13" s="191"/>
      <c r="N13" s="191"/>
      <c r="O13" s="191"/>
      <c r="P13" s="191"/>
      <c r="Q13" s="191"/>
      <c r="R13" s="191"/>
      <c r="S13" s="191"/>
      <c r="T13" s="191"/>
      <c r="U13" s="191"/>
      <c r="V13" s="191"/>
    </row>
    <row r="14" spans="1:22" s="162" customFormat="1" ht="20.25" customHeight="1" x14ac:dyDescent="0.2">
      <c r="A14" s="185"/>
      <c r="B14" s="185"/>
      <c r="C14" s="1800" t="s">
        <v>302</v>
      </c>
      <c r="D14" s="1801" t="s">
        <v>305</v>
      </c>
      <c r="E14" s="1741">
        <f>'EQUIPE TÉCNICA'!CF31</f>
        <v>2</v>
      </c>
      <c r="F14" s="1742">
        <f>'EQUIPE TÉCNICA'!BX31</f>
        <v>60</v>
      </c>
      <c r="G14" s="1802">
        <f>DADOS!G26</f>
        <v>160.11799999999999</v>
      </c>
      <c r="H14" s="1803">
        <f t="shared" ref="H14:H19" si="0">E14*F14*G14</f>
        <v>19214.16</v>
      </c>
      <c r="I14" s="1804">
        <f>'EQUIPE TÉCNICA'!CF97</f>
        <v>0</v>
      </c>
      <c r="J14" s="1805">
        <v>30</v>
      </c>
      <c r="K14" s="1802">
        <f>DADOS!G26</f>
        <v>160.11799999999999</v>
      </c>
      <c r="L14" s="1806">
        <f>I14*J14*K14</f>
        <v>0</v>
      </c>
      <c r="M14" s="185"/>
      <c r="N14" s="185"/>
      <c r="O14" s="185"/>
      <c r="P14" s="185"/>
      <c r="Q14" s="185"/>
      <c r="R14" s="185"/>
      <c r="S14" s="185"/>
      <c r="T14" s="185"/>
      <c r="U14" s="185"/>
      <c r="V14" s="185"/>
    </row>
    <row r="15" spans="1:22" s="162" customFormat="1" ht="19.5" customHeight="1" x14ac:dyDescent="0.2">
      <c r="A15" s="185"/>
      <c r="B15" s="185"/>
      <c r="C15" s="237" t="s">
        <v>303</v>
      </c>
      <c r="D15" s="243" t="s">
        <v>305</v>
      </c>
      <c r="E15" s="239">
        <f>'EQUIPE TÉCNICA'!CF25</f>
        <v>6</v>
      </c>
      <c r="F15" s="240">
        <f>'EQUIPE TÉCNICA'!BX25</f>
        <v>97.5</v>
      </c>
      <c r="G15" s="1586">
        <f>DADOS!G26</f>
        <v>160.11799999999999</v>
      </c>
      <c r="H15" s="1699">
        <f t="shared" si="0"/>
        <v>93669.03</v>
      </c>
      <c r="I15" s="1720">
        <f>'EQUIPE TÉCNICA'!CF109</f>
        <v>0</v>
      </c>
      <c r="J15" s="1721">
        <v>30</v>
      </c>
      <c r="K15" s="1586">
        <f>DADOS!G26</f>
        <v>160.11799999999999</v>
      </c>
      <c r="L15" s="1712">
        <f>I15*J15*K15</f>
        <v>0</v>
      </c>
      <c r="M15" s="185"/>
      <c r="N15" s="185"/>
      <c r="O15" s="185"/>
      <c r="P15" s="185"/>
      <c r="Q15" s="185"/>
      <c r="R15" s="185"/>
      <c r="S15" s="185"/>
      <c r="T15" s="185"/>
      <c r="U15" s="185"/>
      <c r="V15" s="185"/>
    </row>
    <row r="16" spans="1:22" s="162" customFormat="1" ht="17.25" customHeight="1" x14ac:dyDescent="0.2">
      <c r="A16" s="185"/>
      <c r="B16" s="185"/>
      <c r="C16" s="1800" t="s">
        <v>202</v>
      </c>
      <c r="D16" s="1807" t="s">
        <v>305</v>
      </c>
      <c r="E16" s="1741">
        <f>'EQUIPE TÉCNICA'!CF21</f>
        <v>2</v>
      </c>
      <c r="F16" s="1742">
        <f>'EQUIPE TÉCNICA'!BX21</f>
        <v>60</v>
      </c>
      <c r="G16" s="1802">
        <f>DADOS!G26</f>
        <v>160.11799999999999</v>
      </c>
      <c r="H16" s="1803">
        <f t="shared" si="0"/>
        <v>19214.16</v>
      </c>
      <c r="I16" s="1808"/>
      <c r="J16" s="1809"/>
      <c r="K16" s="1809"/>
      <c r="L16" s="1810"/>
      <c r="M16" s="185"/>
      <c r="N16" s="185"/>
      <c r="O16" s="185"/>
      <c r="P16" s="185"/>
      <c r="Q16" s="185"/>
      <c r="R16" s="185"/>
      <c r="S16" s="185"/>
      <c r="T16" s="185"/>
      <c r="U16" s="185"/>
      <c r="V16" s="185"/>
    </row>
    <row r="17" spans="1:22" s="162" customFormat="1" ht="18.75" customHeight="1" x14ac:dyDescent="0.2">
      <c r="A17" s="185"/>
      <c r="B17" s="185"/>
      <c r="C17" s="244" t="s">
        <v>203</v>
      </c>
      <c r="D17" s="245" t="s">
        <v>305</v>
      </c>
      <c r="E17" s="246">
        <f>'EQUIPE TÉCNICA'!CF38</f>
        <v>2</v>
      </c>
      <c r="F17" s="247">
        <f>'EQUIPE TÉCNICA'!BX38</f>
        <v>60</v>
      </c>
      <c r="G17" s="1587">
        <f>DADOS!G26</f>
        <v>160.11799999999999</v>
      </c>
      <c r="H17" s="1700">
        <f t="shared" si="0"/>
        <v>19214.16</v>
      </c>
      <c r="I17" s="1710"/>
      <c r="J17" s="1702"/>
      <c r="K17" s="1701"/>
      <c r="L17" s="1709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s="162" customFormat="1" ht="23.25" customHeight="1" x14ac:dyDescent="0.2">
      <c r="A18" s="185"/>
      <c r="B18" s="185"/>
      <c r="C18" s="1800" t="s">
        <v>204</v>
      </c>
      <c r="D18" s="1801" t="s">
        <v>305</v>
      </c>
      <c r="E18" s="1741">
        <f>'EQUIPE TÉCNICA'!CF41</f>
        <v>2</v>
      </c>
      <c r="F18" s="1742">
        <f>'EQUIPE TÉCNICA'!BX41</f>
        <v>60</v>
      </c>
      <c r="G18" s="1802">
        <f>DADOS!G26</f>
        <v>160.11799999999999</v>
      </c>
      <c r="H18" s="1803">
        <f t="shared" si="0"/>
        <v>19214.16</v>
      </c>
      <c r="I18" s="1823">
        <f>'EQUIPE TÉCNICA'!CF103</f>
        <v>0</v>
      </c>
      <c r="J18" s="1824">
        <v>30</v>
      </c>
      <c r="K18" s="1802">
        <f>DADOS!G24</f>
        <v>107.10233333333333</v>
      </c>
      <c r="L18" s="1802">
        <f>I18*J18*K18</f>
        <v>0</v>
      </c>
      <c r="M18" s="185"/>
      <c r="N18" s="185"/>
      <c r="O18" s="185"/>
      <c r="P18" s="185"/>
      <c r="Q18" s="185"/>
      <c r="R18" s="185"/>
      <c r="S18" s="185"/>
      <c r="T18" s="185"/>
      <c r="U18" s="185"/>
      <c r="V18" s="185"/>
    </row>
    <row r="19" spans="1:22" s="162" customFormat="1" ht="18.75" customHeight="1" x14ac:dyDescent="0.2">
      <c r="A19" s="185"/>
      <c r="B19" s="185"/>
      <c r="C19" s="244" t="s">
        <v>478</v>
      </c>
      <c r="D19" s="251" t="s">
        <v>305</v>
      </c>
      <c r="E19" s="246">
        <f>'EQUIPE TÉCNICA'!CF44</f>
        <v>2</v>
      </c>
      <c r="F19" s="247">
        <f>'EQUIPE TÉCNICA'!BX44</f>
        <v>60</v>
      </c>
      <c r="G19" s="1587">
        <f>DADOS!G26</f>
        <v>160.11799999999999</v>
      </c>
      <c r="H19" s="1700">
        <f t="shared" si="0"/>
        <v>19214.16</v>
      </c>
      <c r="I19" s="1711">
        <f>'EQUIPE TÉCNICA'!CF93</f>
        <v>0</v>
      </c>
      <c r="J19" s="1703">
        <v>30</v>
      </c>
      <c r="K19" s="1704">
        <f>DADOS!G26</f>
        <v>160.11799999999999</v>
      </c>
      <c r="L19" s="1712">
        <f>I19*J19*K19</f>
        <v>0</v>
      </c>
      <c r="M19" s="185"/>
      <c r="N19" s="185"/>
      <c r="O19" s="185"/>
      <c r="P19" s="185"/>
      <c r="Q19" s="185"/>
      <c r="R19" s="185"/>
      <c r="S19" s="185"/>
      <c r="T19" s="185"/>
      <c r="U19" s="185"/>
      <c r="V19" s="185"/>
    </row>
    <row r="20" spans="1:22" s="162" customFormat="1" ht="15" x14ac:dyDescent="0.2">
      <c r="A20" s="185"/>
      <c r="B20" s="185"/>
      <c r="C20" s="244" t="s">
        <v>179</v>
      </c>
      <c r="D20" s="251" t="s">
        <v>179</v>
      </c>
      <c r="E20" s="246" t="s">
        <v>179</v>
      </c>
      <c r="F20" s="247" t="s">
        <v>179</v>
      </c>
      <c r="G20" s="248" t="s">
        <v>179</v>
      </c>
      <c r="H20" s="1707" t="s">
        <v>179</v>
      </c>
      <c r="I20" s="1725"/>
      <c r="J20" s="1722"/>
      <c r="K20" s="1723"/>
      <c r="L20" s="1726"/>
      <c r="M20" s="185"/>
      <c r="N20" s="185"/>
      <c r="O20" s="185"/>
      <c r="P20" s="185"/>
      <c r="Q20" s="185"/>
      <c r="R20" s="185"/>
      <c r="S20" s="185"/>
      <c r="T20" s="185"/>
      <c r="U20" s="185"/>
      <c r="V20" s="185"/>
    </row>
    <row r="21" spans="1:22" s="162" customFormat="1" ht="15" x14ac:dyDescent="0.2">
      <c r="A21" s="185"/>
      <c r="B21" s="185"/>
      <c r="C21" s="244" t="s">
        <v>179</v>
      </c>
      <c r="D21" s="251" t="s">
        <v>179</v>
      </c>
      <c r="E21" s="246" t="s">
        <v>179</v>
      </c>
      <c r="F21" s="247" t="s">
        <v>179</v>
      </c>
      <c r="G21" s="248" t="s">
        <v>179</v>
      </c>
      <c r="H21" s="1707" t="s">
        <v>179</v>
      </c>
      <c r="I21" s="1725"/>
      <c r="J21" s="1722"/>
      <c r="K21" s="1723"/>
      <c r="L21" s="1726"/>
      <c r="M21" s="185"/>
      <c r="N21" s="185"/>
      <c r="O21" s="185"/>
      <c r="P21" s="185"/>
      <c r="Q21" s="185"/>
      <c r="R21" s="185"/>
      <c r="S21" s="185"/>
      <c r="T21" s="185"/>
      <c r="U21" s="185"/>
      <c r="V21" s="185"/>
    </row>
    <row r="22" spans="1:22" s="162" customFormat="1" ht="15" x14ac:dyDescent="0.2">
      <c r="A22" s="185"/>
      <c r="B22" s="185"/>
      <c r="C22" s="237" t="s">
        <v>179</v>
      </c>
      <c r="D22" s="238" t="s">
        <v>179</v>
      </c>
      <c r="E22" s="239" t="s">
        <v>179</v>
      </c>
      <c r="F22" s="240" t="s">
        <v>179</v>
      </c>
      <c r="G22" s="241" t="s">
        <v>179</v>
      </c>
      <c r="H22" s="1708" t="s">
        <v>179</v>
      </c>
      <c r="I22" s="1727"/>
      <c r="J22" s="1723"/>
      <c r="K22" s="1723"/>
      <c r="L22" s="1726"/>
      <c r="M22" s="185"/>
      <c r="N22" s="185"/>
      <c r="O22" s="185"/>
      <c r="P22" s="185"/>
      <c r="Q22" s="185"/>
      <c r="R22" s="185"/>
      <c r="S22" s="185"/>
      <c r="T22" s="185"/>
      <c r="U22" s="185"/>
      <c r="V22" s="185"/>
    </row>
    <row r="23" spans="1:22" s="162" customFormat="1" ht="15" x14ac:dyDescent="0.2">
      <c r="A23" s="185"/>
      <c r="B23" s="185"/>
      <c r="C23" s="237" t="s">
        <v>179</v>
      </c>
      <c r="D23" s="238" t="s">
        <v>179</v>
      </c>
      <c r="E23" s="239" t="s">
        <v>179</v>
      </c>
      <c r="F23" s="240" t="s">
        <v>179</v>
      </c>
      <c r="G23" s="241" t="s">
        <v>179</v>
      </c>
      <c r="H23" s="1708" t="s">
        <v>179</v>
      </c>
      <c r="I23" s="1727"/>
      <c r="J23" s="1723"/>
      <c r="K23" s="1723"/>
      <c r="L23" s="1726"/>
      <c r="M23" s="185"/>
      <c r="N23" s="185"/>
      <c r="O23" s="185"/>
      <c r="P23" s="185"/>
      <c r="Q23" s="185"/>
      <c r="R23" s="185"/>
      <c r="S23" s="185"/>
      <c r="T23" s="185"/>
      <c r="U23" s="185"/>
      <c r="V23" s="185"/>
    </row>
    <row r="24" spans="1:22" s="162" customFormat="1" ht="15" x14ac:dyDescent="0.2">
      <c r="A24" s="185"/>
      <c r="B24" s="185"/>
      <c r="C24" s="237" t="s">
        <v>179</v>
      </c>
      <c r="D24" s="238" t="s">
        <v>179</v>
      </c>
      <c r="E24" s="239" t="s">
        <v>179</v>
      </c>
      <c r="F24" s="240" t="s">
        <v>179</v>
      </c>
      <c r="G24" s="241" t="s">
        <v>179</v>
      </c>
      <c r="H24" s="1708" t="s">
        <v>179</v>
      </c>
      <c r="I24" s="1727"/>
      <c r="J24" s="1723"/>
      <c r="K24" s="1723"/>
      <c r="L24" s="1726"/>
      <c r="M24" s="185"/>
      <c r="N24" s="185"/>
      <c r="O24" s="185"/>
      <c r="P24" s="185"/>
      <c r="Q24" s="185"/>
      <c r="R24" s="185"/>
      <c r="S24" s="185"/>
      <c r="T24" s="185"/>
      <c r="U24" s="185"/>
      <c r="V24" s="185"/>
    </row>
    <row r="25" spans="1:22" s="162" customFormat="1" ht="15" x14ac:dyDescent="0.2">
      <c r="A25" s="185"/>
      <c r="B25" s="185"/>
      <c r="C25" s="237" t="s">
        <v>179</v>
      </c>
      <c r="D25" s="238" t="s">
        <v>179</v>
      </c>
      <c r="E25" s="239" t="s">
        <v>179</v>
      </c>
      <c r="F25" s="240" t="s">
        <v>179</v>
      </c>
      <c r="G25" s="241" t="s">
        <v>179</v>
      </c>
      <c r="H25" s="1708" t="s">
        <v>179</v>
      </c>
      <c r="I25" s="1727"/>
      <c r="J25" s="1723"/>
      <c r="K25" s="1723"/>
      <c r="L25" s="1726"/>
      <c r="M25" s="185"/>
      <c r="N25" s="185"/>
      <c r="O25" s="185"/>
      <c r="P25" s="185"/>
      <c r="Q25" s="185"/>
      <c r="R25" s="185"/>
      <c r="S25" s="185"/>
      <c r="T25" s="185"/>
      <c r="U25" s="185"/>
      <c r="V25" s="185"/>
    </row>
    <row r="26" spans="1:22" s="162" customFormat="1" ht="15" x14ac:dyDescent="0.2">
      <c r="A26" s="185"/>
      <c r="B26" s="185"/>
      <c r="C26" s="237" t="s">
        <v>179</v>
      </c>
      <c r="D26" s="238" t="s">
        <v>179</v>
      </c>
      <c r="E26" s="239" t="s">
        <v>179</v>
      </c>
      <c r="F26" s="240" t="s">
        <v>179</v>
      </c>
      <c r="G26" s="241" t="s">
        <v>179</v>
      </c>
      <c r="H26" s="1708" t="s">
        <v>179</v>
      </c>
      <c r="I26" s="1727"/>
      <c r="J26" s="1723"/>
      <c r="K26" s="1723"/>
      <c r="L26" s="1726"/>
      <c r="M26" s="185"/>
      <c r="N26" s="185"/>
      <c r="O26" s="185"/>
      <c r="P26" s="185"/>
      <c r="Q26" s="185"/>
      <c r="R26" s="185"/>
      <c r="S26" s="185"/>
      <c r="T26" s="185"/>
      <c r="U26" s="185"/>
      <c r="V26" s="185"/>
    </row>
    <row r="27" spans="1:22" s="162" customFormat="1" ht="15" x14ac:dyDescent="0.2">
      <c r="A27" s="185"/>
      <c r="B27" s="185"/>
      <c r="C27" s="237" t="s">
        <v>179</v>
      </c>
      <c r="D27" s="238" t="s">
        <v>179</v>
      </c>
      <c r="E27" s="239" t="s">
        <v>179</v>
      </c>
      <c r="F27" s="240" t="s">
        <v>179</v>
      </c>
      <c r="G27" s="241" t="s">
        <v>179</v>
      </c>
      <c r="H27" s="1708" t="s">
        <v>179</v>
      </c>
      <c r="I27" s="1727"/>
      <c r="J27" s="1723"/>
      <c r="K27" s="1723"/>
      <c r="L27" s="1726"/>
      <c r="M27" s="185"/>
      <c r="N27" s="185"/>
      <c r="O27" s="185"/>
      <c r="P27" s="185"/>
      <c r="Q27" s="185"/>
      <c r="R27" s="185"/>
      <c r="S27" s="185"/>
      <c r="T27" s="185"/>
      <c r="U27" s="185"/>
      <c r="V27" s="185"/>
    </row>
    <row r="28" spans="1:22" s="162" customFormat="1" ht="15" x14ac:dyDescent="0.2">
      <c r="A28" s="185"/>
      <c r="B28" s="185"/>
      <c r="C28" s="237" t="s">
        <v>179</v>
      </c>
      <c r="D28" s="238" t="s">
        <v>179</v>
      </c>
      <c r="E28" s="239" t="s">
        <v>179</v>
      </c>
      <c r="F28" s="240" t="s">
        <v>179</v>
      </c>
      <c r="G28" s="241" t="s">
        <v>179</v>
      </c>
      <c r="H28" s="1708" t="s">
        <v>179</v>
      </c>
      <c r="I28" s="1727"/>
      <c r="J28" s="1723"/>
      <c r="K28" s="1723"/>
      <c r="L28" s="1726"/>
      <c r="M28" s="185"/>
      <c r="N28" s="185"/>
      <c r="O28" s="185"/>
      <c r="P28" s="185"/>
      <c r="Q28" s="185"/>
      <c r="R28" s="185"/>
      <c r="S28" s="185"/>
      <c r="T28" s="185"/>
      <c r="U28" s="185"/>
      <c r="V28" s="185"/>
    </row>
    <row r="29" spans="1:22" s="162" customFormat="1" ht="15" x14ac:dyDescent="0.2">
      <c r="A29" s="185"/>
      <c r="B29" s="185"/>
      <c r="C29" s="237" t="s">
        <v>179</v>
      </c>
      <c r="D29" s="238" t="s">
        <v>179</v>
      </c>
      <c r="E29" s="239" t="s">
        <v>179</v>
      </c>
      <c r="F29" s="240" t="s">
        <v>179</v>
      </c>
      <c r="G29" s="241" t="s">
        <v>179</v>
      </c>
      <c r="H29" s="1708" t="s">
        <v>179</v>
      </c>
      <c r="I29" s="1727"/>
      <c r="J29" s="1723"/>
      <c r="K29" s="1723"/>
      <c r="L29" s="1726"/>
      <c r="M29" s="185"/>
      <c r="N29" s="185"/>
      <c r="O29" s="185"/>
      <c r="P29" s="185"/>
      <c r="Q29" s="185"/>
      <c r="R29" s="185"/>
      <c r="S29" s="185"/>
      <c r="T29" s="185"/>
      <c r="U29" s="185"/>
      <c r="V29" s="185"/>
    </row>
    <row r="30" spans="1:22" s="162" customFormat="1" ht="15" x14ac:dyDescent="0.2">
      <c r="A30" s="185"/>
      <c r="B30" s="185"/>
      <c r="C30" s="237" t="s">
        <v>179</v>
      </c>
      <c r="D30" s="238" t="s">
        <v>179</v>
      </c>
      <c r="E30" s="239" t="s">
        <v>179</v>
      </c>
      <c r="F30" s="240" t="s">
        <v>179</v>
      </c>
      <c r="G30" s="241" t="s">
        <v>179</v>
      </c>
      <c r="H30" s="1708" t="s">
        <v>179</v>
      </c>
      <c r="I30" s="1727"/>
      <c r="J30" s="1723"/>
      <c r="K30" s="1723"/>
      <c r="L30" s="1726"/>
      <c r="M30" s="185"/>
      <c r="N30" s="185"/>
      <c r="O30" s="185"/>
      <c r="P30" s="185"/>
      <c r="Q30" s="185"/>
      <c r="R30" s="185"/>
      <c r="S30" s="185"/>
      <c r="T30" s="185"/>
      <c r="U30" s="185"/>
      <c r="V30" s="185"/>
    </row>
    <row r="31" spans="1:22" s="162" customFormat="1" ht="15" x14ac:dyDescent="0.2">
      <c r="A31" s="185"/>
      <c r="B31" s="185"/>
      <c r="C31" s="237" t="s">
        <v>179</v>
      </c>
      <c r="D31" s="238" t="s">
        <v>179</v>
      </c>
      <c r="E31" s="239" t="s">
        <v>179</v>
      </c>
      <c r="F31" s="240" t="s">
        <v>179</v>
      </c>
      <c r="G31" s="241" t="s">
        <v>179</v>
      </c>
      <c r="H31" s="1708" t="s">
        <v>179</v>
      </c>
      <c r="I31" s="1727"/>
      <c r="J31" s="1723"/>
      <c r="K31" s="1723"/>
      <c r="L31" s="1726"/>
      <c r="M31" s="185"/>
      <c r="N31" s="185"/>
      <c r="O31" s="185"/>
      <c r="P31" s="185"/>
      <c r="Q31" s="185"/>
      <c r="R31" s="185"/>
      <c r="S31" s="185"/>
      <c r="T31" s="185"/>
      <c r="U31" s="185"/>
      <c r="V31" s="185"/>
    </row>
    <row r="32" spans="1:22" s="162" customFormat="1" ht="15.75" thickBot="1" x14ac:dyDescent="0.25">
      <c r="A32" s="185"/>
      <c r="B32" s="185"/>
      <c r="C32" s="237" t="s">
        <v>179</v>
      </c>
      <c r="D32" s="238" t="s">
        <v>179</v>
      </c>
      <c r="E32" s="239" t="s">
        <v>179</v>
      </c>
      <c r="F32" s="240" t="s">
        <v>179</v>
      </c>
      <c r="G32" s="241" t="s">
        <v>179</v>
      </c>
      <c r="H32" s="1708" t="s">
        <v>179</v>
      </c>
      <c r="I32" s="1728"/>
      <c r="J32" s="1729"/>
      <c r="K32" s="1729"/>
      <c r="L32" s="1730"/>
      <c r="M32" s="185"/>
      <c r="N32" s="185"/>
      <c r="O32" s="185"/>
      <c r="P32" s="185"/>
      <c r="Q32" s="185"/>
      <c r="R32" s="185"/>
      <c r="S32" s="185"/>
      <c r="T32" s="185"/>
      <c r="U32" s="185"/>
      <c r="V32" s="185"/>
    </row>
    <row r="33" spans="1:22" s="162" customFormat="1" ht="27.75" customHeight="1" thickBot="1" x14ac:dyDescent="0.25">
      <c r="A33" s="185"/>
      <c r="B33" s="185"/>
      <c r="C33" s="252"/>
      <c r="D33" s="253"/>
      <c r="E33" s="253"/>
      <c r="F33" s="253"/>
      <c r="G33" s="1543" t="s">
        <v>222</v>
      </c>
      <c r="H33" s="1782">
        <f>SUM(H14:H32)</f>
        <v>189739.83000000002</v>
      </c>
      <c r="I33" s="1597"/>
      <c r="J33" s="1731"/>
      <c r="K33" s="1598"/>
      <c r="L33" s="1724">
        <f>SUM(L14:L32)</f>
        <v>0</v>
      </c>
      <c r="M33" s="185"/>
      <c r="N33" s="185"/>
      <c r="O33" s="185"/>
      <c r="P33" s="185"/>
      <c r="Q33" s="185"/>
      <c r="R33" s="185"/>
      <c r="S33" s="185"/>
      <c r="T33" s="185"/>
      <c r="U33" s="185"/>
      <c r="V33" s="185"/>
    </row>
    <row r="34" spans="1:22" s="162" customFormat="1" ht="14.25" x14ac:dyDescent="0.2">
      <c r="A34" s="185"/>
      <c r="B34" s="185"/>
      <c r="C34" s="216"/>
      <c r="D34" s="216"/>
      <c r="E34" s="216"/>
      <c r="F34" s="216"/>
      <c r="G34" s="216"/>
      <c r="H34" s="216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</row>
    <row r="35" spans="1:22" s="162" customFormat="1" ht="14.25" x14ac:dyDescent="0.2">
      <c r="A35" s="185"/>
      <c r="B35" s="185"/>
      <c r="C35" s="216"/>
      <c r="D35" s="216"/>
      <c r="E35" s="216"/>
      <c r="F35" s="216"/>
      <c r="G35" s="216"/>
      <c r="H35" s="216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</row>
  </sheetData>
  <sheetProtection password="B9DE" sheet="1" objects="1" scenarios="1"/>
  <mergeCells count="9">
    <mergeCell ref="E9:F9"/>
    <mergeCell ref="C10:D10"/>
    <mergeCell ref="C4:L4"/>
    <mergeCell ref="C5:L5"/>
    <mergeCell ref="C12:C13"/>
    <mergeCell ref="D12:D13"/>
    <mergeCell ref="E7:G7"/>
    <mergeCell ref="E11:H11"/>
    <mergeCell ref="I11:L11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7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24</vt:i4>
      </vt:variant>
    </vt:vector>
  </HeadingPairs>
  <TitlesOfParts>
    <vt:vector size="41" baseType="lpstr">
      <vt:lpstr>EMPREENDIMENTO</vt:lpstr>
      <vt:lpstr>RESUMO-Planilha</vt:lpstr>
      <vt:lpstr>RESUMO</vt:lpstr>
      <vt:lpstr>EQUIPE TÉCNICA</vt:lpstr>
      <vt:lpstr>Superior</vt:lpstr>
      <vt:lpstr>Superior-Planilha</vt:lpstr>
      <vt:lpstr>Técnico</vt:lpstr>
      <vt:lpstr>Técnico-Planilha</vt:lpstr>
      <vt:lpstr>Veículos</vt:lpstr>
      <vt:lpstr>Veículos-Planilha</vt:lpstr>
      <vt:lpstr>ServGrafico</vt:lpstr>
      <vt:lpstr>ServGrafico (2)</vt:lpstr>
      <vt:lpstr>Planilha Contratual</vt:lpstr>
      <vt:lpstr>Planilha Contratual (2)</vt:lpstr>
      <vt:lpstr>Cronograma</vt:lpstr>
      <vt:lpstr>Cronograma (2)</vt:lpstr>
      <vt:lpstr>DADOS</vt:lpstr>
      <vt:lpstr>Cronograma!Area_de_impressao</vt:lpstr>
      <vt:lpstr>'Cronograma (2)'!Area_de_impressao</vt:lpstr>
      <vt:lpstr>DADOS!Area_de_impressao</vt:lpstr>
      <vt:lpstr>'Planilha Contratual'!Area_de_impressao</vt:lpstr>
      <vt:lpstr>'Planilha Contratual (2)'!Area_de_impressao</vt:lpstr>
      <vt:lpstr>RESUMO!Area_de_impressao</vt:lpstr>
      <vt:lpstr>'RESUMO-Planilha'!Area_de_impressao</vt:lpstr>
      <vt:lpstr>Superior!Area_de_impressao</vt:lpstr>
      <vt:lpstr>'Superior-Planilha'!Area_de_impressao</vt:lpstr>
      <vt:lpstr>Técnico!Area_de_impressao</vt:lpstr>
      <vt:lpstr>'Técnico-Planilha'!Area_de_impressao</vt:lpstr>
      <vt:lpstr>Veículos!Area_de_impressao</vt:lpstr>
      <vt:lpstr>'Veículos-Planilha'!Area_de_impressao</vt:lpstr>
      <vt:lpstr>Cronograma!Titulos_de_impressao</vt:lpstr>
      <vt:lpstr>'Cronograma (2)'!Titulos_de_impressao</vt:lpstr>
      <vt:lpstr>'EQUIPE TÉCNICA'!Titulos_de_impressao</vt:lpstr>
      <vt:lpstr>ServGrafico!Titulos_de_impressao</vt:lpstr>
      <vt:lpstr>'ServGrafico (2)'!Titulos_de_impressao</vt:lpstr>
      <vt:lpstr>Superior!Titulos_de_impressao</vt:lpstr>
      <vt:lpstr>'Superior-Planilha'!Titulos_de_impressao</vt:lpstr>
      <vt:lpstr>Técnico!Titulos_de_impressao</vt:lpstr>
      <vt:lpstr>'Técnico-Planilha'!Titulos_de_impressao</vt:lpstr>
      <vt:lpstr>Veículos!Titulos_de_impressao</vt:lpstr>
      <vt:lpstr>'Veículos-Planilha'!Titulos_de_impressao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NATHERCIA</dc:creator>
  <cp:lastModifiedBy>Anthony Cesar Duarte</cp:lastModifiedBy>
  <cp:lastPrinted>2015-12-17T11:27:37Z</cp:lastPrinted>
  <dcterms:created xsi:type="dcterms:W3CDTF">2011-05-29T23:29:32Z</dcterms:created>
  <dcterms:modified xsi:type="dcterms:W3CDTF">2019-08-12T14:13:53Z</dcterms:modified>
</cp:coreProperties>
</file>