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GELIC\COLIC\PASTAS COLIC\2021\02 - Licitações - Modalidades\Pregão\PE 09.2021 - TERCEIRIZAÇÃO DE SERVIÇOS\1. Empresas\2. LIMA E SILVA SERVICOS E TRANSPORTES LTDA\"/>
    </mc:Choice>
  </mc:AlternateContent>
  <xr:revisionPtr revIDLastSave="0" documentId="8_{518F39F4-5461-4C65-A10F-186EA75732DE}" xr6:coauthVersionLast="45" xr6:coauthVersionMax="45" xr10:uidLastSave="{00000000-0000-0000-0000-000000000000}"/>
  <bookViews>
    <workbookView xWindow="-120" yWindow="-120" windowWidth="29040" windowHeight="15840" tabRatio="725" xr2:uid="{00000000-000D-0000-FFFF-FFFF00000000}"/>
  </bookViews>
  <sheets>
    <sheet name="Formação de preços" sheetId="21" r:id="rId1"/>
    <sheet name="Uniforme" sheetId="27" r:id="rId2"/>
    <sheet name="Materiais" sheetId="28" r:id="rId3"/>
    <sheet name="Proposta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3" i="28" l="1"/>
  <c r="K43" i="28" s="1"/>
  <c r="J44" i="28"/>
  <c r="K44" i="28" s="1"/>
  <c r="J45" i="28"/>
  <c r="K45" i="28" s="1"/>
  <c r="J46" i="28"/>
  <c r="K46" i="28" s="1"/>
  <c r="J47" i="28"/>
  <c r="K47" i="28" s="1"/>
  <c r="J48" i="28"/>
  <c r="K48" i="28" s="1"/>
  <c r="J49" i="28"/>
  <c r="K49" i="28" s="1"/>
  <c r="J50" i="28"/>
  <c r="K50" i="28" s="1"/>
  <c r="J51" i="28"/>
  <c r="K51" i="28" s="1"/>
  <c r="J52" i="28"/>
  <c r="K52" i="28" s="1"/>
  <c r="J53" i="28"/>
  <c r="K53" i="28" s="1"/>
  <c r="J54" i="28"/>
  <c r="K54" i="28" s="1"/>
  <c r="J55" i="28"/>
  <c r="K55" i="28" s="1"/>
  <c r="J56" i="28"/>
  <c r="K56" i="28" s="1"/>
  <c r="J42" i="28"/>
  <c r="K42" i="28" s="1"/>
  <c r="J13" i="28"/>
  <c r="K13" i="28" s="1"/>
  <c r="J14" i="28"/>
  <c r="K14" i="28" s="1"/>
  <c r="J15" i="28"/>
  <c r="K15" i="28" s="1"/>
  <c r="J16" i="28"/>
  <c r="K16" i="28" s="1"/>
  <c r="J17" i="28"/>
  <c r="K17" i="28" s="1"/>
  <c r="J18" i="28"/>
  <c r="K18" i="28" s="1"/>
  <c r="J19" i="28"/>
  <c r="K19" i="28" s="1"/>
  <c r="J20" i="28"/>
  <c r="K20" i="28" s="1"/>
  <c r="J21" i="28"/>
  <c r="K21" i="28" s="1"/>
  <c r="J22" i="28"/>
  <c r="K22" i="28" s="1"/>
  <c r="J23" i="28"/>
  <c r="K23" i="28" s="1"/>
  <c r="J24" i="28"/>
  <c r="K24" i="28" s="1"/>
  <c r="J25" i="28"/>
  <c r="K25" i="28" s="1"/>
  <c r="J26" i="28"/>
  <c r="K26" i="28" s="1"/>
  <c r="J27" i="28"/>
  <c r="K27" i="28" s="1"/>
  <c r="J28" i="28"/>
  <c r="K28" i="28" s="1"/>
  <c r="J29" i="28"/>
  <c r="K29" i="28" s="1"/>
  <c r="J30" i="28"/>
  <c r="K30" i="28" s="1"/>
  <c r="J31" i="28"/>
  <c r="K31" i="28" s="1"/>
  <c r="J32" i="28"/>
  <c r="K32" i="28" s="1"/>
  <c r="J33" i="28"/>
  <c r="K33" i="28" s="1"/>
  <c r="J34" i="28"/>
  <c r="K34" i="28" s="1"/>
  <c r="J12" i="28"/>
  <c r="K12" i="28" s="1"/>
  <c r="H6" i="28"/>
  <c r="J6" i="28" s="1"/>
  <c r="F34" i="27"/>
  <c r="G34" i="27" s="1"/>
  <c r="F35" i="27"/>
  <c r="G35" i="27" s="1"/>
  <c r="F24" i="27"/>
  <c r="G24" i="27"/>
  <c r="F25" i="27"/>
  <c r="G25" i="27" s="1"/>
  <c r="F26" i="27"/>
  <c r="G26" i="27"/>
  <c r="F14" i="27"/>
  <c r="G14" i="27" s="1"/>
  <c r="F15" i="27"/>
  <c r="G15" i="27" s="1"/>
  <c r="F16" i="27"/>
  <c r="G16" i="27" s="1"/>
  <c r="F5" i="27"/>
  <c r="G5" i="27" s="1"/>
  <c r="F6" i="27"/>
  <c r="G6" i="27" s="1"/>
  <c r="F33" i="27"/>
  <c r="G33" i="27" s="1"/>
  <c r="F32" i="27"/>
  <c r="G32" i="27" s="1"/>
  <c r="F27" i="27"/>
  <c r="G27" i="27" s="1"/>
  <c r="F23" i="27"/>
  <c r="G23" i="27" s="1"/>
  <c r="F22" i="27"/>
  <c r="G22" i="27" s="1"/>
  <c r="F21" i="27"/>
  <c r="G21" i="27" s="1"/>
  <c r="G28" i="27" s="1"/>
  <c r="G86" i="21" s="1"/>
  <c r="F13" i="27"/>
  <c r="G13" i="27" s="1"/>
  <c r="F12" i="27"/>
  <c r="G12" i="27" s="1"/>
  <c r="F11" i="27"/>
  <c r="G11" i="27" s="1"/>
  <c r="F4" i="27"/>
  <c r="G4" i="27" s="1"/>
  <c r="F3" i="27"/>
  <c r="G3" i="27" s="1"/>
  <c r="F2" i="27"/>
  <c r="G2" i="27" s="1"/>
  <c r="L41" i="21"/>
  <c r="L40" i="21"/>
  <c r="J41" i="21"/>
  <c r="J40" i="21"/>
  <c r="J45" i="21" s="1"/>
  <c r="I51" i="21" s="1"/>
  <c r="K95" i="21"/>
  <c r="K99" i="21" s="1"/>
  <c r="K57" i="21"/>
  <c r="L45" i="21"/>
  <c r="K51" i="21" s="1"/>
  <c r="K37" i="21"/>
  <c r="K26" i="21"/>
  <c r="K14" i="21"/>
  <c r="K20" i="21" s="1"/>
  <c r="L9" i="21"/>
  <c r="I95" i="21"/>
  <c r="I99" i="21" s="1"/>
  <c r="I57" i="21"/>
  <c r="I62" i="21" s="1"/>
  <c r="I37" i="21"/>
  <c r="I26" i="21"/>
  <c r="I20" i="21"/>
  <c r="I14" i="21"/>
  <c r="J20" i="21" s="1"/>
  <c r="J9" i="21"/>
  <c r="J58" i="28" l="1"/>
  <c r="L20" i="21"/>
  <c r="L68" i="21" s="1"/>
  <c r="K58" i="28"/>
  <c r="K36" i="28"/>
  <c r="J36" i="28"/>
  <c r="J8" i="28"/>
  <c r="J38" i="28" s="1"/>
  <c r="K6" i="28"/>
  <c r="K8" i="28" s="1"/>
  <c r="G36" i="27"/>
  <c r="I86" i="21" s="1"/>
  <c r="G7" i="27"/>
  <c r="G17" i="27"/>
  <c r="E86" i="21" s="1"/>
  <c r="L57" i="21"/>
  <c r="L66" i="21"/>
  <c r="J66" i="21"/>
  <c r="J70" i="21"/>
  <c r="J60" i="21"/>
  <c r="L24" i="21"/>
  <c r="K62" i="21"/>
  <c r="L25" i="21"/>
  <c r="L59" i="21"/>
  <c r="L69" i="21"/>
  <c r="L61" i="21"/>
  <c r="L71" i="21"/>
  <c r="K103" i="21"/>
  <c r="L70" i="21"/>
  <c r="J67" i="21"/>
  <c r="J25" i="21"/>
  <c r="J56" i="21"/>
  <c r="J59" i="21"/>
  <c r="J69" i="21"/>
  <c r="J57" i="21"/>
  <c r="J61" i="21"/>
  <c r="J71" i="21"/>
  <c r="I103" i="21"/>
  <c r="J24" i="21"/>
  <c r="J26" i="21" s="1"/>
  <c r="J30" i="21" s="1"/>
  <c r="J29" i="21"/>
  <c r="J58" i="21"/>
  <c r="J68" i="21"/>
  <c r="J72" i="21" s="1"/>
  <c r="I80" i="21" s="1"/>
  <c r="I82" i="21" s="1"/>
  <c r="I106" i="21" s="1"/>
  <c r="J32" i="21" l="1"/>
  <c r="C86" i="21"/>
  <c r="K86" i="21"/>
  <c r="J60" i="28"/>
  <c r="K87" i="21"/>
  <c r="C87" i="21"/>
  <c r="E87" i="21"/>
  <c r="I87" i="21"/>
  <c r="G87" i="21"/>
  <c r="L58" i="21"/>
  <c r="L67" i="21"/>
  <c r="L56" i="21"/>
  <c r="L62" i="21" s="1"/>
  <c r="K105" i="21" s="1"/>
  <c r="L60" i="21"/>
  <c r="K38" i="28"/>
  <c r="K60" i="28" s="1"/>
  <c r="L72" i="21"/>
  <c r="K80" i="21" s="1"/>
  <c r="K82" i="21" s="1"/>
  <c r="K106" i="21" s="1"/>
  <c r="L26" i="21"/>
  <c r="J35" i="21"/>
  <c r="J31" i="21"/>
  <c r="I49" i="21"/>
  <c r="J33" i="21"/>
  <c r="J34" i="21"/>
  <c r="J36" i="21"/>
  <c r="J62" i="21"/>
  <c r="I105" i="21" s="1"/>
  <c r="I89" i="21" l="1"/>
  <c r="I107" i="21" s="1"/>
  <c r="I88" i="21"/>
  <c r="C88" i="21"/>
  <c r="G88" i="21"/>
  <c r="E88" i="21"/>
  <c r="K88" i="21"/>
  <c r="K89" i="21"/>
  <c r="K107" i="21" s="1"/>
  <c r="J37" i="21"/>
  <c r="I50" i="21" s="1"/>
  <c r="I52" i="21" s="1"/>
  <c r="L35" i="21"/>
  <c r="L31" i="21"/>
  <c r="K49" i="21"/>
  <c r="L33" i="21"/>
  <c r="L30" i="21"/>
  <c r="L34" i="21"/>
  <c r="L32" i="21"/>
  <c r="L36" i="21"/>
  <c r="L29" i="21"/>
  <c r="H41" i="21"/>
  <c r="H40" i="21"/>
  <c r="F41" i="21"/>
  <c r="F40" i="21"/>
  <c r="D41" i="21"/>
  <c r="D40" i="21"/>
  <c r="L37" i="21" l="1"/>
  <c r="K50" i="21" s="1"/>
  <c r="K52" i="21" s="1"/>
  <c r="I104" i="21"/>
  <c r="I108" i="21" s="1"/>
  <c r="J93" i="21"/>
  <c r="J94" i="21" s="1"/>
  <c r="D45" i="21"/>
  <c r="H45" i="21"/>
  <c r="G51" i="21" s="1"/>
  <c r="F45" i="21"/>
  <c r="H9" i="21"/>
  <c r="F9" i="21"/>
  <c r="D9" i="21"/>
  <c r="G95" i="21"/>
  <c r="G89" i="21"/>
  <c r="G57" i="21"/>
  <c r="G37" i="21"/>
  <c r="G26" i="21"/>
  <c r="G14" i="21"/>
  <c r="H20" i="21" s="1"/>
  <c r="H24" i="21" s="1"/>
  <c r="E95" i="21"/>
  <c r="E89" i="21"/>
  <c r="E57" i="21"/>
  <c r="E62" i="21" s="1"/>
  <c r="E37" i="21"/>
  <c r="E26" i="21"/>
  <c r="E14" i="21"/>
  <c r="E20" i="21" s="1"/>
  <c r="K104" i="21" l="1"/>
  <c r="K108" i="21" s="1"/>
  <c r="L93" i="21"/>
  <c r="L94" i="21" s="1"/>
  <c r="L98" i="21" s="1"/>
  <c r="J97" i="21"/>
  <c r="J98" i="21"/>
  <c r="J96" i="21"/>
  <c r="G107" i="21"/>
  <c r="E107" i="21"/>
  <c r="G99" i="21"/>
  <c r="E99" i="21"/>
  <c r="H67" i="21"/>
  <c r="H68" i="21"/>
  <c r="H58" i="21"/>
  <c r="H71" i="21"/>
  <c r="H57" i="21"/>
  <c r="H59" i="21"/>
  <c r="G62" i="21"/>
  <c r="H60" i="21"/>
  <c r="H69" i="21"/>
  <c r="H61" i="21"/>
  <c r="H66" i="21"/>
  <c r="H70" i="21"/>
  <c r="E51" i="21"/>
  <c r="H56" i="21"/>
  <c r="G20" i="21"/>
  <c r="H25" i="21"/>
  <c r="H26" i="21" s="1"/>
  <c r="H34" i="21" s="1"/>
  <c r="G103" i="21"/>
  <c r="F20" i="21"/>
  <c r="F57" i="21" s="1"/>
  <c r="H35" i="21" l="1"/>
  <c r="L97" i="21"/>
  <c r="L96" i="21"/>
  <c r="J95" i="21"/>
  <c r="J99" i="21" s="1"/>
  <c r="I109" i="21" s="1"/>
  <c r="I110" i="21" s="1"/>
  <c r="G49" i="21"/>
  <c r="H33" i="21"/>
  <c r="H32" i="21"/>
  <c r="H29" i="21"/>
  <c r="H36" i="21"/>
  <c r="H31" i="21"/>
  <c r="H30" i="21"/>
  <c r="F66" i="21"/>
  <c r="F71" i="21"/>
  <c r="F56" i="21"/>
  <c r="F70" i="21"/>
  <c r="F61" i="21"/>
  <c r="F69" i="21"/>
  <c r="F60" i="21"/>
  <c r="F68" i="21"/>
  <c r="F59" i="21"/>
  <c r="F67" i="21"/>
  <c r="F58" i="21"/>
  <c r="F25" i="21"/>
  <c r="E103" i="21"/>
  <c r="F24" i="21"/>
  <c r="I111" i="21" l="1"/>
  <c r="I112" i="21" s="1"/>
  <c r="D23" i="7"/>
  <c r="E23" i="7" s="1"/>
  <c r="F23" i="7" s="1"/>
  <c r="L95" i="21"/>
  <c r="L99" i="21" s="1"/>
  <c r="K109" i="21" s="1"/>
  <c r="K110" i="21" s="1"/>
  <c r="F26" i="21"/>
  <c r="K111" i="21" l="1"/>
  <c r="K112" i="21" s="1"/>
  <c r="D24" i="7"/>
  <c r="E24" i="7" s="1"/>
  <c r="F24" i="7" s="1"/>
  <c r="E49" i="21"/>
  <c r="F31" i="21"/>
  <c r="F30" i="21"/>
  <c r="F29" i="21"/>
  <c r="F33" i="21"/>
  <c r="F32" i="21"/>
  <c r="F35" i="21"/>
  <c r="F34" i="21"/>
  <c r="F36" i="21"/>
  <c r="C89" i="21"/>
  <c r="C95" i="21"/>
  <c r="C57" i="21"/>
  <c r="C37" i="21"/>
  <c r="C26" i="21"/>
  <c r="C14" i="21"/>
  <c r="D20" i="21" s="1"/>
  <c r="C107" i="21" l="1"/>
  <c r="C99" i="21"/>
  <c r="D71" i="21"/>
  <c r="D68" i="21"/>
  <c r="D67" i="21"/>
  <c r="D60" i="21"/>
  <c r="D66" i="21"/>
  <c r="D61" i="21"/>
  <c r="D70" i="21"/>
  <c r="D58" i="21"/>
  <c r="D56" i="21"/>
  <c r="D59" i="21"/>
  <c r="D69" i="21"/>
  <c r="C62" i="21"/>
  <c r="D57" i="21"/>
  <c r="C51" i="21"/>
  <c r="D24" i="21"/>
  <c r="D25" i="21"/>
  <c r="C103" i="21"/>
  <c r="C20" i="21"/>
  <c r="H62" i="21" l="1"/>
  <c r="G105" i="21" s="1"/>
  <c r="F72" i="21"/>
  <c r="E80" i="21" s="1"/>
  <c r="E82" i="21" s="1"/>
  <c r="E106" i="21" s="1"/>
  <c r="F62" i="21"/>
  <c r="E105" i="21" s="1"/>
  <c r="H72" i="21"/>
  <c r="G80" i="21" s="1"/>
  <c r="G82" i="21" s="1"/>
  <c r="G106" i="21" s="1"/>
  <c r="D72" i="21"/>
  <c r="C80" i="21" s="1"/>
  <c r="C82" i="21" s="1"/>
  <c r="C106" i="21" s="1"/>
  <c r="D62" i="21"/>
  <c r="C105" i="21" s="1"/>
  <c r="D26" i="21"/>
  <c r="D30" i="21" l="1"/>
  <c r="D29" i="21"/>
  <c r="D33" i="21"/>
  <c r="D34" i="21"/>
  <c r="D31" i="21"/>
  <c r="D36" i="21"/>
  <c r="D32" i="21"/>
  <c r="D35" i="21"/>
  <c r="C49" i="21"/>
  <c r="H37" i="21" l="1"/>
  <c r="G50" i="21" s="1"/>
  <c r="G52" i="21" s="1"/>
  <c r="F37" i="21"/>
  <c r="E50" i="21" s="1"/>
  <c r="E52" i="21" s="1"/>
  <c r="D37" i="21"/>
  <c r="C50" i="21" s="1"/>
  <c r="C52" i="21" s="1"/>
  <c r="H93" i="21" l="1"/>
  <c r="H94" i="21" s="1"/>
  <c r="H98" i="21" s="1"/>
  <c r="D93" i="21"/>
  <c r="D94" i="21" s="1"/>
  <c r="D96" i="21" s="1"/>
  <c r="F93" i="21"/>
  <c r="E104" i="21"/>
  <c r="E108" i="21" s="1"/>
  <c r="G104" i="21"/>
  <c r="G108" i="21" s="1"/>
  <c r="C104" i="21"/>
  <c r="C108" i="21" s="1"/>
  <c r="H96" i="21" l="1"/>
  <c r="H97" i="21"/>
  <c r="F94" i="21"/>
  <c r="F96" i="21" s="1"/>
  <c r="D97" i="21"/>
  <c r="F97" i="21" l="1"/>
  <c r="F98" i="21"/>
  <c r="D98" i="21"/>
  <c r="D95" i="21" l="1"/>
  <c r="D99" i="21" s="1"/>
  <c r="C109" i="21" s="1"/>
  <c r="C110" i="21" s="1"/>
  <c r="F95" i="21"/>
  <c r="F99" i="21" s="1"/>
  <c r="E109" i="21" s="1"/>
  <c r="E110" i="21" s="1"/>
  <c r="H95" i="21"/>
  <c r="H99" i="21" s="1"/>
  <c r="G109" i="21" s="1"/>
  <c r="G110" i="21" s="1"/>
  <c r="E20" i="7" l="1"/>
  <c r="F20" i="7" s="1"/>
  <c r="D20" i="7"/>
  <c r="G111" i="21"/>
  <c r="G112" i="21" s="1"/>
  <c r="D22" i="7"/>
  <c r="E22" i="7" s="1"/>
  <c r="F22" i="7" s="1"/>
  <c r="E111" i="21"/>
  <c r="E112" i="21" s="1"/>
  <c r="D21" i="7"/>
  <c r="C111" i="21"/>
  <c r="C112" i="21" s="1"/>
  <c r="E21" i="7"/>
  <c r="F21" i="7" s="1"/>
  <c r="F25" i="7" l="1"/>
  <c r="E25" i="7"/>
</calcChain>
</file>

<file path=xl/sharedStrings.xml><?xml version="1.0" encoding="utf-8"?>
<sst xmlns="http://schemas.openxmlformats.org/spreadsheetml/2006/main" count="650" uniqueCount="241">
  <si>
    <t>Adicional Noturno</t>
  </si>
  <si>
    <t>%</t>
  </si>
  <si>
    <t>Outros (especificar)</t>
  </si>
  <si>
    <t>Lucro</t>
  </si>
  <si>
    <t>Data base da categoria (dia/mês/ano)</t>
  </si>
  <si>
    <t>Categoria profissional (vinculada à execução contratual)</t>
  </si>
  <si>
    <t>A</t>
  </si>
  <si>
    <t>B</t>
  </si>
  <si>
    <t>C</t>
  </si>
  <si>
    <t>D</t>
  </si>
  <si>
    <t>E</t>
  </si>
  <si>
    <t>F</t>
  </si>
  <si>
    <t>G</t>
  </si>
  <si>
    <t>H</t>
  </si>
  <si>
    <t>4.1</t>
  </si>
  <si>
    <t>4.2</t>
  </si>
  <si>
    <t>Salário Base</t>
  </si>
  <si>
    <t>PIS</t>
  </si>
  <si>
    <t>COFINS</t>
  </si>
  <si>
    <t>ISS</t>
  </si>
  <si>
    <t>Classificação Brasileira de Ocupações (CBO)</t>
  </si>
  <si>
    <t>Adicional de Hora Noturna Reduzida</t>
  </si>
  <si>
    <t>2.1</t>
  </si>
  <si>
    <t>2.2</t>
  </si>
  <si>
    <t>2.3</t>
  </si>
  <si>
    <t>Benefícios Mensais e Diários</t>
  </si>
  <si>
    <t>Aviso Prévio Indenizado</t>
  </si>
  <si>
    <t>Módulo 4 - Custo de Reposição do Profissional Ausente</t>
  </si>
  <si>
    <t xml:space="preserve">PLANILHA RESUMO DOS CUSTOS MENSAIS E ANUAIS POR POSTO DE TRABALHO </t>
  </si>
  <si>
    <t>ITEM</t>
  </si>
  <si>
    <t>POSTOS DE TRABALHO</t>
  </si>
  <si>
    <t>Quantidade de Posto de trabalho</t>
  </si>
  <si>
    <t xml:space="preserve">Valor Mensal do Serviço </t>
  </si>
  <si>
    <t>(A)</t>
  </si>
  <si>
    <t xml:space="preserve">(B) </t>
  </si>
  <si>
    <r>
      <t>NÚMERO DE REGISTRO NO MTE:</t>
    </r>
    <r>
      <rPr>
        <sz val="10.5"/>
        <color indexed="8"/>
        <rFont val="Arial"/>
        <family val="2"/>
      </rPr>
      <t xml:space="preserve"> </t>
    </r>
  </si>
  <si>
    <r>
      <t>DATA DE REGISTRO NO MTE:</t>
    </r>
    <r>
      <rPr>
        <sz val="10.5"/>
        <color indexed="8"/>
        <rFont val="Arial"/>
        <family val="2"/>
      </rPr>
      <t xml:space="preserve"> </t>
    </r>
  </si>
  <si>
    <r>
      <t>NÚMERO DA SOLICITAÇÃO:</t>
    </r>
    <r>
      <rPr>
        <sz val="10.5"/>
        <color indexed="8"/>
        <rFont val="Arial"/>
        <family val="2"/>
      </rPr>
      <t xml:space="preserve"> </t>
    </r>
  </si>
  <si>
    <r>
      <t>NÚMERO DO PROCESSO:</t>
    </r>
    <r>
      <rPr>
        <sz val="10.5"/>
        <color indexed="8"/>
        <rFont val="Arial"/>
        <family val="2"/>
      </rPr>
      <t xml:space="preserve"> </t>
    </r>
  </si>
  <si>
    <r>
      <t>DATA DO PROTOCOLO:</t>
    </r>
    <r>
      <rPr>
        <sz val="10.5"/>
        <color indexed="8"/>
        <rFont val="Arial"/>
        <family val="2"/>
      </rPr>
      <t xml:space="preserve"> </t>
    </r>
  </si>
  <si>
    <t>PROPOSTA</t>
  </si>
  <si>
    <t>Declaramos ainda que os valores cotados serão válidos até a homologação de nova convenção coletiva. Após isso visamos que esse valor seja repactuado tendo como base o percentual de aumento de salário.</t>
  </si>
  <si>
    <t>Dados da empresa:</t>
  </si>
  <si>
    <t>a) razão social: Lima e Silva Serviços e Transporte Ltda</t>
  </si>
  <si>
    <t>b) CNPJ (MF) nº: 20.204.491/0001-08</t>
  </si>
  <si>
    <t>c) Inscrição Estadual nº: 07.559.196/001-17</t>
  </si>
  <si>
    <t>e) Telefone:    (61) 33568373</t>
  </si>
  <si>
    <t>g) Representante legal com poderes para assinar o contrato: Maria do Carmo de Lima</t>
  </si>
  <si>
    <t>h) Sócio/Administrador, RG: 2.764.445 SSP DF CPF: 843.931.496-53.</t>
  </si>
  <si>
    <t>i) Banco: CEF      Conta corrente:    736-5     Agência:  010</t>
  </si>
  <si>
    <t>________________________________________________</t>
  </si>
  <si>
    <t>Lima e Silva Serviços e Transportes Ltda. - ME</t>
  </si>
  <si>
    <t>CNPJ nº 20.204.491/0001-08</t>
  </si>
  <si>
    <t>Maria do Carmo de Lima</t>
  </si>
  <si>
    <t>RG n°: 2.764.445 SSP DF</t>
  </si>
  <si>
    <t>»Nos preços propostos estão inclusos todos os custos com salários, leis sociais, trabalhistas, seguros, impostos, taxas e contribuições, transporte, alimentação, despesas administrativas, lucro e demais insumos necessários ao cumprimento integral do objeto ora licitado. Manifestamos concordância em atender as necessidades do órgão</t>
  </si>
  <si>
    <t>(C) = (A x B)</t>
  </si>
  <si>
    <t>(D) = (C X 12)</t>
  </si>
  <si>
    <t>Total</t>
  </si>
  <si>
    <t>VIGÊNCIA</t>
  </si>
  <si>
    <t>Composição da Remuneração</t>
  </si>
  <si>
    <t>Valor (R$)</t>
  </si>
  <si>
    <t>Módulo 2 - Encargos e Benefícios Anuais, Mensais e Diários</t>
  </si>
  <si>
    <t>13º (décimo terceiro) Salário, Férias e Adicional de Férias</t>
  </si>
  <si>
    <t>13º (décimo terceiro) Salário</t>
  </si>
  <si>
    <t>Férias e Adicional de Férias</t>
  </si>
  <si>
    <t>GPS, FGTS e outras contribuições</t>
  </si>
  <si>
    <t>INSS</t>
  </si>
  <si>
    <t>SENAI - SENAC</t>
  </si>
  <si>
    <t>SEBRAE</t>
  </si>
  <si>
    <t>INCRA</t>
  </si>
  <si>
    <t>FGTS</t>
  </si>
  <si>
    <t>Quadro-Resumo do Módulo 2 - Encargos e Benefícios anuais, mensais e diários</t>
  </si>
  <si>
    <t>Módulo 3 - Provisão para Rescisão</t>
  </si>
  <si>
    <t>Provisão para Rescisão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</si>
  <si>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</si>
  <si>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</si>
  <si>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</si>
  <si>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</si>
  <si>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</si>
  <si>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</si>
  <si>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</si>
  <si>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</si>
  <si>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</si>
  <si>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Módulo 6 - Custos Indiretos, Tributos e Lucro</t>
  </si>
  <si>
    <t>Mão de obra vinculada à execução contratual (valor por empregado)</t>
  </si>
  <si>
    <t>Módulo 1 - Composição da Remuneração</t>
  </si>
  <si>
    <t>Subtotal (A + B +C+ D+E)</t>
  </si>
  <si>
    <t>Módulo 6 – Custos Indiretos, Tributos e Lucro</t>
  </si>
  <si>
    <t xml:space="preserve">Valor Total por Empregado </t>
  </si>
  <si>
    <t>Auxilio Funeral</t>
  </si>
  <si>
    <t>ANEXO III - PLANILHA DE CUSTOS E FORMAÇÃO DE PREÇOS</t>
  </si>
  <si>
    <t>IDENTIFICAÇÃO DOS SERVIÇOS</t>
  </si>
  <si>
    <t>(Categoria Profissional / Mão de obra do preposto)</t>
  </si>
  <si>
    <t>Quantidade de postos</t>
  </si>
  <si>
    <t>DADOS COMPLEMENTARES PARA COMPOSIÇÃO DOS CUSTOS REFERENTE A MÃO DE OBRA</t>
  </si>
  <si>
    <t>Tipo de Serviço (mesmo serviço com características distintas)</t>
  </si>
  <si>
    <t>Salário mínimo oficial vigente da categoria</t>
  </si>
  <si>
    <t>Adicional de periculosidade</t>
  </si>
  <si>
    <t>Adcional de Insalubridade</t>
  </si>
  <si>
    <t>Encargos Previdenciários (GPS), Fundo de Garantia por Tempo de Serviço (FGTS) e outras contribuições.</t>
  </si>
  <si>
    <t>Salário educação</t>
  </si>
  <si>
    <t>Seguro Acidente do Trabalho - SAT (FAP x RAT)</t>
  </si>
  <si>
    <t>SESC OU SESI</t>
  </si>
  <si>
    <t>Frequência</t>
  </si>
  <si>
    <t>Transporte (22 * X)-(salário base x 6%)</t>
  </si>
  <si>
    <t>Diária</t>
  </si>
  <si>
    <t>Auxílio-Refeição/Alimentação (22 * X)</t>
  </si>
  <si>
    <t>Assistência Médica e Familiar</t>
  </si>
  <si>
    <t>Mensal</t>
  </si>
  <si>
    <t xml:space="preserve"> Encargos e Benefícios Anuais, Mensais e Diários</t>
  </si>
  <si>
    <t>Incidência de GPS, FGTS e outras contribuições sobre o Aviso Prévio Trabalhado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</si>
  <si>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</si>
  <si>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</si>
  <si>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</si>
  <si>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</si>
  <si>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</si>
  <si>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</si>
  <si>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</si>
  <si>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Substituto na Intrajornada</t>
  </si>
  <si>
    <t>Substituto na cobertura de Intervalo para repouso ou alimentação</t>
  </si>
  <si>
    <t>Materiais/Insumos</t>
  </si>
  <si>
    <t>Utensílios e equipamentos</t>
  </si>
  <si>
    <t>Custos Indiretos, Tributos e Lucro</t>
  </si>
  <si>
    <t>Custos indiretos</t>
  </si>
  <si>
    <t>Tributos</t>
  </si>
  <si>
    <t>Quadro-Resumo do Custo por Empregado</t>
  </si>
  <si>
    <t>Total Mensal</t>
  </si>
  <si>
    <t>Valor Proposto por posto de Trabalhado</t>
  </si>
  <si>
    <t>Total Anual</t>
  </si>
  <si>
    <t xml:space="preserve"> 01/01/2021 A 31/12/2021</t>
  </si>
  <si>
    <t>DF000038/2021</t>
  </si>
  <si>
    <t>MR000582/2021</t>
  </si>
  <si>
    <t>19964.100641/2021-54</t>
  </si>
  <si>
    <t>d) Endereço: Avenida Pau Brasil, Lote 10, Sala 1211</t>
  </si>
  <si>
    <t>f) CEP:  71.926-000   Cidade: Águas Claras   Estado: DF</t>
  </si>
  <si>
    <t>Assistencia Odontológica</t>
  </si>
  <si>
    <t>Valor do Serviço para 12 meses</t>
  </si>
  <si>
    <t>Garçom</t>
  </si>
  <si>
    <t>Copeira</t>
  </si>
  <si>
    <t>Supervisor</t>
  </si>
  <si>
    <t>MATERIAIS DE CONSUMO</t>
  </si>
  <si>
    <t>UNIDADE</t>
  </si>
  <si>
    <t>Validade da proposta: 90 (noventa) dias</t>
  </si>
  <si>
    <t>Recepcionisa</t>
  </si>
  <si>
    <t>Coperira</t>
  </si>
  <si>
    <t>Carregador</t>
  </si>
  <si>
    <t>Categoria</t>
  </si>
  <si>
    <t xml:space="preserve">               DESCRIÇÃO</t>
  </si>
  <si>
    <t>Quant por ano</t>
  </si>
  <si>
    <t>Unidade de medida</t>
  </si>
  <si>
    <t>Custo unitário</t>
  </si>
  <si>
    <t>Custo anual</t>
  </si>
  <si>
    <t>Custo mensal por empregado</t>
  </si>
  <si>
    <t>RECEPCIONISTA / ENCARREGADA</t>
  </si>
  <si>
    <t>Blazer</t>
  </si>
  <si>
    <t>und</t>
  </si>
  <si>
    <t>Calça - Modelo social</t>
  </si>
  <si>
    <t>Camisa social - Tecido liso</t>
  </si>
  <si>
    <t>Calçado - Sapato tipo social, em couro legítimo</t>
  </si>
  <si>
    <t>pares</t>
  </si>
  <si>
    <t>Meia social masculina</t>
  </si>
  <si>
    <t>TOTAL MENSAL POR EMPREGADO</t>
  </si>
  <si>
    <t>COPEIRA</t>
  </si>
  <si>
    <t>Avental</t>
  </si>
  <si>
    <t>Touca</t>
  </si>
  <si>
    <t>GARÇOM</t>
  </si>
  <si>
    <t>Blazer - Modelo tradicional com ombreiras embutidas e feltro na gola</t>
  </si>
  <si>
    <t>Gravata borboleta - Tecido liso</t>
  </si>
  <si>
    <t>Cinto - Modelo social</t>
  </si>
  <si>
    <t>CARREGADOR</t>
  </si>
  <si>
    <t>Calça comprida, com elástico e cordão, em tecido tactel</t>
  </si>
  <si>
    <t>Camiseta gola polo</t>
  </si>
  <si>
    <t>Botina de segurança</t>
  </si>
  <si>
    <t>Meias tipo cano longo</t>
  </si>
  <si>
    <t>QUADRO RESUMO - EQUIPAMENTOS E MATERIAIS DE CONSUMO</t>
  </si>
  <si>
    <t>EQUIPAMENTOS</t>
  </si>
  <si>
    <t>DESCRIÇÃO DETALHADA</t>
  </si>
  <si>
    <t xml:space="preserve">QTD. </t>
  </si>
  <si>
    <t>R$  UNIT.</t>
  </si>
  <si>
    <t xml:space="preserve">R$ TOTAL </t>
  </si>
  <si>
    <t>VIDA ÚTIL (meses)</t>
  </si>
  <si>
    <t>R$ MENSAL</t>
  </si>
  <si>
    <t>R$ ANUAL</t>
  </si>
  <si>
    <t>Cafeteira elétrica de bancada, 3 (três) torneiras, 1 (um) recipiente para esterilização de talheres</t>
  </si>
  <si>
    <t>UN</t>
  </si>
  <si>
    <t xml:space="preserve"> TOTAL  UTENSÍLIOS DE COPEIRAGEM</t>
  </si>
  <si>
    <t>MATERIAIS DE LIMPEZA E UTENSÍLIOS</t>
  </si>
  <si>
    <t>QTD. MENSAL</t>
  </si>
  <si>
    <t>Garrafa de álcool etílico hidratado 70%, com registro no INMETRO</t>
  </si>
  <si>
    <t>lt</t>
  </si>
  <si>
    <t>168</t>
  </si>
  <si>
    <t>Água sanitária (alvejante)</t>
  </si>
  <si>
    <t>Balde plástico de 8 litros, com alça em alumínio de alta resistência</t>
  </si>
  <si>
    <t>8</t>
  </si>
  <si>
    <t>Desentupidor de pia</t>
  </si>
  <si>
    <t>Detergente tipo neutro, 100% biodegradável, com sistema de push pull, acondicionado em frasco de 500 ml</t>
  </si>
  <si>
    <t>480</t>
  </si>
  <si>
    <t>Esponja de aço, pacote com 8 unidades</t>
  </si>
  <si>
    <t>60</t>
  </si>
  <si>
    <t>Esponja tipo dupla face, confeccionada em espuma e manta abrasiva de alta qualidade</t>
  </si>
  <si>
    <t>96</t>
  </si>
  <si>
    <t>Flanela para limpeza em cor branco, nas medidas de 300mm x 400mm, overlocadas nas bordas, acondicionadas em embalagem plástica, com etiqueta de identificação contendo composição, medidas e demais informações</t>
  </si>
  <si>
    <t>Pano de prato em tecido liso, 100% algodão, tamanho mínimo de 50cm x 30cm, com acabamento nas bordas</t>
  </si>
  <si>
    <t>Polidor de metais, para prataria e metais brancos, acondicionada em embalagem de 200 ml</t>
  </si>
  <si>
    <t>4</t>
  </si>
  <si>
    <t>Porta sabão e esponja, em plástico polipropileno</t>
  </si>
  <si>
    <t>Rodo de metal, com borracha siliconada dupla de 30cm a 40cm, cabo de 1,30m, aproximadamente, plastificado e com pendurico</t>
  </si>
  <si>
    <t>Sabão tipo barra, 200g, a base de sódio, glicerina, cloreto de sódio, ácido etileno hidroxifosfônico, carbonato de sódio, carbonato de cálcio, sulfato de sódio, corante e água, neutro, pacote com 5 unidades</t>
  </si>
  <si>
    <t>Sabão em pó, multiação em embalagem de 1kg, com detergente para composto de tensoativo aniônico, coadjuvantes, sinergista, branqueador óptico</t>
  </si>
  <si>
    <t>Saco de lixo, para uso doméstico de polietileno, preto reforçado, especificações de acordo com a NBR 9191, com capacidade para 100L, pacote contendo 100 unidades</t>
  </si>
  <si>
    <t>48</t>
  </si>
  <si>
    <t>Saponáceo, com detergente em pó, cloro, 200g, pinho</t>
  </si>
  <si>
    <t>Vassoura plastiçável, prensada, 30cm, cerda de nylon, cabo de madeira, 1,20m, plastificado e com pendurico</t>
  </si>
  <si>
    <t>Cesto para lixo, capacidade para 100 litros</t>
  </si>
  <si>
    <t>Pano de chão, tipo saco, 100% algodão, alvejado, bordas com acabamento em overlock, dimensão 70cm x 50xm</t>
  </si>
  <si>
    <t>Rodo de pia</t>
  </si>
  <si>
    <t>Limpador ou desinfetante</t>
  </si>
  <si>
    <t>Escova de roupa</t>
  </si>
  <si>
    <t>Pá para lixo</t>
  </si>
  <si>
    <t xml:space="preserve"> TOTAL MATERIAIS DE CONSUMO</t>
  </si>
  <si>
    <t xml:space="preserve"> TOTAL  GERAL DE MATERIAIS DE LIMPEZA E UTENSÍLIOS</t>
  </si>
  <si>
    <t>Açúcar tipo cristal, branco, isento de impurezas, acondicionado em saco plástico atóxico, com descrição de lote, data de fabricação e data de validade, em pacote de 5kg</t>
  </si>
  <si>
    <t>Adoçante, frasco de 100ml, aspartame</t>
  </si>
  <si>
    <t>Café em pó solúvel, com 100% de pureza, acondicionado à vácuo, tipo "tijolinho", acondicionado em pacote de 500g, com selo ABIC</t>
  </si>
  <si>
    <t>Chá de maracujá sem aromatizantes e conservantes, caixa com 15 unidades de 15g, aproximadamente</t>
  </si>
  <si>
    <t>Chá de boldo do chile sem aromatizantes e conservantes, caixa com 15 unidades de 15g, aproximadamente</t>
  </si>
  <si>
    <t>Chá de erva doce sem aromatizantes e conservantes, caixa com 15 unidades de 15g, aproximadamente</t>
  </si>
  <si>
    <t>Chá de morango silvestre sem aromatizantes e conservantes, caixa com 15 unidades de 15g, aproximadamente</t>
  </si>
  <si>
    <t>Chá de hortelã sem aromatizantes e conservantes, caixa com 15 unidades de 15g, aproximadamente</t>
  </si>
  <si>
    <t>Coador tipo flanela, cor branco, industrial, para utilização nas cafeteiras</t>
  </si>
  <si>
    <t>Caixa de copos descartáveis de 200ml, em polipropileno, material atóxico, cristal, frisado e com bordas arredondadas, peso mínimo de 2,2g, em conformidade com a ABNT NBR 14856. Caixa com 25 pacotes acondicionados em sacos plásticos, lacrados, contendo 100 unidades cada</t>
  </si>
  <si>
    <t>Caixa de copos descartáveis de 50ml, em polipropileno, material atóxico, cristal, frisado e com bordas arredondadas, peso mínimo de 2,2g, em conformidade com a ABNT NBR 14856. Caixa com 25 pacotes acondicionados em sacos plásticos, lacrados, contendo 100 unidades cada</t>
  </si>
  <si>
    <t>Forro emborrachado, para bandeja redonda, medindo aproximadamente 30cm de diâmetro</t>
  </si>
  <si>
    <t>Forro emborrachado, para bandeja redonda, medindo aproximadamente 40cm de diâmetro</t>
  </si>
  <si>
    <t>Forro emborrachado, para bandeja retangular, medindo aproximadamente 45cm x 20cm de diâmetro</t>
  </si>
  <si>
    <t>Guardanapo de papel, com 23cm x 20cm, em folha simples, liso, cor branco, alvura superior a 70%, embalagem com 50 unidades</t>
  </si>
  <si>
    <t xml:space="preserve"> TOTAL  GERAL DE MATERIAIS</t>
  </si>
  <si>
    <t>Recepcionista</t>
  </si>
  <si>
    <t>Encarregado Geral</t>
  </si>
  <si>
    <t>Brasília, 25 de outubro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</si>
</sst>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R$&quot;\ #,##0.00;[Red]\-&quot;R$&quot;\ #,##0.00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&quot;R$&quot;\ #,##0.00"/>
    <numFmt numFmtId="166" formatCode="_-&quot;R$&quot;* #,##0.00_-;\-&quot;R$&quot;* #,##0.00_-;_-&quot;R$&quot;* &quot;-&quot;??_-;_-@_-"/>
    <numFmt numFmtId="167" formatCode="0.000%"/>
    <numFmt numFmtId="168" formatCode="_-&quot;R$ &quot;* #,##0.00_-;&quot;-R$ &quot;* #,##0.00_-;_-&quot;R$ &quot;* \-??_-;_-@_-"/>
  </numFmts>
  <fonts count="42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 Black"/>
      <family val="2"/>
    </font>
    <font>
      <sz val="10"/>
      <name val="Arial Black"/>
      <family val="2"/>
    </font>
    <font>
      <b/>
      <sz val="10.5"/>
      <color theme="1"/>
      <name val="Arial"/>
      <family val="2"/>
    </font>
    <font>
      <sz val="10.5"/>
      <color indexed="8"/>
      <name val="Arial"/>
      <family val="2"/>
    </font>
    <font>
      <b/>
      <sz val="10"/>
      <color rgb="FF000000"/>
      <name val="LiberationSans-Bold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3"/>
      <color theme="1"/>
      <name val="Times New Roman"/>
      <family val="1"/>
    </font>
    <font>
      <b/>
      <sz val="12"/>
      <color theme="1"/>
      <name val="Century Gothic"/>
      <family val="2"/>
    </font>
    <font>
      <sz val="9"/>
      <color rgb="FF000000"/>
      <name val="Times New Roman"/>
      <family val="1"/>
    </font>
    <font>
      <sz val="9"/>
      <color rgb="FF00000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hadow/>
      <sz val="11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sz val="11"/>
      <color indexed="8"/>
      <name val="Calibri"/>
      <family val="2"/>
      <charset val="1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8"/>
      <color theme="0"/>
      <name val="Calibri"/>
      <family val="2"/>
    </font>
    <font>
      <b/>
      <sz val="14"/>
      <color rgb="FF000000"/>
      <name val="Calibri"/>
      <family val="2"/>
    </font>
    <font>
      <b/>
      <sz val="14"/>
      <color theme="0"/>
      <name val="Calibri"/>
      <family val="2"/>
    </font>
    <font>
      <b/>
      <sz val="10"/>
      <color rgb="FF000000"/>
      <name val="Calibri"/>
      <family val="2"/>
      <scheme val="minor"/>
    </font>
    <font>
      <sz val="9"/>
      <color rgb="FF000000"/>
      <name val="Calibri"/>
      <family val="2"/>
    </font>
    <font>
      <sz val="9"/>
      <color theme="1"/>
      <name val="Calibri"/>
      <family val="2"/>
    </font>
    <font>
      <b/>
      <sz val="10"/>
      <color rgb="FF000000"/>
      <name val="Calibri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theme="1"/>
      <name val="Calibri"/>
      <family val="2"/>
    </font>
    <font>
      <b/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164" fontId="2" fillId="0" borderId="0" applyFill="0" applyBorder="0" applyAlignment="0" applyProtection="0"/>
    <xf numFmtId="9" fontId="2" fillId="0" borderId="0" applyFill="0" applyBorder="0" applyAlignment="0" applyProtection="0"/>
    <xf numFmtId="0" fontId="2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5" fillId="0" borderId="0"/>
    <xf numFmtId="168" fontId="25" fillId="0" borderId="0" applyBorder="0" applyProtection="0"/>
  </cellStyleXfs>
  <cellXfs count="279">
    <xf numFmtId="0" fontId="0" fillId="0" borderId="0" xfId="0"/>
    <xf numFmtId="43" fontId="0" fillId="0" borderId="0" xfId="0" applyNumberFormat="1"/>
    <xf numFmtId="0" fontId="11" fillId="0" borderId="0" xfId="0" applyFont="1"/>
    <xf numFmtId="0" fontId="12" fillId="0" borderId="0" xfId="0" applyFont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2" fillId="0" borderId="0" xfId="0" applyFont="1" applyAlignment="1"/>
    <xf numFmtId="0" fontId="12" fillId="0" borderId="0" xfId="0" applyFont="1" applyAlignment="1">
      <alignment vertical="center"/>
    </xf>
    <xf numFmtId="0" fontId="12" fillId="0" borderId="0" xfId="0" applyFont="1" applyAlignment="1">
      <alignment wrapText="1"/>
    </xf>
    <xf numFmtId="0" fontId="12" fillId="0" borderId="0" xfId="0" applyFont="1" applyAlignment="1">
      <alignment vertical="center" wrapText="1"/>
    </xf>
    <xf numFmtId="0" fontId="1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164" fontId="4" fillId="0" borderId="1" xfId="1" applyFont="1" applyBorder="1" applyAlignment="1">
      <alignment horizontal="center" vertical="center" wrapText="1"/>
    </xf>
    <xf numFmtId="164" fontId="4" fillId="0" borderId="4" xfId="1" applyFont="1" applyBorder="1" applyAlignment="1">
      <alignment horizontal="center" vertical="center" wrapText="1"/>
    </xf>
    <xf numFmtId="164" fontId="2" fillId="0" borderId="0" xfId="1"/>
    <xf numFmtId="0" fontId="16" fillId="0" borderId="0" xfId="0" applyFont="1" applyBorder="1" applyAlignment="1">
      <alignment horizontal="center" vertical="center" wrapText="1"/>
    </xf>
    <xf numFmtId="164" fontId="16" fillId="0" borderId="0" xfId="1" applyFont="1" applyBorder="1" applyAlignment="1">
      <alignment horizontal="center" vertical="center" wrapText="1"/>
    </xf>
    <xf numFmtId="0" fontId="0" fillId="0" borderId="0" xfId="0"/>
    <xf numFmtId="0" fontId="12" fillId="0" borderId="0" xfId="0" applyFont="1" applyAlignment="1"/>
    <xf numFmtId="0" fontId="15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4" fillId="3" borderId="2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0" fontId="19" fillId="0" borderId="1" xfId="2" applyNumberFormat="1" applyFont="1" applyFill="1" applyBorder="1" applyAlignment="1" applyProtection="1">
      <alignment horizontal="center" vertical="center" wrapText="1"/>
    </xf>
    <xf numFmtId="10" fontId="19" fillId="0" borderId="1" xfId="0" applyNumberFormat="1" applyFont="1" applyFill="1" applyBorder="1" applyAlignment="1" applyProtection="1">
      <alignment horizontal="center" vertical="center" wrapText="1"/>
    </xf>
    <xf numFmtId="10" fontId="19" fillId="0" borderId="1" xfId="2" applyNumberFormat="1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0" fillId="0" borderId="0" xfId="0" applyFont="1" applyFill="1"/>
    <xf numFmtId="165" fontId="19" fillId="0" borderId="4" xfId="0" applyNumberFormat="1" applyFont="1" applyFill="1" applyBorder="1" applyAlignment="1">
      <alignment horizontal="center" vertical="center" wrapText="1"/>
    </xf>
    <xf numFmtId="43" fontId="0" fillId="0" borderId="0" xfId="0" applyNumberFormat="1" applyFont="1" applyFill="1" applyBorder="1"/>
    <xf numFmtId="43" fontId="0" fillId="0" borderId="0" xfId="0" applyNumberFormat="1" applyFont="1" applyFill="1"/>
    <xf numFmtId="43" fontId="19" fillId="0" borderId="4" xfId="6" applyFont="1" applyFill="1" applyBorder="1" applyAlignment="1">
      <alignment horizontal="right" vertical="center" wrapText="1"/>
    </xf>
    <xf numFmtId="0" fontId="19" fillId="0" borderId="18" xfId="0" applyFont="1" applyFill="1" applyBorder="1" applyAlignment="1">
      <alignment horizontal="center" vertical="center" wrapText="1"/>
    </xf>
    <xf numFmtId="14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43" fontId="22" fillId="4" borderId="31" xfId="6" applyFont="1" applyFill="1" applyBorder="1" applyAlignment="1">
      <alignment vertical="center" wrapText="1"/>
    </xf>
    <xf numFmtId="43" fontId="20" fillId="4" borderId="32" xfId="6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/>
    </xf>
    <xf numFmtId="43" fontId="19" fillId="2" borderId="4" xfId="6" applyFont="1" applyFill="1" applyBorder="1" applyAlignment="1">
      <alignment horizontal="center" vertical="center" wrapText="1"/>
    </xf>
    <xf numFmtId="43" fontId="19" fillId="0" borderId="4" xfId="6" applyFont="1" applyFill="1" applyBorder="1" applyAlignment="1">
      <alignment horizontal="center" vertical="center" wrapText="1"/>
    </xf>
    <xf numFmtId="10" fontId="20" fillId="4" borderId="1" xfId="0" applyNumberFormat="1" applyFont="1" applyFill="1" applyBorder="1" applyAlignment="1">
      <alignment horizontal="center" vertical="center" wrapText="1"/>
    </xf>
    <xf numFmtId="0" fontId="20" fillId="2" borderId="13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20" fillId="2" borderId="27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43" fontId="19" fillId="0" borderId="4" xfId="6" applyFont="1" applyFill="1" applyBorder="1" applyAlignment="1" applyProtection="1">
      <alignment horizontal="center" vertical="center"/>
    </xf>
    <xf numFmtId="8" fontId="19" fillId="2" borderId="16" xfId="0" applyNumberFormat="1" applyFont="1" applyFill="1" applyBorder="1" applyAlignment="1">
      <alignment horizontal="center" vertical="center" wrapText="1"/>
    </xf>
    <xf numFmtId="43" fontId="19" fillId="0" borderId="4" xfId="6" applyFont="1" applyFill="1" applyBorder="1" applyAlignment="1" applyProtection="1"/>
    <xf numFmtId="0" fontId="19" fillId="0" borderId="17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8" fontId="19" fillId="2" borderId="1" xfId="0" applyNumberFormat="1" applyFont="1" applyFill="1" applyBorder="1" applyAlignment="1">
      <alignment horizontal="center" vertical="center" wrapText="1"/>
    </xf>
    <xf numFmtId="43" fontId="19" fillId="0" borderId="4" xfId="6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Alignment="1"/>
    <xf numFmtId="43" fontId="19" fillId="0" borderId="4" xfId="6" applyFont="1" applyFill="1" applyBorder="1" applyAlignment="1" applyProtection="1">
      <alignment horizontal="center" vertical="center" wrapText="1"/>
    </xf>
    <xf numFmtId="43" fontId="19" fillId="0" borderId="4" xfId="6" applyFont="1" applyFill="1" applyBorder="1" applyAlignment="1" applyProtection="1">
      <alignment horizontal="center" vertical="center" wrapText="1"/>
      <protection locked="0"/>
    </xf>
    <xf numFmtId="0" fontId="19" fillId="0" borderId="13" xfId="0" applyFont="1" applyFill="1" applyBorder="1" applyAlignment="1">
      <alignment horizontal="center" vertical="center"/>
    </xf>
    <xf numFmtId="43" fontId="20" fillId="2" borderId="27" xfId="6" applyFont="1" applyFill="1" applyBorder="1" applyAlignment="1">
      <alignment horizontal="center" vertical="center" wrapText="1"/>
    </xf>
    <xf numFmtId="0" fontId="23" fillId="0" borderId="1" xfId="0" applyFont="1" applyBorder="1"/>
    <xf numFmtId="0" fontId="19" fillId="0" borderId="10" xfId="0" applyFont="1" applyFill="1" applyBorder="1" applyAlignment="1">
      <alignment vertical="center" wrapText="1"/>
    </xf>
    <xf numFmtId="10" fontId="20" fillId="4" borderId="19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10" fontId="20" fillId="2" borderId="0" xfId="0" applyNumberFormat="1" applyFont="1" applyFill="1" applyBorder="1" applyAlignment="1">
      <alignment horizontal="center" vertical="center" wrapText="1"/>
    </xf>
    <xf numFmtId="43" fontId="20" fillId="2" borderId="0" xfId="6" applyFont="1" applyFill="1" applyBorder="1" applyAlignment="1">
      <alignment horizontal="center" vertical="center" wrapText="1"/>
    </xf>
    <xf numFmtId="164" fontId="20" fillId="4" borderId="1" xfId="1" applyFont="1" applyFill="1" applyBorder="1" applyAlignment="1">
      <alignment horizontal="center" vertical="center" wrapText="1"/>
    </xf>
    <xf numFmtId="164" fontId="20" fillId="4" borderId="4" xfId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  <xf numFmtId="0" fontId="20" fillId="4" borderId="1" xfId="0" applyFont="1" applyFill="1" applyBorder="1" applyAlignment="1">
      <alignment vertical="center" wrapText="1"/>
    </xf>
    <xf numFmtId="43" fontId="19" fillId="0" borderId="1" xfId="6" applyFont="1" applyFill="1" applyBorder="1" applyAlignment="1">
      <alignment vertical="center" wrapText="1"/>
    </xf>
    <xf numFmtId="0" fontId="24" fillId="0" borderId="0" xfId="0" applyFont="1" applyBorder="1"/>
    <xf numFmtId="0" fontId="0" fillId="0" borderId="1" xfId="0" applyFont="1" applyFill="1" applyBorder="1"/>
    <xf numFmtId="164" fontId="20" fillId="2" borderId="0" xfId="1" applyFont="1" applyFill="1" applyBorder="1" applyAlignment="1">
      <alignment horizontal="center" vertical="center" wrapText="1"/>
    </xf>
    <xf numFmtId="0" fontId="0" fillId="2" borderId="0" xfId="0" applyFont="1" applyFill="1"/>
    <xf numFmtId="0" fontId="0" fillId="2" borderId="0" xfId="0" applyFont="1" applyFill="1" applyBorder="1"/>
    <xf numFmtId="0" fontId="0" fillId="0" borderId="0" xfId="0" applyFont="1" applyFill="1" applyAlignment="1">
      <alignment horizontal="left"/>
    </xf>
    <xf numFmtId="0" fontId="19" fillId="2" borderId="0" xfId="0" applyFont="1" applyFill="1" applyAlignment="1">
      <alignment horizontal="center" vertical="center"/>
    </xf>
    <xf numFmtId="0" fontId="19" fillId="0" borderId="22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vertical="center" wrapText="1"/>
    </xf>
    <xf numFmtId="0" fontId="4" fillId="5" borderId="1" xfId="0" applyFont="1" applyFill="1" applyBorder="1" applyAlignment="1" applyProtection="1">
      <alignment horizontal="left" vertical="center"/>
    </xf>
    <xf numFmtId="10" fontId="19" fillId="6" borderId="1" xfId="0" applyNumberFormat="1" applyFont="1" applyFill="1" applyBorder="1" applyAlignment="1" applyProtection="1">
      <alignment horizontal="center" vertical="center" wrapText="1"/>
    </xf>
    <xf numFmtId="10" fontId="19" fillId="6" borderId="1" xfId="2" applyNumberFormat="1" applyFont="1" applyFill="1" applyBorder="1" applyAlignment="1">
      <alignment horizontal="center" vertical="center" wrapText="1"/>
    </xf>
    <xf numFmtId="43" fontId="19" fillId="6" borderId="4" xfId="6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4" fontId="18" fillId="0" borderId="0" xfId="0" applyNumberFormat="1" applyFont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43" fontId="20" fillId="4" borderId="4" xfId="6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20" fillId="4" borderId="10" xfId="0" applyFont="1" applyFill="1" applyBorder="1" applyAlignment="1">
      <alignment horizontal="center" vertical="center" wrapText="1"/>
    </xf>
    <xf numFmtId="0" fontId="20" fillId="4" borderId="28" xfId="0" applyFont="1" applyFill="1" applyBorder="1" applyAlignment="1">
      <alignment horizontal="center" vertical="center" wrapText="1"/>
    </xf>
    <xf numFmtId="43" fontId="19" fillId="0" borderId="0" xfId="6" applyFont="1" applyFill="1" applyBorder="1" applyAlignment="1">
      <alignment horizontal="center" vertical="center" wrapText="1"/>
    </xf>
    <xf numFmtId="43" fontId="19" fillId="0" borderId="27" xfId="6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43" fontId="20" fillId="4" borderId="20" xfId="6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9" fontId="2" fillId="0" borderId="0" xfId="2" applyFill="1"/>
    <xf numFmtId="167" fontId="2" fillId="0" borderId="0" xfId="2" applyNumberFormat="1" applyFill="1"/>
    <xf numFmtId="0" fontId="19" fillId="0" borderId="17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4" fontId="17" fillId="0" borderId="0" xfId="0" applyNumberFormat="1" applyFont="1" applyAlignment="1">
      <alignment horizontal="center"/>
    </xf>
    <xf numFmtId="14" fontId="18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4" fillId="3" borderId="23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 applyProtection="1">
      <alignment horizontal="left" vertical="center"/>
    </xf>
    <xf numFmtId="164" fontId="4" fillId="0" borderId="23" xfId="1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6" fillId="2" borderId="0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43" fontId="20" fillId="4" borderId="4" xfId="6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43" fontId="20" fillId="4" borderId="20" xfId="6" applyFont="1" applyFill="1" applyBorder="1" applyAlignment="1">
      <alignment horizontal="center" vertical="center" wrapText="1"/>
    </xf>
    <xf numFmtId="43" fontId="19" fillId="0" borderId="0" xfId="6" applyFont="1" applyFill="1" applyBorder="1" applyAlignment="1">
      <alignment horizontal="center" vertical="center" wrapText="1"/>
    </xf>
    <xf numFmtId="43" fontId="19" fillId="0" borderId="27" xfId="6" applyFont="1" applyFill="1" applyBorder="1" applyAlignment="1">
      <alignment horizontal="center" vertical="center" wrapText="1"/>
    </xf>
    <xf numFmtId="0" fontId="20" fillId="4" borderId="28" xfId="0" applyFont="1" applyFill="1" applyBorder="1" applyAlignment="1">
      <alignment horizontal="center" vertical="center" wrapText="1"/>
    </xf>
    <xf numFmtId="43" fontId="20" fillId="4" borderId="31" xfId="0" applyNumberFormat="1" applyFont="1" applyFill="1" applyBorder="1" applyAlignment="1">
      <alignment vertical="center" wrapText="1"/>
    </xf>
    <xf numFmtId="43" fontId="20" fillId="4" borderId="32" xfId="0" applyNumberFormat="1" applyFont="1" applyFill="1" applyBorder="1" applyAlignment="1">
      <alignment vertical="center" wrapText="1"/>
    </xf>
    <xf numFmtId="164" fontId="16" fillId="0" borderId="23" xfId="1" applyFont="1" applyBorder="1" applyAlignment="1">
      <alignment horizontal="center" vertical="center" wrapText="1"/>
    </xf>
    <xf numFmtId="164" fontId="16" fillId="0" borderId="24" xfId="1" applyFont="1" applyBorder="1" applyAlignment="1">
      <alignment horizontal="center" vertical="center" wrapText="1"/>
    </xf>
    <xf numFmtId="43" fontId="20" fillId="4" borderId="31" xfId="6" applyFont="1" applyFill="1" applyBorder="1" applyAlignment="1">
      <alignment vertical="center" wrapText="1"/>
    </xf>
    <xf numFmtId="43" fontId="20" fillId="4" borderId="19" xfId="6" applyFont="1" applyFill="1" applyBorder="1" applyAlignment="1">
      <alignment vertical="center" wrapText="1"/>
    </xf>
    <xf numFmtId="43" fontId="20" fillId="4" borderId="20" xfId="6" applyFont="1" applyFill="1" applyBorder="1" applyAlignment="1">
      <alignment vertical="center" wrapText="1"/>
    </xf>
    <xf numFmtId="164" fontId="4" fillId="0" borderId="24" xfId="1" applyFont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20" fillId="4" borderId="28" xfId="0" applyFont="1" applyFill="1" applyBorder="1" applyAlignment="1">
      <alignment horizontal="center" vertical="center" wrapText="1"/>
    </xf>
    <xf numFmtId="43" fontId="20" fillId="4" borderId="4" xfId="6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43" fontId="19" fillId="0" borderId="0" xfId="6" applyFont="1" applyFill="1" applyBorder="1" applyAlignment="1">
      <alignment horizontal="center" vertical="center" wrapText="1"/>
    </xf>
    <xf numFmtId="43" fontId="19" fillId="0" borderId="27" xfId="6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vertical="center" wrapText="1"/>
    </xf>
    <xf numFmtId="0" fontId="28" fillId="2" borderId="1" xfId="0" applyFont="1" applyFill="1" applyBorder="1" applyAlignment="1">
      <alignment horizontal="center" vertical="center" wrapText="1"/>
    </xf>
    <xf numFmtId="43" fontId="28" fillId="2" borderId="1" xfId="6" applyFont="1" applyFill="1" applyBorder="1" applyAlignment="1">
      <alignment vertical="center" wrapText="1"/>
    </xf>
    <xf numFmtId="0" fontId="29" fillId="0" borderId="0" xfId="0" applyFont="1"/>
    <xf numFmtId="43" fontId="27" fillId="2" borderId="1" xfId="6" applyFont="1" applyFill="1" applyBorder="1" applyAlignment="1">
      <alignment vertical="center" wrapText="1"/>
    </xf>
    <xf numFmtId="0" fontId="28" fillId="2" borderId="1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3" fontId="26" fillId="0" borderId="0" xfId="5" applyNumberFormat="1" applyFont="1" applyBorder="1" applyAlignment="1">
      <alignment vertical="center"/>
    </xf>
    <xf numFmtId="0" fontId="26" fillId="0" borderId="0" xfId="0" applyFont="1"/>
    <xf numFmtId="0" fontId="31" fillId="0" borderId="9" xfId="0" applyFont="1" applyBorder="1" applyAlignment="1">
      <alignment horizontal="center" vertical="center"/>
    </xf>
    <xf numFmtId="0" fontId="32" fillId="0" borderId="9" xfId="0" applyFont="1" applyBorder="1" applyAlignment="1">
      <alignment horizontal="center" vertical="center" wrapText="1"/>
    </xf>
    <xf numFmtId="0" fontId="33" fillId="9" borderId="1" xfId="0" applyFont="1" applyFill="1" applyBorder="1" applyAlignment="1">
      <alignment horizontal="center" vertical="center"/>
    </xf>
    <xf numFmtId="0" fontId="33" fillId="9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3" fontId="34" fillId="0" borderId="1" xfId="0" applyNumberFormat="1" applyFont="1" applyBorder="1" applyAlignment="1">
      <alignment horizontal="center" vertical="center"/>
    </xf>
    <xf numFmtId="4" fontId="34" fillId="0" borderId="1" xfId="5" applyNumberFormat="1" applyFont="1" applyFill="1" applyBorder="1" applyAlignment="1">
      <alignment horizontal="center" vertical="center"/>
    </xf>
    <xf numFmtId="4" fontId="34" fillId="0" borderId="16" xfId="0" applyNumberFormat="1" applyFont="1" applyBorder="1" applyAlignment="1">
      <alignment horizontal="center" vertical="center"/>
    </xf>
    <xf numFmtId="4" fontId="36" fillId="0" borderId="16" xfId="0" applyNumberFormat="1" applyFont="1" applyBorder="1" applyAlignment="1">
      <alignment horizontal="center" vertical="center"/>
    </xf>
    <xf numFmtId="0" fontId="37" fillId="0" borderId="1" xfId="0" applyFont="1" applyBorder="1" applyAlignment="1">
      <alignment vertical="center"/>
    </xf>
    <xf numFmtId="168" fontId="38" fillId="10" borderId="1" xfId="8" applyFont="1" applyFill="1" applyBorder="1" applyAlignment="1">
      <alignment vertical="center"/>
    </xf>
    <xf numFmtId="0" fontId="34" fillId="0" borderId="16" xfId="0" applyFont="1" applyBorder="1" applyAlignment="1">
      <alignment horizontal="center" vertical="center"/>
    </xf>
    <xf numFmtId="0" fontId="35" fillId="0" borderId="16" xfId="0" applyFont="1" applyBorder="1" applyAlignment="1">
      <alignment horizontal="center" vertical="center" wrapText="1"/>
    </xf>
    <xf numFmtId="3" fontId="34" fillId="0" borderId="16" xfId="0" applyNumberFormat="1" applyFont="1" applyBorder="1" applyAlignment="1">
      <alignment horizontal="center" vertical="center"/>
    </xf>
    <xf numFmtId="4" fontId="34" fillId="0" borderId="16" xfId="5" applyNumberFormat="1" applyFont="1" applyFill="1" applyBorder="1" applyAlignment="1">
      <alignment horizontal="center" vertical="center"/>
    </xf>
    <xf numFmtId="4" fontId="36" fillId="0" borderId="16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168" fontId="41" fillId="9" borderId="1" xfId="8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 wrapText="1"/>
    </xf>
    <xf numFmtId="43" fontId="19" fillId="0" borderId="1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43" fontId="19" fillId="0" borderId="23" xfId="0" applyNumberFormat="1" applyFont="1" applyFill="1" applyBorder="1" applyAlignment="1">
      <alignment horizontal="center" vertical="center" wrapText="1"/>
    </xf>
    <xf numFmtId="0" fontId="19" fillId="0" borderId="24" xfId="0" applyFont="1" applyFill="1" applyBorder="1" applyAlignment="1">
      <alignment horizontal="center" vertical="center" wrapText="1"/>
    </xf>
    <xf numFmtId="43" fontId="19" fillId="4" borderId="15" xfId="0" applyNumberFormat="1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43" fontId="20" fillId="4" borderId="1" xfId="6" applyFont="1" applyFill="1" applyBorder="1" applyAlignment="1">
      <alignment horizontal="center" vertical="center" wrapText="1"/>
    </xf>
    <xf numFmtId="43" fontId="20" fillId="4" borderId="4" xfId="6" applyFont="1" applyFill="1" applyBorder="1" applyAlignment="1">
      <alignment horizontal="center" vertical="center" wrapText="1"/>
    </xf>
    <xf numFmtId="43" fontId="19" fillId="0" borderId="4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/>
    </xf>
    <xf numFmtId="0" fontId="19" fillId="0" borderId="4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0" fillId="4" borderId="10" xfId="0" applyFont="1" applyFill="1" applyBorder="1" applyAlignment="1">
      <alignment horizontal="center" vertical="center" wrapText="1"/>
    </xf>
    <xf numFmtId="0" fontId="20" fillId="4" borderId="28" xfId="0" applyFont="1" applyFill="1" applyBorder="1" applyAlignment="1">
      <alignment horizontal="center" vertical="center" wrapText="1"/>
    </xf>
    <xf numFmtId="43" fontId="19" fillId="0" borderId="10" xfId="6" applyFont="1" applyFill="1" applyBorder="1" applyAlignment="1">
      <alignment horizontal="center" vertical="center" wrapText="1"/>
    </xf>
    <xf numFmtId="43" fontId="19" fillId="0" borderId="28" xfId="6" applyFont="1" applyFill="1" applyBorder="1" applyAlignment="1">
      <alignment horizontal="center" vertical="center" wrapText="1"/>
    </xf>
    <xf numFmtId="43" fontId="19" fillId="0" borderId="10" xfId="0" applyNumberFormat="1" applyFont="1" applyFill="1" applyBorder="1" applyAlignment="1">
      <alignment horizontal="center" vertical="center" wrapText="1"/>
    </xf>
    <xf numFmtId="43" fontId="19" fillId="0" borderId="28" xfId="0" applyNumberFormat="1" applyFont="1" applyFill="1" applyBorder="1" applyAlignment="1">
      <alignment horizontal="center" vertical="center" wrapText="1"/>
    </xf>
    <xf numFmtId="43" fontId="19" fillId="0" borderId="0" xfId="6" applyFont="1" applyFill="1" applyBorder="1" applyAlignment="1">
      <alignment horizontal="center" vertical="center" wrapText="1"/>
    </xf>
    <xf numFmtId="43" fontId="19" fillId="0" borderId="27" xfId="6" applyFont="1" applyFill="1" applyBorder="1" applyAlignment="1">
      <alignment horizontal="center" vertical="center" wrapText="1"/>
    </xf>
    <xf numFmtId="166" fontId="19" fillId="0" borderId="1" xfId="1" applyNumberFormat="1" applyFont="1" applyFill="1" applyBorder="1" applyAlignment="1">
      <alignment horizontal="center" vertical="center" wrapText="1"/>
    </xf>
    <xf numFmtId="166" fontId="19" fillId="0" borderId="4" xfId="1" applyNumberFormat="1" applyFont="1" applyFill="1" applyBorder="1" applyAlignment="1">
      <alignment horizontal="center" vertical="center" wrapText="1"/>
    </xf>
    <xf numFmtId="166" fontId="19" fillId="0" borderId="10" xfId="1" applyNumberFormat="1" applyFont="1" applyFill="1" applyBorder="1" applyAlignment="1">
      <alignment horizontal="center" vertical="center" wrapText="1"/>
    </xf>
    <xf numFmtId="166" fontId="19" fillId="0" borderId="28" xfId="1" applyNumberFormat="1" applyFont="1" applyFill="1" applyBorder="1" applyAlignment="1">
      <alignment horizontal="center" vertical="center" wrapText="1"/>
    </xf>
    <xf numFmtId="43" fontId="0" fillId="0" borderId="13" xfId="0" applyNumberFormat="1" applyFont="1" applyFill="1" applyBorder="1" applyAlignment="1">
      <alignment horizontal="center"/>
    </xf>
    <xf numFmtId="43" fontId="0" fillId="0" borderId="27" xfId="0" applyNumberFormat="1" applyFont="1" applyFill="1" applyBorder="1" applyAlignment="1">
      <alignment horizontal="center"/>
    </xf>
    <xf numFmtId="0" fontId="19" fillId="0" borderId="19" xfId="0" applyFont="1" applyFill="1" applyBorder="1" applyAlignment="1">
      <alignment horizontal="left" vertical="center" wrapText="1"/>
    </xf>
    <xf numFmtId="0" fontId="20" fillId="0" borderId="25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horizontal="center" vertical="center"/>
    </xf>
    <xf numFmtId="0" fontId="20" fillId="4" borderId="14" xfId="0" applyFont="1" applyFill="1" applyBorder="1" applyAlignment="1">
      <alignment horizontal="center"/>
    </xf>
    <xf numFmtId="0" fontId="20" fillId="4" borderId="9" xfId="0" applyFont="1" applyFill="1" applyBorder="1" applyAlignment="1">
      <alignment horizontal="center"/>
    </xf>
    <xf numFmtId="0" fontId="20" fillId="4" borderId="0" xfId="0" applyFont="1" applyFill="1" applyBorder="1" applyAlignment="1">
      <alignment horizontal="center"/>
    </xf>
    <xf numFmtId="0" fontId="20" fillId="4" borderId="27" xfId="0" applyFont="1" applyFill="1" applyBorder="1" applyAlignment="1">
      <alignment horizontal="center"/>
    </xf>
    <xf numFmtId="0" fontId="19" fillId="0" borderId="12" xfId="0" applyFont="1" applyFill="1" applyBorder="1" applyAlignment="1">
      <alignment horizontal="left"/>
    </xf>
    <xf numFmtId="0" fontId="19" fillId="0" borderId="5" xfId="0" applyFont="1" applyFill="1" applyBorder="1" applyAlignment="1">
      <alignment horizontal="left"/>
    </xf>
    <xf numFmtId="0" fontId="20" fillId="4" borderId="17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20" fillId="4" borderId="29" xfId="0" applyFont="1" applyFill="1" applyBorder="1" applyAlignment="1">
      <alignment horizontal="center" vertical="center" wrapText="1"/>
    </xf>
    <xf numFmtId="0" fontId="20" fillId="4" borderId="30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4" borderId="12" xfId="0" applyFont="1" applyFill="1" applyBorder="1" applyAlignment="1">
      <alignment horizontal="center" vertical="center" wrapText="1"/>
    </xf>
    <xf numFmtId="0" fontId="20" fillId="4" borderId="11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15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0" fillId="4" borderId="5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center" vertical="center" wrapText="1"/>
    </xf>
    <xf numFmtId="0" fontId="20" fillId="4" borderId="15" xfId="0" applyFont="1" applyFill="1" applyBorder="1" applyAlignment="1">
      <alignment horizontal="center" vertical="center" wrapText="1"/>
    </xf>
    <xf numFmtId="0" fontId="20" fillId="0" borderId="33" xfId="0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horizontal="center" vertical="center"/>
    </xf>
    <xf numFmtId="0" fontId="20" fillId="0" borderId="35" xfId="0" applyFont="1" applyFill="1" applyBorder="1" applyAlignment="1">
      <alignment horizontal="center" vertical="center"/>
    </xf>
    <xf numFmtId="0" fontId="28" fillId="2" borderId="37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8" fillId="2" borderId="23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28" fillId="2" borderId="16" xfId="0" applyFont="1" applyFill="1" applyBorder="1" applyAlignment="1">
      <alignment horizontal="center" vertical="center" wrapText="1"/>
    </xf>
    <xf numFmtId="0" fontId="35" fillId="0" borderId="10" xfId="0" applyFont="1" applyBorder="1" applyAlignment="1">
      <alignment horizontal="left" vertical="center"/>
    </xf>
    <xf numFmtId="0" fontId="35" fillId="0" borderId="5" xfId="0" applyFont="1" applyBorder="1" applyAlignment="1">
      <alignment horizontal="left" vertical="center"/>
    </xf>
    <xf numFmtId="0" fontId="35" fillId="0" borderId="11" xfId="0" applyFont="1" applyBorder="1" applyAlignment="1">
      <alignment horizontal="left" vertical="center"/>
    </xf>
    <xf numFmtId="0" fontId="26" fillId="10" borderId="10" xfId="0" applyFont="1" applyFill="1" applyBorder="1" applyAlignment="1">
      <alignment horizontal="right" vertical="center"/>
    </xf>
    <xf numFmtId="0" fontId="26" fillId="10" borderId="5" xfId="0" applyFont="1" applyFill="1" applyBorder="1" applyAlignment="1">
      <alignment horizontal="right" vertical="center"/>
    </xf>
    <xf numFmtId="0" fontId="41" fillId="9" borderId="10" xfId="0" applyFont="1" applyFill="1" applyBorder="1" applyAlignment="1">
      <alignment horizontal="right" vertical="center"/>
    </xf>
    <xf numFmtId="0" fontId="41" fillId="9" borderId="5" xfId="0" applyFont="1" applyFill="1" applyBorder="1" applyAlignment="1">
      <alignment horizontal="right" vertical="center"/>
    </xf>
    <xf numFmtId="0" fontId="41" fillId="9" borderId="11" xfId="0" applyFont="1" applyFill="1" applyBorder="1" applyAlignment="1">
      <alignment horizontal="right" vertical="center"/>
    </xf>
    <xf numFmtId="0" fontId="31" fillId="8" borderId="10" xfId="0" applyFont="1" applyFill="1" applyBorder="1" applyAlignment="1">
      <alignment horizontal="center" vertical="center"/>
    </xf>
    <xf numFmtId="0" fontId="31" fillId="8" borderId="5" xfId="0" applyFont="1" applyFill="1" applyBorder="1" applyAlignment="1">
      <alignment horizontal="center" vertical="center"/>
    </xf>
    <xf numFmtId="0" fontId="31" fillId="8" borderId="11" xfId="0" applyFont="1" applyFill="1" applyBorder="1" applyAlignment="1">
      <alignment horizontal="center" vertical="center"/>
    </xf>
    <xf numFmtId="0" fontId="33" fillId="9" borderId="10" xfId="0" applyFont="1" applyFill="1" applyBorder="1" applyAlignment="1">
      <alignment horizontal="center" vertical="center" wrapText="1"/>
    </xf>
    <xf numFmtId="0" fontId="33" fillId="9" borderId="5" xfId="0" applyFont="1" applyFill="1" applyBorder="1" applyAlignment="1">
      <alignment horizontal="center" vertical="center" wrapText="1"/>
    </xf>
    <xf numFmtId="0" fontId="33" fillId="9" borderId="11" xfId="0" applyFont="1" applyFill="1" applyBorder="1" applyAlignment="1">
      <alignment horizontal="center" vertical="center" wrapText="1"/>
    </xf>
    <xf numFmtId="0" fontId="30" fillId="7" borderId="0" xfId="0" applyFont="1" applyFill="1" applyAlignment="1">
      <alignment horizontal="center" vertical="center" wrapText="1"/>
    </xf>
    <xf numFmtId="0" fontId="35" fillId="0" borderId="10" xfId="0" applyFont="1" applyBorder="1" applyAlignment="1">
      <alignment horizontal="left" vertical="center" wrapText="1"/>
    </xf>
    <xf numFmtId="0" fontId="35" fillId="0" borderId="11" xfId="0" applyFont="1" applyBorder="1" applyAlignment="1">
      <alignment horizontal="left" vertical="center" wrapText="1"/>
    </xf>
    <xf numFmtId="0" fontId="26" fillId="10" borderId="11" xfId="0" applyFont="1" applyFill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7" fillId="4" borderId="8" xfId="0" applyFont="1" applyFill="1" applyBorder="1" applyAlignment="1">
      <alignment horizontal="center"/>
    </xf>
    <xf numFmtId="0" fontId="8" fillId="4" borderId="7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3" fillId="0" borderId="2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9">
    <cellStyle name="Moeda" xfId="1" builtinId="4"/>
    <cellStyle name="Moeda 2" xfId="8" xr:uid="{00000000-0005-0000-0000-000001000000}"/>
    <cellStyle name="Normal" xfId="0" builtinId="0"/>
    <cellStyle name="Normal 2" xfId="3" xr:uid="{00000000-0005-0000-0000-000003000000}"/>
    <cellStyle name="Normal 3" xfId="7" xr:uid="{00000000-0005-0000-0000-000004000000}"/>
    <cellStyle name="Normal 5" xfId="4" xr:uid="{00000000-0005-0000-0000-000005000000}"/>
    <cellStyle name="Porcentagem" xfId="2" builtinId="5"/>
    <cellStyle name="Vírgula" xfId="6" builtinId="3"/>
    <cellStyle name="Vírgula 2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133005</xdr:colOff>
      <xdr:row>0</xdr:row>
      <xdr:rowOff>142875</xdr:rowOff>
    </xdr:from>
    <xdr:to>
      <xdr:col>5</xdr:col>
      <xdr:colOff>1113692</xdr:colOff>
      <xdr:row>6</xdr:row>
      <xdr:rowOff>87923</xdr:rowOff>
    </xdr:to>
    <xdr:sp macro="" textlink="">
      <xdr:nvSpPr>
        <xdr:cNvPr id="5" name="WordArt 46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33005" y="142875"/>
          <a:ext cx="7149956" cy="912202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pt-BR" sz="3600" kern="10" spc="0">
              <a:ln>
                <a:noFill/>
              </a:ln>
              <a:solidFill>
                <a:srgbClr val="943634"/>
              </a:solidFill>
              <a:effectLst/>
              <a:latin typeface="Arial Black"/>
            </a:rPr>
            <a:t>Lima e Silva Serviços e Transporte Ltda - ME</a:t>
          </a:r>
        </a:p>
        <a:p>
          <a:pPr algn="ctr" rtl="0">
            <a:buNone/>
          </a:pPr>
          <a:r>
            <a:rPr lang="pt-BR" sz="3600" kern="10" spc="0">
              <a:ln>
                <a:noFill/>
              </a:ln>
              <a:solidFill>
                <a:srgbClr val="943634"/>
              </a:solidFill>
              <a:effectLst/>
              <a:latin typeface="Arial Black"/>
            </a:rPr>
            <a:t>CNPJ n° 20.204.491/0001-08</a:t>
          </a:r>
        </a:p>
        <a:p>
          <a:pPr algn="ctr" rtl="0">
            <a:buNone/>
          </a:pPr>
          <a:r>
            <a:rPr lang="pt-BR" sz="3600" kern="10" spc="0">
              <a:ln>
                <a:noFill/>
              </a:ln>
              <a:solidFill>
                <a:srgbClr val="943634"/>
              </a:solidFill>
              <a:effectLst/>
              <a:latin typeface="Arial Black"/>
            </a:rPr>
            <a:t>Avenida Pau Brasil,</a:t>
          </a:r>
          <a:r>
            <a:rPr lang="pt-BR" sz="3600" kern="10" spc="0" baseline="0">
              <a:ln>
                <a:noFill/>
              </a:ln>
              <a:solidFill>
                <a:srgbClr val="943634"/>
              </a:solidFill>
              <a:effectLst/>
              <a:latin typeface="Arial Black"/>
            </a:rPr>
            <a:t> Lote 10, Sala 1211, Águas Claras</a:t>
          </a:r>
          <a:r>
            <a:rPr lang="pt-BR" sz="3600" kern="10" spc="0">
              <a:ln>
                <a:noFill/>
              </a:ln>
              <a:solidFill>
                <a:srgbClr val="943634"/>
              </a:solidFill>
              <a:effectLst/>
              <a:latin typeface="Arial Black"/>
            </a:rPr>
            <a:t>- DF</a:t>
          </a:r>
        </a:p>
        <a:p>
          <a:pPr algn="ctr" rtl="0">
            <a:buNone/>
          </a:pPr>
          <a:r>
            <a:rPr lang="pt-BR" sz="3600" kern="10" spc="0">
              <a:ln>
                <a:noFill/>
              </a:ln>
              <a:solidFill>
                <a:srgbClr val="943634"/>
              </a:solidFill>
              <a:effectLst/>
              <a:latin typeface="Arial Black"/>
            </a:rPr>
            <a:t>Telefone: (61) 3356-8373  CEP: 71.926-000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7"/>
  <sheetViews>
    <sheetView tabSelected="1" topLeftCell="B1" workbookViewId="0">
      <pane xSplit="3" ySplit="12" topLeftCell="H13" activePane="bottomRight" state="frozen"/>
      <selection activeCell="B1" sqref="B1"/>
      <selection pane="topRight" activeCell="E1" sqref="E1"/>
      <selection pane="bottomLeft" activeCell="B13" sqref="B13"/>
      <selection pane="bottomRight" activeCell="K86" sqref="K86:L86"/>
    </sheetView>
  </sheetViews>
  <sheetFormatPr defaultRowHeight="12.75"/>
  <cols>
    <col min="1" max="1" width="3.85546875" style="27" bestFit="1" customWidth="1"/>
    <col min="2" max="2" width="70.140625" style="27" bestFit="1" customWidth="1"/>
    <col min="3" max="3" width="11" style="27" bestFit="1" customWidth="1"/>
    <col min="4" max="4" width="19.7109375" style="27" customWidth="1"/>
    <col min="5" max="5" width="11" style="27" bestFit="1" customWidth="1"/>
    <col min="6" max="6" width="19.7109375" style="27" customWidth="1"/>
    <col min="7" max="7" width="10.85546875" style="27" bestFit="1" customWidth="1"/>
    <col min="8" max="8" width="19.7109375" style="27" customWidth="1"/>
    <col min="9" max="9" width="11" style="27" bestFit="1" customWidth="1"/>
    <col min="10" max="10" width="19.7109375" style="27" customWidth="1"/>
    <col min="11" max="11" width="10.85546875" style="27" bestFit="1" customWidth="1"/>
    <col min="12" max="12" width="19.7109375" style="27" customWidth="1"/>
    <col min="13" max="16384" width="9.140625" style="27"/>
  </cols>
  <sheetData>
    <row r="1" spans="1:12" ht="15">
      <c r="A1" s="199" t="s">
        <v>91</v>
      </c>
      <c r="B1" s="200"/>
      <c r="C1" s="200"/>
      <c r="D1" s="201"/>
    </row>
    <row r="2" spans="1:12" ht="15">
      <c r="A2" s="202" t="s">
        <v>92</v>
      </c>
      <c r="B2" s="203"/>
      <c r="C2" s="204"/>
      <c r="D2" s="205"/>
    </row>
    <row r="3" spans="1:12" ht="15">
      <c r="A3" s="206" t="s">
        <v>93</v>
      </c>
      <c r="B3" s="207"/>
      <c r="C3" s="180" t="s">
        <v>144</v>
      </c>
      <c r="D3" s="181"/>
      <c r="E3" s="180" t="s">
        <v>145</v>
      </c>
      <c r="F3" s="181"/>
      <c r="G3" s="180" t="s">
        <v>138</v>
      </c>
      <c r="H3" s="181"/>
      <c r="I3" s="180" t="s">
        <v>146</v>
      </c>
      <c r="J3" s="181"/>
      <c r="K3" s="180" t="s">
        <v>140</v>
      </c>
      <c r="L3" s="181"/>
    </row>
    <row r="4" spans="1:12" ht="15">
      <c r="A4" s="206" t="s">
        <v>94</v>
      </c>
      <c r="B4" s="207"/>
      <c r="C4" s="182">
        <v>2</v>
      </c>
      <c r="D4" s="183"/>
      <c r="E4" s="182">
        <v>2</v>
      </c>
      <c r="F4" s="183"/>
      <c r="G4" s="182">
        <v>2</v>
      </c>
      <c r="H4" s="183"/>
      <c r="I4" s="182">
        <v>1</v>
      </c>
      <c r="J4" s="183"/>
      <c r="K4" s="182">
        <v>1</v>
      </c>
      <c r="L4" s="183"/>
    </row>
    <row r="5" spans="1:12" ht="15">
      <c r="A5" s="208" t="s">
        <v>95</v>
      </c>
      <c r="B5" s="178"/>
      <c r="C5" s="178"/>
      <c r="D5" s="179"/>
    </row>
    <row r="6" spans="1:12" ht="15">
      <c r="A6" s="97">
        <v>1</v>
      </c>
      <c r="B6" s="209" t="s">
        <v>96</v>
      </c>
      <c r="C6" s="209"/>
      <c r="D6" s="28"/>
      <c r="E6" s="196"/>
      <c r="F6" s="197"/>
      <c r="H6" s="28"/>
      <c r="I6" s="196"/>
      <c r="J6" s="197"/>
      <c r="L6" s="28"/>
    </row>
    <row r="7" spans="1:12" ht="15">
      <c r="A7" s="97">
        <v>2</v>
      </c>
      <c r="B7" s="209" t="s">
        <v>20</v>
      </c>
      <c r="C7" s="209"/>
      <c r="D7" s="28"/>
      <c r="E7" s="29"/>
      <c r="F7" s="28"/>
      <c r="H7" s="28"/>
      <c r="I7" s="29"/>
      <c r="J7" s="28"/>
      <c r="L7" s="28"/>
    </row>
    <row r="8" spans="1:12" ht="15">
      <c r="A8" s="97">
        <v>3</v>
      </c>
      <c r="B8" s="209" t="s">
        <v>97</v>
      </c>
      <c r="C8" s="209"/>
      <c r="D8" s="31">
        <v>1901.53</v>
      </c>
      <c r="F8" s="31">
        <v>1287.96</v>
      </c>
      <c r="H8" s="31">
        <v>1901.53</v>
      </c>
      <c r="J8" s="31">
        <v>1287.96</v>
      </c>
      <c r="L8" s="31">
        <v>3289.5</v>
      </c>
    </row>
    <row r="9" spans="1:12" ht="15">
      <c r="A9" s="97">
        <v>4</v>
      </c>
      <c r="B9" s="209" t="s">
        <v>5</v>
      </c>
      <c r="C9" s="209"/>
      <c r="D9" s="95" t="str">
        <f>C3</f>
        <v>Recepcionisa</v>
      </c>
      <c r="F9" s="115" t="str">
        <f>E3</f>
        <v>Coperira</v>
      </c>
      <c r="H9" s="115" t="str">
        <f>G3</f>
        <v>Garçom</v>
      </c>
      <c r="J9" s="133" t="str">
        <f>I3</f>
        <v>Carregador</v>
      </c>
      <c r="L9" s="133" t="str">
        <f>K3</f>
        <v>Supervisor</v>
      </c>
    </row>
    <row r="10" spans="1:12" ht="15.75" thickBot="1">
      <c r="A10" s="32">
        <v>5</v>
      </c>
      <c r="B10" s="198" t="s">
        <v>4</v>
      </c>
      <c r="C10" s="198"/>
      <c r="D10" s="33"/>
      <c r="F10" s="33"/>
      <c r="H10" s="33"/>
      <c r="J10" s="33"/>
      <c r="L10" s="33"/>
    </row>
    <row r="11" spans="1:12" ht="15.75" thickBot="1">
      <c r="A11" s="34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</row>
    <row r="12" spans="1:12" ht="15">
      <c r="A12" s="212" t="s">
        <v>86</v>
      </c>
      <c r="B12" s="213"/>
      <c r="C12" s="213"/>
      <c r="D12" s="214"/>
    </row>
    <row r="13" spans="1:12" ht="15">
      <c r="A13" s="87">
        <v>1</v>
      </c>
      <c r="B13" s="88" t="s">
        <v>60</v>
      </c>
      <c r="C13" s="184" t="s">
        <v>61</v>
      </c>
      <c r="D13" s="185"/>
      <c r="E13" s="184" t="s">
        <v>61</v>
      </c>
      <c r="F13" s="185"/>
      <c r="G13" s="184" t="s">
        <v>61</v>
      </c>
      <c r="H13" s="185"/>
      <c r="I13" s="184" t="s">
        <v>61</v>
      </c>
      <c r="J13" s="185"/>
      <c r="K13" s="184" t="s">
        <v>61</v>
      </c>
      <c r="L13" s="185"/>
    </row>
    <row r="14" spans="1:12" ht="15">
      <c r="A14" s="97" t="s">
        <v>6</v>
      </c>
      <c r="B14" s="36" t="s">
        <v>16</v>
      </c>
      <c r="C14" s="186">
        <f>D8</f>
        <v>1901.53</v>
      </c>
      <c r="D14" s="187"/>
      <c r="E14" s="186">
        <f>F8</f>
        <v>1287.96</v>
      </c>
      <c r="F14" s="187"/>
      <c r="G14" s="186">
        <f>H8</f>
        <v>1901.53</v>
      </c>
      <c r="H14" s="187"/>
      <c r="I14" s="186">
        <f>J8</f>
        <v>1287.96</v>
      </c>
      <c r="J14" s="187"/>
      <c r="K14" s="186">
        <f>L8</f>
        <v>3289.5</v>
      </c>
      <c r="L14" s="187"/>
    </row>
    <row r="15" spans="1:12" ht="15">
      <c r="A15" s="97" t="s">
        <v>7</v>
      </c>
      <c r="B15" s="36" t="s">
        <v>98</v>
      </c>
      <c r="C15" s="186"/>
      <c r="D15" s="187"/>
      <c r="E15" s="186"/>
      <c r="F15" s="187"/>
      <c r="G15" s="186"/>
      <c r="H15" s="187"/>
      <c r="I15" s="186"/>
      <c r="J15" s="187"/>
      <c r="K15" s="186"/>
      <c r="L15" s="187"/>
    </row>
    <row r="16" spans="1:12" ht="15">
      <c r="A16" s="97" t="s">
        <v>8</v>
      </c>
      <c r="B16" s="36" t="s">
        <v>99</v>
      </c>
      <c r="C16" s="186"/>
      <c r="D16" s="187"/>
      <c r="E16" s="186"/>
      <c r="F16" s="187"/>
      <c r="G16" s="186"/>
      <c r="H16" s="187"/>
      <c r="I16" s="186"/>
      <c r="J16" s="187"/>
      <c r="K16" s="186"/>
      <c r="L16" s="187"/>
    </row>
    <row r="17" spans="1:12" ht="15">
      <c r="A17" s="97" t="s">
        <v>9</v>
      </c>
      <c r="B17" s="36" t="s">
        <v>0</v>
      </c>
      <c r="C17" s="186"/>
      <c r="D17" s="187"/>
      <c r="E17" s="186"/>
      <c r="F17" s="187"/>
      <c r="G17" s="186"/>
      <c r="H17" s="187"/>
      <c r="I17" s="186"/>
      <c r="J17" s="187"/>
      <c r="K17" s="186"/>
      <c r="L17" s="187"/>
    </row>
    <row r="18" spans="1:12" ht="15">
      <c r="A18" s="97" t="s">
        <v>10</v>
      </c>
      <c r="B18" s="36" t="s">
        <v>21</v>
      </c>
      <c r="C18" s="186"/>
      <c r="D18" s="187"/>
      <c r="E18" s="186"/>
      <c r="F18" s="187"/>
      <c r="G18" s="186"/>
      <c r="H18" s="187"/>
      <c r="I18" s="186"/>
      <c r="J18" s="187"/>
      <c r="K18" s="186"/>
      <c r="L18" s="187"/>
    </row>
    <row r="19" spans="1:12" ht="15">
      <c r="A19" s="97" t="s">
        <v>11</v>
      </c>
      <c r="B19" s="36" t="s">
        <v>2</v>
      </c>
      <c r="C19" s="186"/>
      <c r="D19" s="187"/>
      <c r="E19" s="186"/>
      <c r="F19" s="187"/>
      <c r="G19" s="186"/>
      <c r="H19" s="187"/>
      <c r="I19" s="186"/>
      <c r="J19" s="187"/>
      <c r="K19" s="186"/>
      <c r="L19" s="187"/>
    </row>
    <row r="20" spans="1:12" ht="15.75" customHeight="1" thickBot="1">
      <c r="A20" s="210" t="s">
        <v>58</v>
      </c>
      <c r="B20" s="211"/>
      <c r="C20" s="37">
        <f>SUM(C14:C19)</f>
        <v>1901.53</v>
      </c>
      <c r="D20" s="38">
        <f>SUM(C14:D19)</f>
        <v>1901.53</v>
      </c>
      <c r="E20" s="37">
        <f>SUM(E14:E19)</f>
        <v>1287.96</v>
      </c>
      <c r="F20" s="38">
        <f>SUM(E14:F19)</f>
        <v>1287.96</v>
      </c>
      <c r="G20" s="37">
        <f>SUM(G14:G19)</f>
        <v>1901.53</v>
      </c>
      <c r="H20" s="38">
        <f>SUM(G14:H19)</f>
        <v>1901.53</v>
      </c>
      <c r="I20" s="37">
        <f>SUM(I14:I19)</f>
        <v>1287.96</v>
      </c>
      <c r="J20" s="38">
        <f>SUM(I14:J19)</f>
        <v>1287.96</v>
      </c>
      <c r="K20" s="37">
        <f>SUM(K14:K19)</f>
        <v>3289.5</v>
      </c>
      <c r="L20" s="38">
        <f>SUM(K14:L19)</f>
        <v>3289.5</v>
      </c>
    </row>
    <row r="21" spans="1:12" ht="15.75" thickBot="1"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</row>
    <row r="22" spans="1:12" ht="15">
      <c r="A22" s="212" t="s">
        <v>62</v>
      </c>
      <c r="B22" s="213"/>
      <c r="C22" s="213"/>
      <c r="D22" s="214"/>
    </row>
    <row r="23" spans="1:12" ht="15">
      <c r="A23" s="87" t="s">
        <v>22</v>
      </c>
      <c r="B23" s="88" t="s">
        <v>63</v>
      </c>
      <c r="C23" s="88" t="s">
        <v>1</v>
      </c>
      <c r="D23" s="90" t="s">
        <v>61</v>
      </c>
      <c r="E23" s="112" t="s">
        <v>1</v>
      </c>
      <c r="F23" s="114" t="s">
        <v>61</v>
      </c>
      <c r="G23" s="112" t="s">
        <v>1</v>
      </c>
      <c r="H23" s="114" t="s">
        <v>61</v>
      </c>
      <c r="I23" s="129" t="s">
        <v>1</v>
      </c>
      <c r="J23" s="130" t="s">
        <v>61</v>
      </c>
      <c r="K23" s="129" t="s">
        <v>1</v>
      </c>
      <c r="L23" s="130" t="s">
        <v>61</v>
      </c>
    </row>
    <row r="24" spans="1:12" ht="15">
      <c r="A24" s="97" t="s">
        <v>6</v>
      </c>
      <c r="B24" s="36" t="s">
        <v>64</v>
      </c>
      <c r="C24" s="23">
        <v>8.3299999999999999E-2</v>
      </c>
      <c r="D24" s="40">
        <f>C24*D20</f>
        <v>158.39744899999999</v>
      </c>
      <c r="E24" s="23">
        <v>8.3299999999999999E-2</v>
      </c>
      <c r="F24" s="40">
        <f>E24*F20</f>
        <v>107.287068</v>
      </c>
      <c r="G24" s="23">
        <v>8.3299999999999999E-2</v>
      </c>
      <c r="H24" s="40">
        <f>G24*H20</f>
        <v>158.39744899999999</v>
      </c>
      <c r="I24" s="23">
        <v>8.3299999999999999E-2</v>
      </c>
      <c r="J24" s="40">
        <f>I24*J20</f>
        <v>107.287068</v>
      </c>
      <c r="K24" s="23">
        <v>8.3299999999999999E-2</v>
      </c>
      <c r="L24" s="40">
        <f>K24*L20</f>
        <v>274.01535000000001</v>
      </c>
    </row>
    <row r="25" spans="1:12" ht="15">
      <c r="A25" s="97" t="s">
        <v>7</v>
      </c>
      <c r="B25" s="36" t="s">
        <v>65</v>
      </c>
      <c r="C25" s="24">
        <v>0.121</v>
      </c>
      <c r="D25" s="41">
        <f>C25*D20</f>
        <v>230.08512999999999</v>
      </c>
      <c r="E25" s="24">
        <v>0.121</v>
      </c>
      <c r="F25" s="41">
        <f>E25*F20</f>
        <v>155.84316000000001</v>
      </c>
      <c r="G25" s="24">
        <v>0.121</v>
      </c>
      <c r="H25" s="41">
        <f>G25*H20</f>
        <v>230.08512999999999</v>
      </c>
      <c r="I25" s="24">
        <v>0.121</v>
      </c>
      <c r="J25" s="41">
        <f>I25*J20</f>
        <v>155.84316000000001</v>
      </c>
      <c r="K25" s="24">
        <v>0.121</v>
      </c>
      <c r="L25" s="41">
        <f>K25*L20</f>
        <v>398.02949999999998</v>
      </c>
    </row>
    <row r="26" spans="1:12" ht="15">
      <c r="A26" s="215" t="s">
        <v>58</v>
      </c>
      <c r="B26" s="216"/>
      <c r="C26" s="42">
        <f t="shared" ref="C26:H26" si="0">SUM(C24:C25)</f>
        <v>0.20429999999999998</v>
      </c>
      <c r="D26" s="89">
        <f t="shared" si="0"/>
        <v>388.48257899999999</v>
      </c>
      <c r="E26" s="42">
        <f t="shared" si="0"/>
        <v>0.20429999999999998</v>
      </c>
      <c r="F26" s="113">
        <f t="shared" si="0"/>
        <v>263.13022799999999</v>
      </c>
      <c r="G26" s="42">
        <f t="shared" si="0"/>
        <v>0.20429999999999998</v>
      </c>
      <c r="H26" s="113">
        <f t="shared" si="0"/>
        <v>388.48257899999999</v>
      </c>
      <c r="I26" s="42">
        <f t="shared" ref="I26:L26" si="1">SUM(I24:I25)</f>
        <v>0.20429999999999998</v>
      </c>
      <c r="J26" s="132">
        <f t="shared" si="1"/>
        <v>263.13022799999999</v>
      </c>
      <c r="K26" s="42">
        <f t="shared" si="1"/>
        <v>0.20429999999999998</v>
      </c>
      <c r="L26" s="132">
        <f t="shared" si="1"/>
        <v>672.04485</v>
      </c>
    </row>
    <row r="27" spans="1:12" s="47" customFormat="1" ht="15">
      <c r="A27" s="43"/>
      <c r="B27" s="44"/>
      <c r="C27" s="45"/>
      <c r="D27" s="46"/>
      <c r="E27" s="45"/>
      <c r="F27" s="46"/>
      <c r="G27" s="45"/>
      <c r="H27" s="46"/>
      <c r="I27" s="45"/>
      <c r="J27" s="46"/>
      <c r="K27" s="45"/>
      <c r="L27" s="46"/>
    </row>
    <row r="28" spans="1:12" ht="30">
      <c r="A28" s="87" t="s">
        <v>23</v>
      </c>
      <c r="B28" s="88" t="s">
        <v>100</v>
      </c>
      <c r="C28" s="88" t="s">
        <v>1</v>
      </c>
      <c r="D28" s="90" t="s">
        <v>61</v>
      </c>
      <c r="E28" s="112" t="s">
        <v>1</v>
      </c>
      <c r="F28" s="114" t="s">
        <v>61</v>
      </c>
      <c r="G28" s="112" t="s">
        <v>1</v>
      </c>
      <c r="H28" s="114" t="s">
        <v>61</v>
      </c>
      <c r="I28" s="129" t="s">
        <v>1</v>
      </c>
      <c r="J28" s="130" t="s">
        <v>61</v>
      </c>
      <c r="K28" s="129" t="s">
        <v>1</v>
      </c>
      <c r="L28" s="130" t="s">
        <v>61</v>
      </c>
    </row>
    <row r="29" spans="1:12" ht="15">
      <c r="A29" s="97" t="s">
        <v>6</v>
      </c>
      <c r="B29" s="36" t="s">
        <v>67</v>
      </c>
      <c r="C29" s="24">
        <v>0.2</v>
      </c>
      <c r="D29" s="48">
        <f>C29*(D$20+D$26)</f>
        <v>458.00251580000008</v>
      </c>
      <c r="E29" s="24">
        <v>0.2</v>
      </c>
      <c r="F29" s="48">
        <f>E29*(F$20+F$26)</f>
        <v>310.21804560000004</v>
      </c>
      <c r="G29" s="24">
        <v>0.2</v>
      </c>
      <c r="H29" s="48">
        <f>G29*(H$20+H$26)</f>
        <v>458.00251580000008</v>
      </c>
      <c r="I29" s="24">
        <v>0.2</v>
      </c>
      <c r="J29" s="48">
        <f>I29*(J$20+J$26)</f>
        <v>310.21804560000004</v>
      </c>
      <c r="K29" s="24">
        <v>0.2</v>
      </c>
      <c r="L29" s="48">
        <f>K29*(L$20+L$26)</f>
        <v>792.30897000000004</v>
      </c>
    </row>
    <row r="30" spans="1:12" ht="15">
      <c r="A30" s="97" t="s">
        <v>7</v>
      </c>
      <c r="B30" s="36" t="s">
        <v>101</v>
      </c>
      <c r="C30" s="24">
        <v>2.5000000000000001E-2</v>
      </c>
      <c r="D30" s="48">
        <f t="shared" ref="D30:F36" si="2">C30*(D$20+D$26)</f>
        <v>57.25031447500001</v>
      </c>
      <c r="E30" s="24">
        <v>2.5000000000000001E-2</v>
      </c>
      <c r="F30" s="48">
        <f t="shared" si="2"/>
        <v>38.777255700000005</v>
      </c>
      <c r="G30" s="24">
        <v>2.5000000000000001E-2</v>
      </c>
      <c r="H30" s="48">
        <f t="shared" ref="H30" si="3">G30*(H$20+H$26)</f>
        <v>57.25031447500001</v>
      </c>
      <c r="I30" s="24">
        <v>2.5000000000000001E-2</v>
      </c>
      <c r="J30" s="48">
        <f t="shared" ref="J30:J36" si="4">I30*(J$20+J$26)</f>
        <v>38.777255700000005</v>
      </c>
      <c r="K30" s="24">
        <v>2.5000000000000001E-2</v>
      </c>
      <c r="L30" s="48">
        <f t="shared" ref="L30:L36" si="5">K30*(L$20+L$26)</f>
        <v>99.038621250000006</v>
      </c>
    </row>
    <row r="31" spans="1:12" ht="15">
      <c r="A31" s="97" t="s">
        <v>8</v>
      </c>
      <c r="B31" s="36" t="s">
        <v>102</v>
      </c>
      <c r="C31" s="82">
        <v>0.02</v>
      </c>
      <c r="D31" s="48">
        <f t="shared" si="2"/>
        <v>45.800251580000001</v>
      </c>
      <c r="E31" s="82">
        <v>0.02</v>
      </c>
      <c r="F31" s="48">
        <f t="shared" si="2"/>
        <v>31.02180456</v>
      </c>
      <c r="G31" s="82">
        <v>0.02</v>
      </c>
      <c r="H31" s="48">
        <f t="shared" ref="H31" si="6">G31*(H$20+H$26)</f>
        <v>45.800251580000001</v>
      </c>
      <c r="I31" s="82">
        <v>0.02</v>
      </c>
      <c r="J31" s="48">
        <f t="shared" si="4"/>
        <v>31.02180456</v>
      </c>
      <c r="K31" s="82">
        <v>0.02</v>
      </c>
      <c r="L31" s="48">
        <f t="shared" si="5"/>
        <v>79.230897000000013</v>
      </c>
    </row>
    <row r="32" spans="1:12" ht="15">
      <c r="A32" s="97" t="s">
        <v>9</v>
      </c>
      <c r="B32" s="36" t="s">
        <v>103</v>
      </c>
      <c r="C32" s="24">
        <v>1.4999999999999999E-2</v>
      </c>
      <c r="D32" s="48">
        <f t="shared" si="2"/>
        <v>34.350188684999999</v>
      </c>
      <c r="E32" s="24">
        <v>1.4999999999999999E-2</v>
      </c>
      <c r="F32" s="48">
        <f t="shared" si="2"/>
        <v>23.266353419999998</v>
      </c>
      <c r="G32" s="24">
        <v>1.4999999999999999E-2</v>
      </c>
      <c r="H32" s="48">
        <f t="shared" ref="H32" si="7">G32*(H$20+H$26)</f>
        <v>34.350188684999999</v>
      </c>
      <c r="I32" s="24">
        <v>1.4999999999999999E-2</v>
      </c>
      <c r="J32" s="48">
        <f t="shared" si="4"/>
        <v>23.266353419999998</v>
      </c>
      <c r="K32" s="24">
        <v>1.4999999999999999E-2</v>
      </c>
      <c r="L32" s="48">
        <f t="shared" si="5"/>
        <v>59.423172749999999</v>
      </c>
    </row>
    <row r="33" spans="1:12" ht="15">
      <c r="A33" s="97" t="s">
        <v>10</v>
      </c>
      <c r="B33" s="36" t="s">
        <v>68</v>
      </c>
      <c r="C33" s="24">
        <v>0.01</v>
      </c>
      <c r="D33" s="48">
        <f t="shared" si="2"/>
        <v>22.900125790000001</v>
      </c>
      <c r="E33" s="24">
        <v>0.01</v>
      </c>
      <c r="F33" s="48">
        <f t="shared" si="2"/>
        <v>15.51090228</v>
      </c>
      <c r="G33" s="24">
        <v>0.01</v>
      </c>
      <c r="H33" s="48">
        <f t="shared" ref="H33" si="8">G33*(H$20+H$26)</f>
        <v>22.900125790000001</v>
      </c>
      <c r="I33" s="24">
        <v>0.01</v>
      </c>
      <c r="J33" s="48">
        <f t="shared" si="4"/>
        <v>15.51090228</v>
      </c>
      <c r="K33" s="24">
        <v>0.01</v>
      </c>
      <c r="L33" s="48">
        <f t="shared" si="5"/>
        <v>39.615448500000007</v>
      </c>
    </row>
    <row r="34" spans="1:12" ht="15">
      <c r="A34" s="97" t="s">
        <v>11</v>
      </c>
      <c r="B34" s="36" t="s">
        <v>69</v>
      </c>
      <c r="C34" s="24">
        <v>6.0000000000000001E-3</v>
      </c>
      <c r="D34" s="48">
        <f t="shared" si="2"/>
        <v>13.740075474000001</v>
      </c>
      <c r="E34" s="24">
        <v>6.0000000000000001E-3</v>
      </c>
      <c r="F34" s="48">
        <f t="shared" si="2"/>
        <v>9.3065413679999995</v>
      </c>
      <c r="G34" s="24">
        <v>6.0000000000000001E-3</v>
      </c>
      <c r="H34" s="48">
        <f t="shared" ref="H34" si="9">G34*(H$20+H$26)</f>
        <v>13.740075474000001</v>
      </c>
      <c r="I34" s="24">
        <v>6.0000000000000001E-3</v>
      </c>
      <c r="J34" s="48">
        <f t="shared" si="4"/>
        <v>9.3065413679999995</v>
      </c>
      <c r="K34" s="24">
        <v>6.0000000000000001E-3</v>
      </c>
      <c r="L34" s="48">
        <f t="shared" si="5"/>
        <v>23.769269100000002</v>
      </c>
    </row>
    <row r="35" spans="1:12" ht="15">
      <c r="A35" s="97" t="s">
        <v>12</v>
      </c>
      <c r="B35" s="36" t="s">
        <v>70</v>
      </c>
      <c r="C35" s="24">
        <v>2E-3</v>
      </c>
      <c r="D35" s="48">
        <f t="shared" si="2"/>
        <v>4.5800251580000007</v>
      </c>
      <c r="E35" s="24">
        <v>2E-3</v>
      </c>
      <c r="F35" s="48">
        <f t="shared" si="2"/>
        <v>3.1021804560000001</v>
      </c>
      <c r="G35" s="24">
        <v>2E-3</v>
      </c>
      <c r="H35" s="48">
        <f t="shared" ref="H35" si="10">G35*(H$20+H$26)</f>
        <v>4.5800251580000007</v>
      </c>
      <c r="I35" s="24">
        <v>2E-3</v>
      </c>
      <c r="J35" s="48">
        <f t="shared" si="4"/>
        <v>3.1021804560000001</v>
      </c>
      <c r="K35" s="24">
        <v>2E-3</v>
      </c>
      <c r="L35" s="48">
        <f t="shared" si="5"/>
        <v>7.9230897000000002</v>
      </c>
    </row>
    <row r="36" spans="1:12" ht="15">
      <c r="A36" s="97" t="s">
        <v>13</v>
      </c>
      <c r="B36" s="36" t="s">
        <v>71</v>
      </c>
      <c r="C36" s="24">
        <v>0.08</v>
      </c>
      <c r="D36" s="48">
        <f t="shared" si="2"/>
        <v>183.20100632</v>
      </c>
      <c r="E36" s="24">
        <v>0.08</v>
      </c>
      <c r="F36" s="48">
        <f t="shared" si="2"/>
        <v>124.08721824</v>
      </c>
      <c r="G36" s="24">
        <v>0.08</v>
      </c>
      <c r="H36" s="48">
        <f t="shared" ref="H36" si="11">G36*(H$20+H$26)</f>
        <v>183.20100632</v>
      </c>
      <c r="I36" s="24">
        <v>0.08</v>
      </c>
      <c r="J36" s="48">
        <f t="shared" si="4"/>
        <v>124.08721824</v>
      </c>
      <c r="K36" s="24">
        <v>0.08</v>
      </c>
      <c r="L36" s="48">
        <f t="shared" si="5"/>
        <v>316.92358800000005</v>
      </c>
    </row>
    <row r="37" spans="1:12" ht="15">
      <c r="A37" s="208" t="s">
        <v>58</v>
      </c>
      <c r="B37" s="178"/>
      <c r="C37" s="42">
        <f t="shared" ref="C37:H37" si="12">SUM(C29:C36)</f>
        <v>0.35800000000000004</v>
      </c>
      <c r="D37" s="89">
        <f t="shared" si="12"/>
        <v>819.82450328200014</v>
      </c>
      <c r="E37" s="42">
        <f t="shared" si="12"/>
        <v>0.35800000000000004</v>
      </c>
      <c r="F37" s="113">
        <f t="shared" si="12"/>
        <v>555.29030162399999</v>
      </c>
      <c r="G37" s="42">
        <f t="shared" si="12"/>
        <v>0.35800000000000004</v>
      </c>
      <c r="H37" s="113">
        <f t="shared" si="12"/>
        <v>819.82450328200014</v>
      </c>
      <c r="I37" s="42">
        <f t="shared" ref="I37:L37" si="13">SUM(I29:I36)</f>
        <v>0.35800000000000004</v>
      </c>
      <c r="J37" s="132">
        <f t="shared" si="13"/>
        <v>555.29030162399999</v>
      </c>
      <c r="K37" s="42">
        <f t="shared" si="13"/>
        <v>0.35800000000000004</v>
      </c>
      <c r="L37" s="132">
        <f t="shared" si="13"/>
        <v>1418.2330563</v>
      </c>
    </row>
    <row r="38" spans="1:12" ht="15">
      <c r="A38" s="43"/>
      <c r="B38" s="44"/>
      <c r="C38" s="45"/>
      <c r="D38" s="46"/>
      <c r="E38" s="45"/>
      <c r="F38" s="46"/>
      <c r="G38" s="45"/>
      <c r="H38" s="46"/>
      <c r="I38" s="45"/>
      <c r="J38" s="46"/>
      <c r="K38" s="45"/>
      <c r="L38" s="46"/>
    </row>
    <row r="39" spans="1:12" ht="15">
      <c r="A39" s="87" t="s">
        <v>24</v>
      </c>
      <c r="B39" s="91" t="s">
        <v>25</v>
      </c>
      <c r="C39" s="88" t="s">
        <v>104</v>
      </c>
      <c r="D39" s="92" t="s">
        <v>61</v>
      </c>
      <c r="E39" s="112" t="s">
        <v>104</v>
      </c>
      <c r="F39" s="120" t="s">
        <v>61</v>
      </c>
      <c r="G39" s="112" t="s">
        <v>104</v>
      </c>
      <c r="H39" s="120" t="s">
        <v>61</v>
      </c>
      <c r="I39" s="129" t="s">
        <v>104</v>
      </c>
      <c r="J39" s="131" t="s">
        <v>61</v>
      </c>
      <c r="K39" s="129" t="s">
        <v>104</v>
      </c>
      <c r="L39" s="131" t="s">
        <v>61</v>
      </c>
    </row>
    <row r="40" spans="1:12" ht="15">
      <c r="A40" s="97" t="s">
        <v>6</v>
      </c>
      <c r="B40" s="36" t="s">
        <v>105</v>
      </c>
      <c r="C40" s="49" t="s">
        <v>106</v>
      </c>
      <c r="D40" s="50">
        <f>5.5*21*2-(D8*0.06)</f>
        <v>116.90820000000001</v>
      </c>
      <c r="E40" s="49" t="s">
        <v>106</v>
      </c>
      <c r="F40" s="50">
        <f>5.5*21*2-(F8*0.06)</f>
        <v>153.72239999999999</v>
      </c>
      <c r="G40" s="49" t="s">
        <v>106</v>
      </c>
      <c r="H40" s="50">
        <f>5.5*21*2-(H8*0.06)</f>
        <v>116.90820000000001</v>
      </c>
      <c r="I40" s="49" t="s">
        <v>106</v>
      </c>
      <c r="J40" s="50">
        <f>5.5*21*2-(J8*0.06)</f>
        <v>153.72239999999999</v>
      </c>
      <c r="K40" s="49" t="s">
        <v>106</v>
      </c>
      <c r="L40" s="50">
        <f>5.5*21*2-(L8*0.06)</f>
        <v>33.629999999999995</v>
      </c>
    </row>
    <row r="41" spans="1:12" s="55" customFormat="1" ht="15">
      <c r="A41" s="51" t="s">
        <v>7</v>
      </c>
      <c r="B41" s="52" t="s">
        <v>107</v>
      </c>
      <c r="C41" s="53" t="s">
        <v>106</v>
      </c>
      <c r="D41" s="54">
        <f>35*21</f>
        <v>735</v>
      </c>
      <c r="E41" s="53" t="s">
        <v>106</v>
      </c>
      <c r="F41" s="54">
        <f>35*21</f>
        <v>735</v>
      </c>
      <c r="G41" s="53" t="s">
        <v>106</v>
      </c>
      <c r="H41" s="54">
        <f>35*21</f>
        <v>735</v>
      </c>
      <c r="I41" s="53" t="s">
        <v>106</v>
      </c>
      <c r="J41" s="54">
        <f>35*21</f>
        <v>735</v>
      </c>
      <c r="K41" s="53" t="s">
        <v>106</v>
      </c>
      <c r="L41" s="54">
        <f>35*21</f>
        <v>735</v>
      </c>
    </row>
    <row r="42" spans="1:12" ht="15">
      <c r="A42" s="97" t="s">
        <v>8</v>
      </c>
      <c r="B42" s="36" t="s">
        <v>108</v>
      </c>
      <c r="C42" s="98" t="s">
        <v>109</v>
      </c>
      <c r="D42" s="56">
        <v>160.07</v>
      </c>
      <c r="E42" s="116" t="s">
        <v>109</v>
      </c>
      <c r="F42" s="56">
        <v>160.07</v>
      </c>
      <c r="G42" s="116" t="s">
        <v>109</v>
      </c>
      <c r="H42" s="56">
        <v>160.07</v>
      </c>
      <c r="I42" s="134" t="s">
        <v>109</v>
      </c>
      <c r="J42" s="56">
        <v>160.07</v>
      </c>
      <c r="K42" s="134" t="s">
        <v>109</v>
      </c>
      <c r="L42" s="56">
        <v>160.07</v>
      </c>
    </row>
    <row r="43" spans="1:12" ht="15">
      <c r="A43" s="97" t="s">
        <v>9</v>
      </c>
      <c r="B43" s="36" t="s">
        <v>90</v>
      </c>
      <c r="C43" s="98" t="s">
        <v>109</v>
      </c>
      <c r="D43" s="57">
        <v>10.63</v>
      </c>
      <c r="E43" s="116" t="s">
        <v>109</v>
      </c>
      <c r="F43" s="57">
        <v>10.63</v>
      </c>
      <c r="G43" s="116" t="s">
        <v>109</v>
      </c>
      <c r="H43" s="57">
        <v>10.63</v>
      </c>
      <c r="I43" s="134" t="s">
        <v>109</v>
      </c>
      <c r="J43" s="57">
        <v>10.63</v>
      </c>
      <c r="K43" s="134" t="s">
        <v>109</v>
      </c>
      <c r="L43" s="57">
        <v>10.63</v>
      </c>
    </row>
    <row r="44" spans="1:12" ht="15">
      <c r="A44" s="101" t="s">
        <v>9</v>
      </c>
      <c r="B44" s="36" t="s">
        <v>136</v>
      </c>
      <c r="C44" s="102" t="s">
        <v>109</v>
      </c>
      <c r="D44" s="57">
        <v>2.2999999999999998</v>
      </c>
      <c r="E44" s="116" t="s">
        <v>109</v>
      </c>
      <c r="F44" s="57">
        <v>2.2999999999999998</v>
      </c>
      <c r="G44" s="116" t="s">
        <v>109</v>
      </c>
      <c r="H44" s="57">
        <v>2.2999999999999998</v>
      </c>
      <c r="I44" s="134" t="s">
        <v>109</v>
      </c>
      <c r="J44" s="57">
        <v>2.2999999999999998</v>
      </c>
      <c r="K44" s="134" t="s">
        <v>109</v>
      </c>
      <c r="L44" s="57">
        <v>2.2999999999999998</v>
      </c>
    </row>
    <row r="45" spans="1:12" ht="15">
      <c r="A45" s="215" t="s">
        <v>58</v>
      </c>
      <c r="B45" s="225"/>
      <c r="C45" s="216"/>
      <c r="D45" s="89">
        <f>SUM(D40:D44)</f>
        <v>1024.9082000000001</v>
      </c>
      <c r="E45" s="55"/>
      <c r="F45" s="113">
        <f>SUM(F40:F44)</f>
        <v>1061.7224000000001</v>
      </c>
      <c r="H45" s="113">
        <f>SUM(H40:H44)</f>
        <v>1024.9082000000001</v>
      </c>
      <c r="I45" s="55"/>
      <c r="J45" s="132">
        <f>SUM(J40:J44)</f>
        <v>1061.7224000000001</v>
      </c>
      <c r="L45" s="132">
        <f>SUM(L40:L44)</f>
        <v>941.63</v>
      </c>
    </row>
    <row r="46" spans="1:12" s="47" customFormat="1" ht="15">
      <c r="A46" s="58"/>
      <c r="B46" s="45"/>
      <c r="C46" s="45"/>
      <c r="D46" s="59"/>
      <c r="E46" s="45"/>
      <c r="F46" s="59"/>
      <c r="G46" s="45"/>
      <c r="H46" s="59"/>
      <c r="I46" s="45"/>
      <c r="J46" s="59"/>
      <c r="K46" s="45"/>
      <c r="L46" s="59"/>
    </row>
    <row r="47" spans="1:12" ht="15">
      <c r="A47" s="226" t="s">
        <v>72</v>
      </c>
      <c r="B47" s="227"/>
      <c r="C47" s="227"/>
      <c r="D47" s="228"/>
      <c r="E47" s="55"/>
      <c r="F47" s="55"/>
      <c r="I47" s="55"/>
      <c r="J47" s="55"/>
    </row>
    <row r="48" spans="1:12" ht="15">
      <c r="A48" s="87">
        <v>2</v>
      </c>
      <c r="B48" s="88" t="s">
        <v>110</v>
      </c>
      <c r="C48" s="184" t="s">
        <v>61</v>
      </c>
      <c r="D48" s="185"/>
      <c r="E48" s="184" t="s">
        <v>61</v>
      </c>
      <c r="F48" s="185"/>
      <c r="G48" s="184" t="s">
        <v>61</v>
      </c>
      <c r="H48" s="185"/>
      <c r="I48" s="184" t="s">
        <v>61</v>
      </c>
      <c r="J48" s="185"/>
      <c r="K48" s="184" t="s">
        <v>61</v>
      </c>
      <c r="L48" s="185"/>
    </row>
    <row r="49" spans="1:12" ht="15">
      <c r="A49" s="97" t="s">
        <v>22</v>
      </c>
      <c r="B49" s="60" t="s">
        <v>63</v>
      </c>
      <c r="C49" s="188">
        <f>D26</f>
        <v>388.48257899999999</v>
      </c>
      <c r="D49" s="189"/>
      <c r="E49" s="188">
        <f>F26</f>
        <v>263.13022799999999</v>
      </c>
      <c r="F49" s="189"/>
      <c r="G49" s="188">
        <f>H26</f>
        <v>388.48257899999999</v>
      </c>
      <c r="H49" s="189"/>
      <c r="I49" s="188">
        <f>J26</f>
        <v>263.13022799999999</v>
      </c>
      <c r="J49" s="189"/>
      <c r="K49" s="188">
        <f>L26</f>
        <v>672.04485</v>
      </c>
      <c r="L49" s="189"/>
    </row>
    <row r="50" spans="1:12" ht="15">
      <c r="A50" s="97" t="s">
        <v>23</v>
      </c>
      <c r="B50" s="36" t="s">
        <v>66</v>
      </c>
      <c r="C50" s="188">
        <f>D37</f>
        <v>819.82450328200014</v>
      </c>
      <c r="D50" s="189"/>
      <c r="E50" s="188">
        <f>F37</f>
        <v>555.29030162399999</v>
      </c>
      <c r="F50" s="189"/>
      <c r="G50" s="188">
        <f>H37</f>
        <v>819.82450328200014</v>
      </c>
      <c r="H50" s="189"/>
      <c r="I50" s="188">
        <f>J37</f>
        <v>555.29030162399999</v>
      </c>
      <c r="J50" s="189"/>
      <c r="K50" s="188">
        <f>L37</f>
        <v>1418.2330563</v>
      </c>
      <c r="L50" s="189"/>
    </row>
    <row r="51" spans="1:12" ht="15">
      <c r="A51" s="97" t="s">
        <v>24</v>
      </c>
      <c r="B51" s="36" t="s">
        <v>25</v>
      </c>
      <c r="C51" s="188">
        <f>D45</f>
        <v>1024.9082000000001</v>
      </c>
      <c r="D51" s="189"/>
      <c r="E51" s="188">
        <f>F45</f>
        <v>1061.7224000000001</v>
      </c>
      <c r="F51" s="189"/>
      <c r="G51" s="188">
        <f>H45</f>
        <v>1024.9082000000001</v>
      </c>
      <c r="H51" s="189"/>
      <c r="I51" s="188">
        <f>J45</f>
        <v>1061.7224000000001</v>
      </c>
      <c r="J51" s="189"/>
      <c r="K51" s="188">
        <f>L45</f>
        <v>941.63</v>
      </c>
      <c r="L51" s="189"/>
    </row>
    <row r="52" spans="1:12" ht="15.75" thickBot="1">
      <c r="A52" s="217" t="s">
        <v>58</v>
      </c>
      <c r="B52" s="218"/>
      <c r="C52" s="121">
        <f>SUM(B49:C51)</f>
        <v>2233.2152822819999</v>
      </c>
      <c r="D52" s="122"/>
      <c r="E52" s="121">
        <f>SUM(D49:E51)</f>
        <v>1880.1429296240001</v>
      </c>
      <c r="F52" s="122"/>
      <c r="G52" s="121">
        <f>SUM(F49:G51)</f>
        <v>2233.2152822819999</v>
      </c>
      <c r="H52" s="122"/>
      <c r="I52" s="121">
        <f>SUM(H49:I51)</f>
        <v>1880.1429296240001</v>
      </c>
      <c r="J52" s="122"/>
      <c r="K52" s="121">
        <f>SUM(J49:K51)</f>
        <v>3031.9079062999999</v>
      </c>
      <c r="L52" s="122"/>
    </row>
    <row r="53" spans="1:12" ht="13.5" thickBot="1"/>
    <row r="54" spans="1:12" ht="15">
      <c r="A54" s="231" t="s">
        <v>73</v>
      </c>
      <c r="B54" s="232"/>
      <c r="C54" s="232"/>
      <c r="D54" s="233"/>
    </row>
    <row r="55" spans="1:12" ht="15">
      <c r="A55" s="87">
        <v>3</v>
      </c>
      <c r="B55" s="91" t="s">
        <v>74</v>
      </c>
      <c r="C55" s="88" t="s">
        <v>1</v>
      </c>
      <c r="D55" s="90" t="s">
        <v>61</v>
      </c>
      <c r="E55" s="112" t="s">
        <v>1</v>
      </c>
      <c r="F55" s="114" t="s">
        <v>61</v>
      </c>
      <c r="G55" s="112" t="s">
        <v>1</v>
      </c>
      <c r="H55" s="114" t="s">
        <v>61</v>
      </c>
      <c r="I55" s="129" t="s">
        <v>1</v>
      </c>
      <c r="J55" s="130" t="s">
        <v>61</v>
      </c>
      <c r="K55" s="129" t="s">
        <v>1</v>
      </c>
      <c r="L55" s="130" t="s">
        <v>61</v>
      </c>
    </row>
    <row r="56" spans="1:12" s="55" customFormat="1" ht="15">
      <c r="A56" s="97" t="s">
        <v>6</v>
      </c>
      <c r="B56" s="61" t="s">
        <v>26</v>
      </c>
      <c r="C56" s="24">
        <v>4.1999999999999997E-3</v>
      </c>
      <c r="D56" s="41">
        <f>C56*D$20</f>
        <v>7.9864259999999998</v>
      </c>
      <c r="E56" s="24">
        <v>4.1999999999999997E-3</v>
      </c>
      <c r="F56" s="41">
        <f>E56*F$20</f>
        <v>5.4094319999999998</v>
      </c>
      <c r="G56" s="24">
        <v>4.1999999999999997E-3</v>
      </c>
      <c r="H56" s="41">
        <f>G56*H$20</f>
        <v>7.9864259999999998</v>
      </c>
      <c r="I56" s="24">
        <v>4.1999999999999997E-3</v>
      </c>
      <c r="J56" s="41">
        <f>I56*J$20</f>
        <v>5.4094319999999998</v>
      </c>
      <c r="K56" s="24">
        <v>4.1999999999999997E-3</v>
      </c>
      <c r="L56" s="41">
        <f>K56*L$20</f>
        <v>13.815899999999999</v>
      </c>
    </row>
    <row r="57" spans="1:12" ht="15">
      <c r="A57" s="97" t="s">
        <v>7</v>
      </c>
      <c r="B57" s="61" t="s">
        <v>75</v>
      </c>
      <c r="C57" s="24">
        <f>C56*0.08</f>
        <v>3.3599999999999998E-4</v>
      </c>
      <c r="D57" s="41">
        <f t="shared" ref="D57:F61" si="14">C57*D$20</f>
        <v>0.63891407999999994</v>
      </c>
      <c r="E57" s="24">
        <f>E56*0.08</f>
        <v>3.3599999999999998E-4</v>
      </c>
      <c r="F57" s="41">
        <f t="shared" si="14"/>
        <v>0.43275456000000001</v>
      </c>
      <c r="G57" s="24">
        <f>G56*0.08</f>
        <v>3.3599999999999998E-4</v>
      </c>
      <c r="H57" s="41">
        <f t="shared" ref="H57" si="15">G57*H$20</f>
        <v>0.63891407999999994</v>
      </c>
      <c r="I57" s="24">
        <f>I56*0.08</f>
        <v>3.3599999999999998E-4</v>
      </c>
      <c r="J57" s="41">
        <f t="shared" ref="J57:J61" si="16">I57*J$20</f>
        <v>0.43275456000000001</v>
      </c>
      <c r="K57" s="24">
        <f>K56*0.08</f>
        <v>3.3599999999999998E-4</v>
      </c>
      <c r="L57" s="41">
        <f t="shared" ref="L57:L61" si="17">K57*L$20</f>
        <v>1.105272</v>
      </c>
    </row>
    <row r="58" spans="1:12" ht="15">
      <c r="A58" s="97" t="s">
        <v>8</v>
      </c>
      <c r="B58" s="61" t="s">
        <v>76</v>
      </c>
      <c r="C58" s="24">
        <v>3.4700000000000002E-2</v>
      </c>
      <c r="D58" s="41">
        <f t="shared" si="14"/>
        <v>65.983091000000002</v>
      </c>
      <c r="E58" s="24">
        <v>3.4700000000000002E-2</v>
      </c>
      <c r="F58" s="41">
        <f t="shared" si="14"/>
        <v>44.692212000000005</v>
      </c>
      <c r="G58" s="24">
        <v>3.4700000000000002E-2</v>
      </c>
      <c r="H58" s="41">
        <f t="shared" ref="H58" si="18">G58*H$20</f>
        <v>65.983091000000002</v>
      </c>
      <c r="I58" s="24">
        <v>3.4700000000000002E-2</v>
      </c>
      <c r="J58" s="41">
        <f t="shared" si="16"/>
        <v>44.692212000000005</v>
      </c>
      <c r="K58" s="24">
        <v>3.4700000000000002E-2</v>
      </c>
      <c r="L58" s="41">
        <f t="shared" si="17"/>
        <v>114.14565</v>
      </c>
    </row>
    <row r="59" spans="1:12" ht="15">
      <c r="A59" s="97" t="s">
        <v>9</v>
      </c>
      <c r="B59" s="61" t="s">
        <v>77</v>
      </c>
      <c r="C59" s="24">
        <v>9.4000000000000004E-3</v>
      </c>
      <c r="D59" s="41">
        <f t="shared" si="14"/>
        <v>17.874382000000001</v>
      </c>
      <c r="E59" s="24">
        <v>9.4000000000000004E-3</v>
      </c>
      <c r="F59" s="41">
        <f t="shared" si="14"/>
        <v>12.106824000000001</v>
      </c>
      <c r="G59" s="24">
        <v>9.4000000000000004E-3</v>
      </c>
      <c r="H59" s="41">
        <f t="shared" ref="H59" si="19">G59*H$20</f>
        <v>17.874382000000001</v>
      </c>
      <c r="I59" s="24">
        <v>9.4000000000000004E-3</v>
      </c>
      <c r="J59" s="41">
        <f t="shared" si="16"/>
        <v>12.106824000000001</v>
      </c>
      <c r="K59" s="24">
        <v>9.4000000000000004E-3</v>
      </c>
      <c r="L59" s="41">
        <f t="shared" si="17"/>
        <v>30.921300000000002</v>
      </c>
    </row>
    <row r="60" spans="1:12" ht="30">
      <c r="A60" s="97" t="s">
        <v>10</v>
      </c>
      <c r="B60" s="61" t="s">
        <v>111</v>
      </c>
      <c r="C60" s="24">
        <v>7.0000000000000001E-3</v>
      </c>
      <c r="D60" s="41">
        <f t="shared" si="14"/>
        <v>13.31071</v>
      </c>
      <c r="E60" s="24">
        <v>7.0000000000000001E-3</v>
      </c>
      <c r="F60" s="41">
        <f t="shared" si="14"/>
        <v>9.01572</v>
      </c>
      <c r="G60" s="24">
        <v>7.0000000000000001E-3</v>
      </c>
      <c r="H60" s="41">
        <f t="shared" ref="H60" si="20">G60*H$20</f>
        <v>13.31071</v>
      </c>
      <c r="I60" s="24">
        <v>7.0000000000000001E-3</v>
      </c>
      <c r="J60" s="41">
        <f t="shared" si="16"/>
        <v>9.01572</v>
      </c>
      <c r="K60" s="24">
        <v>7.0000000000000001E-3</v>
      </c>
      <c r="L60" s="41">
        <f t="shared" si="17"/>
        <v>23.026500000000002</v>
      </c>
    </row>
    <row r="61" spans="1:12" ht="15">
      <c r="A61" s="97" t="s">
        <v>11</v>
      </c>
      <c r="B61" s="61" t="s">
        <v>78</v>
      </c>
      <c r="C61" s="24">
        <v>5.3E-3</v>
      </c>
      <c r="D61" s="41">
        <f t="shared" si="14"/>
        <v>10.078109</v>
      </c>
      <c r="E61" s="24">
        <v>5.3E-3</v>
      </c>
      <c r="F61" s="41">
        <f t="shared" si="14"/>
        <v>6.8261880000000001</v>
      </c>
      <c r="G61" s="24">
        <v>5.3E-3</v>
      </c>
      <c r="H61" s="41">
        <f t="shared" ref="H61" si="21">G61*H$20</f>
        <v>10.078109</v>
      </c>
      <c r="I61" s="24">
        <v>5.3E-3</v>
      </c>
      <c r="J61" s="41">
        <f t="shared" si="16"/>
        <v>6.8261880000000001</v>
      </c>
      <c r="K61" s="24">
        <v>5.3E-3</v>
      </c>
      <c r="L61" s="41">
        <f t="shared" si="17"/>
        <v>17.434349999999998</v>
      </c>
    </row>
    <row r="62" spans="1:12" ht="15.75" thickBot="1">
      <c r="A62" s="210" t="s">
        <v>58</v>
      </c>
      <c r="B62" s="211"/>
      <c r="C62" s="62">
        <f t="shared" ref="C62:H62" si="22">SUM(C56:C61)</f>
        <v>6.0935999999999997E-2</v>
      </c>
      <c r="D62" s="96">
        <f t="shared" si="22"/>
        <v>115.87163208</v>
      </c>
      <c r="E62" s="62">
        <f t="shared" si="22"/>
        <v>6.0935999999999997E-2</v>
      </c>
      <c r="F62" s="117">
        <f t="shared" si="22"/>
        <v>78.483130560000006</v>
      </c>
      <c r="G62" s="62">
        <f t="shared" si="22"/>
        <v>6.0935999999999997E-2</v>
      </c>
      <c r="H62" s="117">
        <f t="shared" si="22"/>
        <v>115.87163208</v>
      </c>
      <c r="I62" s="62">
        <f t="shared" ref="I62:L62" si="23">SUM(I56:I61)</f>
        <v>6.0935999999999997E-2</v>
      </c>
      <c r="J62" s="117">
        <f t="shared" si="23"/>
        <v>78.483130560000006</v>
      </c>
      <c r="K62" s="62">
        <f t="shared" si="23"/>
        <v>6.0935999999999997E-2</v>
      </c>
      <c r="L62" s="117">
        <f t="shared" si="23"/>
        <v>200.448972</v>
      </c>
    </row>
    <row r="63" spans="1:12" ht="15.75" thickBot="1">
      <c r="A63" s="63"/>
      <c r="B63" s="45"/>
      <c r="C63" s="64"/>
      <c r="D63" s="65"/>
      <c r="E63" s="64"/>
      <c r="F63" s="65"/>
      <c r="G63" s="64"/>
      <c r="H63" s="65"/>
      <c r="I63" s="64"/>
      <c r="J63" s="65"/>
      <c r="K63" s="64"/>
      <c r="L63" s="65"/>
    </row>
    <row r="64" spans="1:12" ht="15">
      <c r="A64" s="231" t="s">
        <v>27</v>
      </c>
      <c r="B64" s="232"/>
      <c r="C64" s="232"/>
      <c r="D64" s="233"/>
    </row>
    <row r="65" spans="1:12" ht="15">
      <c r="A65" s="87" t="s">
        <v>14</v>
      </c>
      <c r="B65" s="88" t="s">
        <v>112</v>
      </c>
      <c r="C65" s="88" t="s">
        <v>1</v>
      </c>
      <c r="D65" s="88" t="s">
        <v>61</v>
      </c>
      <c r="E65" s="112" t="s">
        <v>1</v>
      </c>
      <c r="F65" s="112" t="s">
        <v>61</v>
      </c>
      <c r="G65" s="112" t="s">
        <v>1</v>
      </c>
      <c r="H65" s="112" t="s">
        <v>61</v>
      </c>
      <c r="I65" s="129" t="s">
        <v>1</v>
      </c>
      <c r="J65" s="129" t="s">
        <v>61</v>
      </c>
      <c r="K65" s="129" t="s">
        <v>1</v>
      </c>
      <c r="L65" s="129" t="s">
        <v>61</v>
      </c>
    </row>
    <row r="66" spans="1:12" ht="15">
      <c r="A66" s="97" t="s">
        <v>6</v>
      </c>
      <c r="B66" s="36" t="s">
        <v>113</v>
      </c>
      <c r="C66" s="83">
        <v>9.4999999999999998E-3</v>
      </c>
      <c r="D66" s="84">
        <f>C66*D$20</f>
        <v>18.064534999999999</v>
      </c>
      <c r="E66" s="83">
        <v>9.4999999999999998E-3</v>
      </c>
      <c r="F66" s="84">
        <f>E66*F$20</f>
        <v>12.235620000000001</v>
      </c>
      <c r="G66" s="83">
        <v>9.4999999999999998E-3</v>
      </c>
      <c r="H66" s="84">
        <f>G66*H$20</f>
        <v>18.064534999999999</v>
      </c>
      <c r="I66" s="83">
        <v>9.4999999999999998E-3</v>
      </c>
      <c r="J66" s="84">
        <f>I66*J$20</f>
        <v>12.235620000000001</v>
      </c>
      <c r="K66" s="83">
        <v>9.4999999999999998E-3</v>
      </c>
      <c r="L66" s="84">
        <f>K66*L$20</f>
        <v>31.250249999999998</v>
      </c>
    </row>
    <row r="67" spans="1:12" ht="15">
      <c r="A67" s="97" t="s">
        <v>7</v>
      </c>
      <c r="B67" s="36" t="s">
        <v>114</v>
      </c>
      <c r="C67" s="25">
        <v>6.3E-3</v>
      </c>
      <c r="D67" s="41">
        <f>C67*D$20</f>
        <v>11.979639000000001</v>
      </c>
      <c r="E67" s="25">
        <v>6.3E-3</v>
      </c>
      <c r="F67" s="41">
        <f>E67*F$20</f>
        <v>8.1141480000000001</v>
      </c>
      <c r="G67" s="25">
        <v>6.3E-3</v>
      </c>
      <c r="H67" s="41">
        <f>G67*H$20</f>
        <v>11.979639000000001</v>
      </c>
      <c r="I67" s="25">
        <v>6.3E-3</v>
      </c>
      <c r="J67" s="41">
        <f>I67*J$20</f>
        <v>8.1141480000000001</v>
      </c>
      <c r="K67" s="25">
        <v>6.3E-3</v>
      </c>
      <c r="L67" s="41">
        <f>K67*L$20</f>
        <v>20.723849999999999</v>
      </c>
    </row>
    <row r="68" spans="1:12" ht="15">
      <c r="A68" s="97" t="s">
        <v>8</v>
      </c>
      <c r="B68" s="36" t="s">
        <v>115</v>
      </c>
      <c r="C68" s="25">
        <v>1E-3</v>
      </c>
      <c r="D68" s="41">
        <f t="shared" ref="D68:F71" si="24">C68*D$20</f>
        <v>1.9015299999999999</v>
      </c>
      <c r="E68" s="25">
        <v>1E-3</v>
      </c>
      <c r="F68" s="41">
        <f t="shared" si="24"/>
        <v>1.28796</v>
      </c>
      <c r="G68" s="25">
        <v>1E-3</v>
      </c>
      <c r="H68" s="41">
        <f t="shared" ref="H68" si="25">G68*H$20</f>
        <v>1.9015299999999999</v>
      </c>
      <c r="I68" s="25">
        <v>1E-3</v>
      </c>
      <c r="J68" s="41">
        <f t="shared" ref="J68:J71" si="26">I68*J$20</f>
        <v>1.28796</v>
      </c>
      <c r="K68" s="25">
        <v>1E-3</v>
      </c>
      <c r="L68" s="41">
        <f t="shared" ref="L68:L71" si="27">K68*L$20</f>
        <v>3.2894999999999999</v>
      </c>
    </row>
    <row r="69" spans="1:12" ht="15">
      <c r="A69" s="97" t="s">
        <v>9</v>
      </c>
      <c r="B69" s="36" t="s">
        <v>116</v>
      </c>
      <c r="C69" s="25">
        <v>3.3E-3</v>
      </c>
      <c r="D69" s="41">
        <f t="shared" si="24"/>
        <v>6.2750490000000001</v>
      </c>
      <c r="E69" s="25">
        <v>3.3E-3</v>
      </c>
      <c r="F69" s="41">
        <f t="shared" si="24"/>
        <v>4.2502680000000002</v>
      </c>
      <c r="G69" s="25">
        <v>3.3E-3</v>
      </c>
      <c r="H69" s="41">
        <f t="shared" ref="H69" si="28">G69*H$20</f>
        <v>6.2750490000000001</v>
      </c>
      <c r="I69" s="25">
        <v>3.3E-3</v>
      </c>
      <c r="J69" s="41">
        <f t="shared" si="26"/>
        <v>4.2502680000000002</v>
      </c>
      <c r="K69" s="25">
        <v>3.3E-3</v>
      </c>
      <c r="L69" s="41">
        <f t="shared" si="27"/>
        <v>10.85535</v>
      </c>
    </row>
    <row r="70" spans="1:12" ht="15">
      <c r="A70" s="97" t="s">
        <v>10</v>
      </c>
      <c r="B70" s="36" t="s">
        <v>117</v>
      </c>
      <c r="C70" s="25">
        <v>2.0000000000000001E-4</v>
      </c>
      <c r="D70" s="41">
        <f t="shared" si="24"/>
        <v>0.38030600000000003</v>
      </c>
      <c r="E70" s="25">
        <v>2.0000000000000001E-4</v>
      </c>
      <c r="F70" s="41">
        <f t="shared" si="24"/>
        <v>0.25759200000000004</v>
      </c>
      <c r="G70" s="25">
        <v>2.0000000000000001E-4</v>
      </c>
      <c r="H70" s="41">
        <f t="shared" ref="H70" si="29">G70*H$20</f>
        <v>0.38030600000000003</v>
      </c>
      <c r="I70" s="25">
        <v>2.0000000000000001E-4</v>
      </c>
      <c r="J70" s="41">
        <f t="shared" si="26"/>
        <v>0.25759200000000004</v>
      </c>
      <c r="K70" s="25">
        <v>2.0000000000000001E-4</v>
      </c>
      <c r="L70" s="41">
        <f t="shared" si="27"/>
        <v>0.65790000000000004</v>
      </c>
    </row>
    <row r="71" spans="1:12" ht="15">
      <c r="A71" s="97" t="s">
        <v>11</v>
      </c>
      <c r="B71" s="36" t="s">
        <v>118</v>
      </c>
      <c r="C71" s="25">
        <v>0</v>
      </c>
      <c r="D71" s="41">
        <f t="shared" si="24"/>
        <v>0</v>
      </c>
      <c r="E71" s="25">
        <v>0</v>
      </c>
      <c r="F71" s="41">
        <f t="shared" si="24"/>
        <v>0</v>
      </c>
      <c r="G71" s="25">
        <v>0</v>
      </c>
      <c r="H71" s="41">
        <f t="shared" ref="H71" si="30">G71*H$20</f>
        <v>0</v>
      </c>
      <c r="I71" s="25">
        <v>0</v>
      </c>
      <c r="J71" s="41">
        <f t="shared" si="26"/>
        <v>0</v>
      </c>
      <c r="K71" s="25">
        <v>0</v>
      </c>
      <c r="L71" s="41">
        <f t="shared" si="27"/>
        <v>0</v>
      </c>
    </row>
    <row r="72" spans="1:12" ht="15">
      <c r="A72" s="208" t="s">
        <v>58</v>
      </c>
      <c r="B72" s="178"/>
      <c r="C72" s="66"/>
      <c r="D72" s="67">
        <f>SUM(D66:D71)</f>
        <v>38.601058999999999</v>
      </c>
      <c r="E72" s="66"/>
      <c r="F72" s="67">
        <f>SUM(F66:F71)</f>
        <v>26.145588</v>
      </c>
      <c r="G72" s="66"/>
      <c r="H72" s="67">
        <f>SUM(H66:H71)</f>
        <v>38.601058999999999</v>
      </c>
      <c r="I72" s="66"/>
      <c r="J72" s="67">
        <f>SUM(J66:J71)</f>
        <v>26.145588</v>
      </c>
      <c r="K72" s="66"/>
      <c r="L72" s="67">
        <f>SUM(L66:L71)</f>
        <v>66.776849999999982</v>
      </c>
    </row>
    <row r="73" spans="1:12" s="47" customFormat="1" ht="15">
      <c r="A73" s="68"/>
      <c r="B73" s="69"/>
      <c r="C73" s="190"/>
      <c r="D73" s="191"/>
      <c r="E73" s="190"/>
      <c r="F73" s="191"/>
      <c r="G73" s="190"/>
      <c r="H73" s="191"/>
      <c r="I73" s="190"/>
      <c r="J73" s="191"/>
      <c r="K73" s="190"/>
      <c r="L73" s="191"/>
    </row>
    <row r="74" spans="1:12" ht="15">
      <c r="A74" s="87" t="s">
        <v>15</v>
      </c>
      <c r="B74" s="88" t="s">
        <v>119</v>
      </c>
      <c r="C74" s="70"/>
      <c r="D74" s="88" t="s">
        <v>61</v>
      </c>
      <c r="E74" s="70"/>
      <c r="F74" s="112" t="s">
        <v>61</v>
      </c>
      <c r="G74" s="70"/>
      <c r="H74" s="112" t="s">
        <v>61</v>
      </c>
      <c r="I74" s="70"/>
      <c r="J74" s="129" t="s">
        <v>61</v>
      </c>
      <c r="K74" s="70"/>
      <c r="L74" s="129" t="s">
        <v>61</v>
      </c>
    </row>
    <row r="75" spans="1:12" ht="15">
      <c r="A75" s="97" t="s">
        <v>6</v>
      </c>
      <c r="B75" s="36" t="s">
        <v>120</v>
      </c>
      <c r="C75" s="71"/>
      <c r="D75" s="41"/>
      <c r="E75" s="71"/>
      <c r="F75" s="41"/>
      <c r="G75" s="71"/>
      <c r="H75" s="41"/>
      <c r="I75" s="71"/>
      <c r="J75" s="41"/>
      <c r="K75" s="71"/>
      <c r="L75" s="41"/>
    </row>
    <row r="76" spans="1:12" ht="15" customHeight="1">
      <c r="A76" s="215" t="s">
        <v>58</v>
      </c>
      <c r="B76" s="225"/>
      <c r="C76" s="216"/>
      <c r="D76" s="67"/>
      <c r="F76" s="67"/>
      <c r="H76" s="67"/>
      <c r="J76" s="67"/>
      <c r="L76" s="67"/>
    </row>
    <row r="77" spans="1:12" ht="15">
      <c r="A77" s="68"/>
      <c r="B77" s="72"/>
      <c r="C77" s="93"/>
      <c r="D77" s="94"/>
      <c r="E77" s="118"/>
      <c r="F77" s="119"/>
      <c r="G77" s="118"/>
      <c r="H77" s="119"/>
      <c r="I77" s="135"/>
      <c r="J77" s="136"/>
      <c r="K77" s="135"/>
      <c r="L77" s="136"/>
    </row>
    <row r="78" spans="1:12" ht="15">
      <c r="A78" s="226" t="s">
        <v>79</v>
      </c>
      <c r="B78" s="227"/>
      <c r="C78" s="227"/>
      <c r="D78" s="228"/>
    </row>
    <row r="79" spans="1:12" ht="15">
      <c r="A79" s="87">
        <v>4</v>
      </c>
      <c r="B79" s="88" t="s">
        <v>80</v>
      </c>
      <c r="C79" s="178" t="s">
        <v>61</v>
      </c>
      <c r="D79" s="179"/>
      <c r="E79" s="178" t="s">
        <v>61</v>
      </c>
      <c r="F79" s="179"/>
      <c r="G79" s="178" t="s">
        <v>61</v>
      </c>
      <c r="H79" s="179"/>
      <c r="I79" s="178" t="s">
        <v>61</v>
      </c>
      <c r="J79" s="179"/>
      <c r="K79" s="178" t="s">
        <v>61</v>
      </c>
      <c r="L79" s="179"/>
    </row>
    <row r="80" spans="1:12" ht="15">
      <c r="A80" s="97" t="s">
        <v>14</v>
      </c>
      <c r="B80" s="73" t="s">
        <v>112</v>
      </c>
      <c r="C80" s="192">
        <f>D72</f>
        <v>38.601058999999999</v>
      </c>
      <c r="D80" s="193"/>
      <c r="E80" s="192">
        <f>F72</f>
        <v>26.145588</v>
      </c>
      <c r="F80" s="193"/>
      <c r="G80" s="192">
        <f>H72</f>
        <v>38.601058999999999</v>
      </c>
      <c r="H80" s="193"/>
      <c r="I80" s="192">
        <f>J72</f>
        <v>26.145588</v>
      </c>
      <c r="J80" s="193"/>
      <c r="K80" s="192">
        <f>L72</f>
        <v>66.776849999999982</v>
      </c>
      <c r="L80" s="193"/>
    </row>
    <row r="81" spans="1:12" ht="15">
      <c r="A81" s="97" t="s">
        <v>15</v>
      </c>
      <c r="B81" s="73" t="s">
        <v>119</v>
      </c>
      <c r="C81" s="194"/>
      <c r="D81" s="195"/>
      <c r="E81" s="194"/>
      <c r="F81" s="195"/>
      <c r="G81" s="194"/>
      <c r="H81" s="195"/>
      <c r="I81" s="194"/>
      <c r="J81" s="195"/>
      <c r="K81" s="194"/>
      <c r="L81" s="195"/>
    </row>
    <row r="82" spans="1:12" ht="15.75" thickBot="1">
      <c r="A82" s="217" t="s">
        <v>58</v>
      </c>
      <c r="B82" s="218"/>
      <c r="C82" s="125">
        <f>SUM(C80:D81)</f>
        <v>38.601058999999999</v>
      </c>
      <c r="D82" s="38"/>
      <c r="E82" s="125">
        <f>SUM(E80:F81)</f>
        <v>26.145588</v>
      </c>
      <c r="F82" s="38"/>
      <c r="G82" s="125">
        <f>SUM(G80:H81)</f>
        <v>38.601058999999999</v>
      </c>
      <c r="H82" s="38"/>
      <c r="I82" s="125">
        <f>SUM(I80:J81)</f>
        <v>26.145588</v>
      </c>
      <c r="J82" s="38"/>
      <c r="K82" s="125">
        <f>SUM(K80:L81)</f>
        <v>66.776849999999982</v>
      </c>
      <c r="L82" s="38"/>
    </row>
    <row r="83" spans="1:12" s="75" customFormat="1" ht="15.75" thickBot="1">
      <c r="A83" s="45"/>
      <c r="B83" s="45"/>
      <c r="C83" s="74"/>
      <c r="D83" s="74"/>
      <c r="E83" s="74"/>
      <c r="F83" s="74"/>
      <c r="G83" s="74"/>
      <c r="H83" s="74"/>
      <c r="I83" s="74"/>
      <c r="J83" s="74"/>
      <c r="K83" s="74"/>
      <c r="L83" s="74"/>
    </row>
    <row r="84" spans="1:12" s="76" customFormat="1" ht="15">
      <c r="A84" s="212" t="s">
        <v>81</v>
      </c>
      <c r="B84" s="213"/>
      <c r="C84" s="213"/>
      <c r="D84" s="214"/>
    </row>
    <row r="85" spans="1:12" ht="15">
      <c r="A85" s="87">
        <v>5</v>
      </c>
      <c r="B85" s="88" t="s">
        <v>82</v>
      </c>
      <c r="C85" s="178" t="s">
        <v>61</v>
      </c>
      <c r="D85" s="179"/>
      <c r="E85" s="178" t="s">
        <v>61</v>
      </c>
      <c r="F85" s="179"/>
      <c r="G85" s="178" t="s">
        <v>61</v>
      </c>
      <c r="H85" s="179"/>
      <c r="I85" s="178" t="s">
        <v>61</v>
      </c>
      <c r="J85" s="179"/>
      <c r="K85" s="178" t="s">
        <v>61</v>
      </c>
      <c r="L85" s="179"/>
    </row>
    <row r="86" spans="1:12" ht="15">
      <c r="A86" s="97" t="s">
        <v>6</v>
      </c>
      <c r="B86" s="36" t="s">
        <v>83</v>
      </c>
      <c r="C86" s="169">
        <f>Uniforme!G7</f>
        <v>61.666666666666671</v>
      </c>
      <c r="D86" s="177"/>
      <c r="E86" s="169">
        <f>Uniforme!G17</f>
        <v>55.833333333333336</v>
      </c>
      <c r="F86" s="177"/>
      <c r="G86" s="169">
        <f>Uniforme!G28</f>
        <v>96.666666666666671</v>
      </c>
      <c r="H86" s="177"/>
      <c r="I86" s="169">
        <f>Uniforme!G36</f>
        <v>54.166666666666671</v>
      </c>
      <c r="J86" s="177"/>
      <c r="K86" s="169">
        <f>Uniforme!G7</f>
        <v>61.666666666666671</v>
      </c>
      <c r="L86" s="177"/>
    </row>
    <row r="87" spans="1:12" ht="15">
      <c r="A87" s="97" t="s">
        <v>7</v>
      </c>
      <c r="B87" s="36" t="s">
        <v>121</v>
      </c>
      <c r="C87" s="169">
        <f>Materiais!J38</f>
        <v>15724</v>
      </c>
      <c r="D87" s="177"/>
      <c r="E87" s="169">
        <f>Materiais!J38</f>
        <v>15724</v>
      </c>
      <c r="F87" s="177"/>
      <c r="G87" s="169">
        <f>Materiais!J38</f>
        <v>15724</v>
      </c>
      <c r="H87" s="177"/>
      <c r="I87" s="169">
        <f>Materiais!J38</f>
        <v>15724</v>
      </c>
      <c r="J87" s="177"/>
      <c r="K87" s="169">
        <f>Materiais!J38</f>
        <v>15724</v>
      </c>
      <c r="L87" s="177"/>
    </row>
    <row r="88" spans="1:12" s="55" customFormat="1" ht="15">
      <c r="A88" s="97" t="s">
        <v>8</v>
      </c>
      <c r="B88" s="36" t="s">
        <v>122</v>
      </c>
      <c r="C88" s="169">
        <f>Materiais!J60</f>
        <v>100284</v>
      </c>
      <c r="D88" s="177"/>
      <c r="E88" s="169">
        <f>Materiais!J60</f>
        <v>100284</v>
      </c>
      <c r="F88" s="177"/>
      <c r="G88" s="169">
        <f>Materiais!J60</f>
        <v>100284</v>
      </c>
      <c r="H88" s="177"/>
      <c r="I88" s="169">
        <f>Materiais!J60</f>
        <v>100284</v>
      </c>
      <c r="J88" s="177"/>
      <c r="K88" s="169">
        <f>Materiais!J60</f>
        <v>100284</v>
      </c>
      <c r="L88" s="177"/>
    </row>
    <row r="89" spans="1:12" ht="15.75" thickBot="1">
      <c r="A89" s="217" t="s">
        <v>58</v>
      </c>
      <c r="B89" s="218"/>
      <c r="C89" s="126">
        <f>SUM(C86:D88)</f>
        <v>116069.66666666667</v>
      </c>
      <c r="D89" s="127"/>
      <c r="E89" s="126">
        <f>SUM(E86:F88)</f>
        <v>116063.83333333333</v>
      </c>
      <c r="F89" s="127"/>
      <c r="G89" s="126">
        <f>SUM(G86:H88)</f>
        <v>116104.66666666667</v>
      </c>
      <c r="H89" s="127"/>
      <c r="I89" s="126">
        <f>SUM(I86:J88)</f>
        <v>116062.16666666667</v>
      </c>
      <c r="J89" s="127"/>
      <c r="K89" s="126">
        <f>SUM(K86:L88)</f>
        <v>116069.66666666667</v>
      </c>
      <c r="L89" s="127"/>
    </row>
    <row r="90" spans="1:12" ht="15.75" thickBot="1">
      <c r="A90" s="224"/>
      <c r="B90" s="224"/>
      <c r="C90" s="224"/>
      <c r="D90" s="224"/>
    </row>
    <row r="91" spans="1:12" s="77" customFormat="1" ht="15">
      <c r="A91" s="212" t="s">
        <v>84</v>
      </c>
      <c r="B91" s="213"/>
      <c r="C91" s="213"/>
      <c r="D91" s="214"/>
    </row>
    <row r="92" spans="1:12" ht="15">
      <c r="A92" s="87">
        <v>6</v>
      </c>
      <c r="B92" s="88" t="s">
        <v>123</v>
      </c>
      <c r="C92" s="88" t="s">
        <v>1</v>
      </c>
      <c r="D92" s="90" t="s">
        <v>61</v>
      </c>
      <c r="E92" s="112" t="s">
        <v>1</v>
      </c>
      <c r="F92" s="114" t="s">
        <v>61</v>
      </c>
      <c r="G92" s="112" t="s">
        <v>1</v>
      </c>
      <c r="H92" s="114" t="s">
        <v>61</v>
      </c>
      <c r="I92" s="129" t="s">
        <v>1</v>
      </c>
      <c r="J92" s="130" t="s">
        <v>61</v>
      </c>
      <c r="K92" s="129" t="s">
        <v>1</v>
      </c>
      <c r="L92" s="130" t="s">
        <v>61</v>
      </c>
    </row>
    <row r="93" spans="1:12" ht="15">
      <c r="A93" s="97" t="s">
        <v>6</v>
      </c>
      <c r="B93" s="36" t="s">
        <v>124</v>
      </c>
      <c r="C93" s="24">
        <v>0.3</v>
      </c>
      <c r="D93" s="40">
        <f>(C93*(D20+C52+D62+C82+C89))</f>
        <v>36107.665392008603</v>
      </c>
      <c r="E93" s="24">
        <v>0.3</v>
      </c>
      <c r="F93" s="40">
        <f>(E93*(F20+E52+F62+E82+E89))</f>
        <v>35800.969494455196</v>
      </c>
      <c r="G93" s="24">
        <v>0.3</v>
      </c>
      <c r="H93" s="40">
        <f>(G93*(H20+G52+H62+G82+G89))</f>
        <v>36118.165392008603</v>
      </c>
      <c r="I93" s="24">
        <v>0.3</v>
      </c>
      <c r="J93" s="40">
        <f>(I93*(J20+I52+J62+I82+I89))</f>
        <v>35800.469494455196</v>
      </c>
      <c r="K93" s="24">
        <v>0.3</v>
      </c>
      <c r="L93" s="40">
        <f>(K93*(L20+K52+L62+K82+K89))</f>
        <v>36797.490118490001</v>
      </c>
    </row>
    <row r="94" spans="1:12" ht="15">
      <c r="A94" s="97" t="s">
        <v>7</v>
      </c>
      <c r="B94" s="36" t="s">
        <v>3</v>
      </c>
      <c r="C94" s="24">
        <v>0.3</v>
      </c>
      <c r="D94" s="40">
        <f>C94*(D20+C52+D62+C82+C89+D93)</f>
        <v>46939.96500961118</v>
      </c>
      <c r="E94" s="24">
        <v>0.3</v>
      </c>
      <c r="F94" s="40">
        <f>E94*(F20+E52+F62+E82+E89+F93)</f>
        <v>46541.260342791757</v>
      </c>
      <c r="G94" s="24">
        <v>0.3</v>
      </c>
      <c r="H94" s="40">
        <f>G94*(H20+G52+H62+G82+G89+H93)</f>
        <v>46953.615009611181</v>
      </c>
      <c r="I94" s="24">
        <v>0.3</v>
      </c>
      <c r="J94" s="40">
        <f>I94*(J20+I52+J62+I82+I89+J93)</f>
        <v>46540.610342791762</v>
      </c>
      <c r="K94" s="24">
        <v>0.3</v>
      </c>
      <c r="L94" s="40">
        <f>K94*(L20+K52+L62+K82+K89+L93)</f>
        <v>47836.737154037</v>
      </c>
    </row>
    <row r="95" spans="1:12" ht="15">
      <c r="A95" s="97" t="s">
        <v>8</v>
      </c>
      <c r="B95" s="36" t="s">
        <v>125</v>
      </c>
      <c r="C95" s="24">
        <f t="shared" ref="C95:H95" si="31">SUM(C96:C98)</f>
        <v>5.2299999999999999E-2</v>
      </c>
      <c r="D95" s="41">
        <f t="shared" si="31"/>
        <v>11225.240832202402</v>
      </c>
      <c r="E95" s="24">
        <f t="shared" si="31"/>
        <v>5.2299999999999999E-2</v>
      </c>
      <c r="F95" s="41">
        <f t="shared" si="31"/>
        <v>11129.894448687741</v>
      </c>
      <c r="G95" s="24">
        <f t="shared" si="31"/>
        <v>5.2299999999999999E-2</v>
      </c>
      <c r="H95" s="41">
        <f t="shared" si="31"/>
        <v>11228.505098320371</v>
      </c>
      <c r="I95" s="24">
        <f t="shared" ref="I95:L95" si="32">SUM(I96:I98)</f>
        <v>5.2299999999999999E-2</v>
      </c>
      <c r="J95" s="41">
        <f t="shared" si="32"/>
        <v>11129.739007444032</v>
      </c>
      <c r="K95" s="24">
        <f t="shared" si="32"/>
        <v>5.2299999999999999E-2</v>
      </c>
      <c r="L95" s="41">
        <f t="shared" si="32"/>
        <v>11439.69525905869</v>
      </c>
    </row>
    <row r="96" spans="1:12" ht="15">
      <c r="A96" s="97"/>
      <c r="B96" s="36" t="s">
        <v>17</v>
      </c>
      <c r="C96" s="24">
        <v>4.0000000000000002E-4</v>
      </c>
      <c r="D96" s="41">
        <f>C96*(D20+C52+D62+C82+C89+D93+D94)/(1-C95)</f>
        <v>85.852702349540351</v>
      </c>
      <c r="E96" s="24">
        <v>4.0000000000000002E-4</v>
      </c>
      <c r="F96" s="41">
        <f>E96*(F20+E52+F62+E82+E89+F93+F94)/(1-E95)</f>
        <v>85.123475706980813</v>
      </c>
      <c r="G96" s="24">
        <v>4.0000000000000002E-4</v>
      </c>
      <c r="H96" s="41">
        <f>G96*(H20+G52+H62+G82+G89+H93+H94)/(1-G95)</f>
        <v>85.877668055987542</v>
      </c>
      <c r="I96" s="24">
        <v>4.0000000000000002E-4</v>
      </c>
      <c r="J96" s="41">
        <f>I96*(J20+I52+J62+I82+I89+J93+J94)/(1-I95)</f>
        <v>85.122286863816669</v>
      </c>
      <c r="K96" s="24">
        <v>4.0000000000000002E-4</v>
      </c>
      <c r="L96" s="41">
        <f>K96*(L20+K52+L62+K82+K89+L93+L94)/(1-K95)</f>
        <v>87.492889170620955</v>
      </c>
    </row>
    <row r="97" spans="1:12" ht="15">
      <c r="A97" s="97"/>
      <c r="B97" s="36" t="s">
        <v>18</v>
      </c>
      <c r="C97" s="24">
        <v>1.9E-3</v>
      </c>
      <c r="D97" s="41">
        <f>C97*(D20+C52+D62+C82+C89+D93+D94)/(1-C95)</f>
        <v>407.8003361603167</v>
      </c>
      <c r="E97" s="24">
        <v>1.9E-3</v>
      </c>
      <c r="F97" s="41">
        <f>E97*(F20+E52+F62+E82+E89+F93+F94)/(1-E95)</f>
        <v>404.33650960815891</v>
      </c>
      <c r="G97" s="24">
        <v>1.9E-3</v>
      </c>
      <c r="H97" s="41">
        <f>G97*(H20+G52+H62+G82+G89+H93+H94)/(1-G95)</f>
        <v>407.9189232659408</v>
      </c>
      <c r="I97" s="24">
        <v>1.9E-3</v>
      </c>
      <c r="J97" s="41">
        <f>I97*(J20+I52+J62+I82+I89+J93+J94)/(1-I95)</f>
        <v>404.33086260312922</v>
      </c>
      <c r="K97" s="24">
        <v>1.9E-3</v>
      </c>
      <c r="L97" s="41">
        <f>K97*(L20+K52+L62+K82+K89+L93+L94)/(1-K95)</f>
        <v>415.59122356044952</v>
      </c>
    </row>
    <row r="98" spans="1:12" ht="15">
      <c r="A98" s="97"/>
      <c r="B98" s="36" t="s">
        <v>19</v>
      </c>
      <c r="C98" s="24">
        <v>0.05</v>
      </c>
      <c r="D98" s="41">
        <f>C98*(D20+C52+D62+C82+C89+D93+D94)/(1-C95)</f>
        <v>10731.587793692544</v>
      </c>
      <c r="E98" s="24">
        <v>0.05</v>
      </c>
      <c r="F98" s="41">
        <f>E98*(F20+E52+F62+E82+E89+F93+F94)/(1-E95)</f>
        <v>10640.434463372601</v>
      </c>
      <c r="G98" s="24">
        <v>0.05</v>
      </c>
      <c r="H98" s="41">
        <f>G98*(H20+G52+H62+G82+G89+H93+H94)/(1-G95)</f>
        <v>10734.708506998442</v>
      </c>
      <c r="I98" s="24">
        <v>0.05</v>
      </c>
      <c r="J98" s="41">
        <f>I98*(J20+I52+J62+I82+I89+J93+J94)/(1-I95)</f>
        <v>10640.285857977085</v>
      </c>
      <c r="K98" s="24">
        <v>0.05</v>
      </c>
      <c r="L98" s="41">
        <f>K98*(L20+K52+L62+K82+K89+L93+L94)/(1-K95)</f>
        <v>10936.611146327619</v>
      </c>
    </row>
    <row r="99" spans="1:12" ht="15.75" thickBot="1">
      <c r="A99" s="217" t="s">
        <v>58</v>
      </c>
      <c r="B99" s="218"/>
      <c r="C99" s="62">
        <f>SUM(C93,C95,C94)</f>
        <v>0.65229999999999999</v>
      </c>
      <c r="D99" s="96">
        <f>SUM(D93:D95)</f>
        <v>94272.871233822181</v>
      </c>
      <c r="E99" s="62">
        <f>SUM(E93,E95,E94)</f>
        <v>0.65229999999999999</v>
      </c>
      <c r="F99" s="117">
        <f>SUM(F93:F95)</f>
        <v>93472.124285934697</v>
      </c>
      <c r="G99" s="62">
        <f>SUM(G93,G95,G94)</f>
        <v>0.65229999999999999</v>
      </c>
      <c r="H99" s="117">
        <f>SUM(H93:H95)</f>
        <v>94300.285499940161</v>
      </c>
      <c r="I99" s="62">
        <f>SUM(I93,I95,I94)</f>
        <v>0.65229999999999999</v>
      </c>
      <c r="J99" s="117">
        <f>SUM(J93:J95)</f>
        <v>93470.818844690992</v>
      </c>
      <c r="K99" s="62">
        <f>SUM(K93,K95,K94)</f>
        <v>0.65229999999999999</v>
      </c>
      <c r="L99" s="117">
        <f>SUM(L93:L95)</f>
        <v>96073.922531585689</v>
      </c>
    </row>
    <row r="100" spans="1:12" s="75" customFormat="1" ht="15.75" thickBot="1">
      <c r="A100" s="78"/>
      <c r="B100" s="45"/>
      <c r="C100" s="64"/>
      <c r="D100" s="65"/>
      <c r="E100" s="64"/>
      <c r="F100" s="65"/>
      <c r="G100" s="64"/>
      <c r="H100" s="65"/>
      <c r="I100" s="64"/>
      <c r="J100" s="65"/>
      <c r="K100" s="64"/>
      <c r="L100" s="65"/>
    </row>
    <row r="101" spans="1:12" ht="15">
      <c r="A101" s="219" t="s">
        <v>126</v>
      </c>
      <c r="B101" s="220"/>
      <c r="C101" s="220"/>
      <c r="D101" s="221"/>
    </row>
    <row r="102" spans="1:12" ht="15">
      <c r="A102" s="208" t="s">
        <v>85</v>
      </c>
      <c r="B102" s="178"/>
      <c r="C102" s="178" t="s">
        <v>61</v>
      </c>
      <c r="D102" s="179"/>
      <c r="E102" s="178" t="s">
        <v>61</v>
      </c>
      <c r="F102" s="179"/>
      <c r="G102" s="178" t="s">
        <v>61</v>
      </c>
      <c r="H102" s="179"/>
      <c r="I102" s="178" t="s">
        <v>61</v>
      </c>
      <c r="J102" s="179"/>
      <c r="K102" s="178" t="s">
        <v>61</v>
      </c>
      <c r="L102" s="179"/>
    </row>
    <row r="103" spans="1:12" s="77" customFormat="1" ht="15">
      <c r="A103" s="97" t="s">
        <v>6</v>
      </c>
      <c r="B103" s="36" t="s">
        <v>86</v>
      </c>
      <c r="C103" s="169">
        <f>D20</f>
        <v>1901.53</v>
      </c>
      <c r="D103" s="170"/>
      <c r="E103" s="169">
        <f>F20</f>
        <v>1287.96</v>
      </c>
      <c r="F103" s="170"/>
      <c r="G103" s="169">
        <f>H20</f>
        <v>1901.53</v>
      </c>
      <c r="H103" s="170"/>
      <c r="I103" s="169">
        <f>J20</f>
        <v>1287.96</v>
      </c>
      <c r="J103" s="170"/>
      <c r="K103" s="169">
        <f>L20</f>
        <v>3289.5</v>
      </c>
      <c r="L103" s="170"/>
    </row>
    <row r="104" spans="1:12" ht="15" customHeight="1">
      <c r="A104" s="97" t="s">
        <v>7</v>
      </c>
      <c r="B104" s="36" t="s">
        <v>62</v>
      </c>
      <c r="C104" s="169">
        <f>C52</f>
        <v>2233.2152822819999</v>
      </c>
      <c r="D104" s="170"/>
      <c r="E104" s="169">
        <f>E52</f>
        <v>1880.1429296240001</v>
      </c>
      <c r="F104" s="170"/>
      <c r="G104" s="169">
        <f>G52</f>
        <v>2233.2152822819999</v>
      </c>
      <c r="H104" s="170"/>
      <c r="I104" s="169">
        <f>I52</f>
        <v>1880.1429296240001</v>
      </c>
      <c r="J104" s="170"/>
      <c r="K104" s="169">
        <f>K52</f>
        <v>3031.9079062999999</v>
      </c>
      <c r="L104" s="170"/>
    </row>
    <row r="105" spans="1:12" ht="15">
      <c r="A105" s="97" t="s">
        <v>8</v>
      </c>
      <c r="B105" s="36" t="s">
        <v>73</v>
      </c>
      <c r="C105" s="169">
        <f>D62</f>
        <v>115.87163208</v>
      </c>
      <c r="D105" s="170"/>
      <c r="E105" s="169">
        <f>F62</f>
        <v>78.483130560000006</v>
      </c>
      <c r="F105" s="170"/>
      <c r="G105" s="169">
        <f>H62</f>
        <v>115.87163208</v>
      </c>
      <c r="H105" s="170"/>
      <c r="I105" s="169">
        <f>J62</f>
        <v>78.483130560000006</v>
      </c>
      <c r="J105" s="170"/>
      <c r="K105" s="169">
        <f>L62</f>
        <v>200.448972</v>
      </c>
      <c r="L105" s="170"/>
    </row>
    <row r="106" spans="1:12" ht="15">
      <c r="A106" s="97" t="s">
        <v>9</v>
      </c>
      <c r="B106" s="36" t="s">
        <v>27</v>
      </c>
      <c r="C106" s="169">
        <f>C82</f>
        <v>38.601058999999999</v>
      </c>
      <c r="D106" s="170"/>
      <c r="E106" s="169">
        <f>E82</f>
        <v>26.145588</v>
      </c>
      <c r="F106" s="170"/>
      <c r="G106" s="169">
        <f>G82</f>
        <v>38.601058999999999</v>
      </c>
      <c r="H106" s="170"/>
      <c r="I106" s="169">
        <f>I82</f>
        <v>26.145588</v>
      </c>
      <c r="J106" s="170"/>
      <c r="K106" s="169">
        <f>K82</f>
        <v>66.776849999999982</v>
      </c>
      <c r="L106" s="170"/>
    </row>
    <row r="107" spans="1:12" ht="15" customHeight="1">
      <c r="A107" s="97" t="s">
        <v>10</v>
      </c>
      <c r="B107" s="36" t="s">
        <v>81</v>
      </c>
      <c r="C107" s="169">
        <f>C89</f>
        <v>116069.66666666667</v>
      </c>
      <c r="D107" s="170"/>
      <c r="E107" s="169">
        <f>E89</f>
        <v>116063.83333333333</v>
      </c>
      <c r="F107" s="170"/>
      <c r="G107" s="169">
        <f>G89</f>
        <v>116104.66666666667</v>
      </c>
      <c r="H107" s="170"/>
      <c r="I107" s="169">
        <f>I89</f>
        <v>116062.16666666667</v>
      </c>
      <c r="J107" s="170"/>
      <c r="K107" s="169">
        <f>K89</f>
        <v>116069.66666666667</v>
      </c>
      <c r="L107" s="170"/>
    </row>
    <row r="108" spans="1:12" ht="30" customHeight="1">
      <c r="A108" s="222" t="s">
        <v>87</v>
      </c>
      <c r="B108" s="223"/>
      <c r="C108" s="169">
        <f>SUM(C103:D107)</f>
        <v>120358.88464002867</v>
      </c>
      <c r="D108" s="170"/>
      <c r="E108" s="169">
        <f>SUM(E103:F107)</f>
        <v>119336.56498151732</v>
      </c>
      <c r="F108" s="170"/>
      <c r="G108" s="169">
        <f>SUM(G103:H107)</f>
        <v>120393.88464002867</v>
      </c>
      <c r="H108" s="170"/>
      <c r="I108" s="169">
        <f>SUM(I103:J107)</f>
        <v>119334.89831485067</v>
      </c>
      <c r="J108" s="170"/>
      <c r="K108" s="169">
        <f>SUM(K103:L107)</f>
        <v>122658.30039496667</v>
      </c>
      <c r="L108" s="170"/>
    </row>
    <row r="109" spans="1:12" ht="15.75" thickBot="1">
      <c r="A109" s="79" t="s">
        <v>11</v>
      </c>
      <c r="B109" s="80" t="s">
        <v>88</v>
      </c>
      <c r="C109" s="171">
        <f>D99</f>
        <v>94272.871233822181</v>
      </c>
      <c r="D109" s="172"/>
      <c r="E109" s="171">
        <f>F99</f>
        <v>93472.124285934697</v>
      </c>
      <c r="F109" s="172"/>
      <c r="G109" s="171">
        <f>H99</f>
        <v>94300.285499940161</v>
      </c>
      <c r="H109" s="172"/>
      <c r="I109" s="171">
        <f>J99</f>
        <v>93470.818844690992</v>
      </c>
      <c r="J109" s="172"/>
      <c r="K109" s="171">
        <f>L99</f>
        <v>96073.922531585689</v>
      </c>
      <c r="L109" s="172"/>
    </row>
    <row r="110" spans="1:12" ht="16.5" customHeight="1">
      <c r="A110" s="229" t="s">
        <v>89</v>
      </c>
      <c r="B110" s="230"/>
      <c r="C110" s="173">
        <f>SUM(C108,C109)</f>
        <v>214631.75587385084</v>
      </c>
      <c r="D110" s="174"/>
      <c r="E110" s="173">
        <f>SUM(E108,E109)</f>
        <v>212808.68926745202</v>
      </c>
      <c r="F110" s="174"/>
      <c r="G110" s="173">
        <f>SUM(G108,G109)</f>
        <v>214694.17013996883</v>
      </c>
      <c r="H110" s="174"/>
      <c r="I110" s="173">
        <f>SUM(I108,I109)</f>
        <v>212805.71715954167</v>
      </c>
      <c r="J110" s="174"/>
      <c r="K110" s="173">
        <f>SUM(K108,K109)</f>
        <v>218732.22292655235</v>
      </c>
      <c r="L110" s="174"/>
    </row>
    <row r="111" spans="1:12" ht="15">
      <c r="A111" s="208" t="s">
        <v>127</v>
      </c>
      <c r="B111" s="178"/>
      <c r="C111" s="175">
        <f>C110*C4</f>
        <v>429263.51174770168</v>
      </c>
      <c r="D111" s="176"/>
      <c r="E111" s="175">
        <f>E110*E4</f>
        <v>425617.37853490404</v>
      </c>
      <c r="F111" s="176"/>
      <c r="G111" s="175">
        <f>G110*G4</f>
        <v>429388.34027993766</v>
      </c>
      <c r="H111" s="176"/>
      <c r="I111" s="175">
        <f>I110*I4</f>
        <v>212805.71715954167</v>
      </c>
      <c r="J111" s="176"/>
      <c r="K111" s="175">
        <f>K110*K4</f>
        <v>218732.22292655235</v>
      </c>
      <c r="L111" s="176"/>
    </row>
    <row r="112" spans="1:12" ht="15">
      <c r="A112" s="208" t="s">
        <v>129</v>
      </c>
      <c r="B112" s="178"/>
      <c r="C112" s="175">
        <f>C111*12</f>
        <v>5151162.1409724206</v>
      </c>
      <c r="D112" s="176"/>
      <c r="E112" s="175">
        <f>E111*12</f>
        <v>5107408.5424188487</v>
      </c>
      <c r="F112" s="176"/>
      <c r="G112" s="175">
        <f>G111*12</f>
        <v>5152660.0833592517</v>
      </c>
      <c r="H112" s="176"/>
      <c r="I112" s="175">
        <f>I111*12</f>
        <v>2553668.6059145001</v>
      </c>
      <c r="J112" s="176"/>
      <c r="K112" s="175">
        <f>K111*12</f>
        <v>2624786.675118628</v>
      </c>
      <c r="L112" s="176"/>
    </row>
    <row r="114" spans="4:12">
      <c r="D114" s="30"/>
      <c r="F114" s="30"/>
      <c r="H114" s="30"/>
      <c r="J114" s="30"/>
      <c r="L114" s="30"/>
    </row>
    <row r="116" spans="4:12">
      <c r="D116" s="100"/>
      <c r="F116" s="100"/>
      <c r="H116" s="100"/>
      <c r="J116" s="100"/>
      <c r="L116" s="100"/>
    </row>
    <row r="117" spans="4:12">
      <c r="D117" s="99"/>
      <c r="F117" s="99"/>
      <c r="H117" s="99"/>
      <c r="J117" s="99"/>
      <c r="L117" s="99"/>
    </row>
  </sheetData>
  <mergeCells count="198">
    <mergeCell ref="E109:F109"/>
    <mergeCell ref="E110:F110"/>
    <mergeCell ref="E111:F111"/>
    <mergeCell ref="E112:F112"/>
    <mergeCell ref="G112:H112"/>
    <mergeCell ref="E6:F6"/>
    <mergeCell ref="G106:H106"/>
    <mergeCell ref="G107:H107"/>
    <mergeCell ref="G108:H108"/>
    <mergeCell ref="G109:H109"/>
    <mergeCell ref="G110:H110"/>
    <mergeCell ref="G102:H102"/>
    <mergeCell ref="G103:H103"/>
    <mergeCell ref="G104:H104"/>
    <mergeCell ref="G105:H105"/>
    <mergeCell ref="G111:H111"/>
    <mergeCell ref="G85:H85"/>
    <mergeCell ref="G86:H86"/>
    <mergeCell ref="G87:H87"/>
    <mergeCell ref="G88:H88"/>
    <mergeCell ref="G48:H48"/>
    <mergeCell ref="G49:H49"/>
    <mergeCell ref="E80:F80"/>
    <mergeCell ref="E81:F81"/>
    <mergeCell ref="E85:F85"/>
    <mergeCell ref="E86:F86"/>
    <mergeCell ref="G3:H3"/>
    <mergeCell ref="G4:H4"/>
    <mergeCell ref="G13:H13"/>
    <mergeCell ref="G14:H14"/>
    <mergeCell ref="G15:H15"/>
    <mergeCell ref="G16:H16"/>
    <mergeCell ref="G17:H17"/>
    <mergeCell ref="G18:H18"/>
    <mergeCell ref="G19:H19"/>
    <mergeCell ref="G80:H80"/>
    <mergeCell ref="G81:H81"/>
    <mergeCell ref="E49:F49"/>
    <mergeCell ref="E50:F50"/>
    <mergeCell ref="E51:F51"/>
    <mergeCell ref="E73:F73"/>
    <mergeCell ref="E79:F79"/>
    <mergeCell ref="G51:H51"/>
    <mergeCell ref="G73:H73"/>
    <mergeCell ref="G79:H79"/>
    <mergeCell ref="E16:F16"/>
    <mergeCell ref="E17:F17"/>
    <mergeCell ref="E18:F18"/>
    <mergeCell ref="E104:F104"/>
    <mergeCell ref="E105:F105"/>
    <mergeCell ref="E106:F106"/>
    <mergeCell ref="E107:F107"/>
    <mergeCell ref="E108:F108"/>
    <mergeCell ref="E87:F87"/>
    <mergeCell ref="E88:F88"/>
    <mergeCell ref="E102:F102"/>
    <mergeCell ref="E103:F103"/>
    <mergeCell ref="E19:F19"/>
    <mergeCell ref="E48:F48"/>
    <mergeCell ref="G50:H50"/>
    <mergeCell ref="E3:F3"/>
    <mergeCell ref="E4:F4"/>
    <mergeCell ref="E13:F13"/>
    <mergeCell ref="E14:F14"/>
    <mergeCell ref="E15:F15"/>
    <mergeCell ref="A110:B110"/>
    <mergeCell ref="C110:D110"/>
    <mergeCell ref="A72:B72"/>
    <mergeCell ref="A45:C45"/>
    <mergeCell ref="A47:D47"/>
    <mergeCell ref="C48:D48"/>
    <mergeCell ref="C49:D49"/>
    <mergeCell ref="C50:D50"/>
    <mergeCell ref="C51:D51"/>
    <mergeCell ref="A52:B52"/>
    <mergeCell ref="A54:D54"/>
    <mergeCell ref="A62:B62"/>
    <mergeCell ref="A64:D64"/>
    <mergeCell ref="A37:B37"/>
    <mergeCell ref="A12:D12"/>
    <mergeCell ref="C13:D13"/>
    <mergeCell ref="C88:D88"/>
    <mergeCell ref="A89:B89"/>
    <mergeCell ref="A90:D90"/>
    <mergeCell ref="A91:D91"/>
    <mergeCell ref="C87:D87"/>
    <mergeCell ref="C73:D73"/>
    <mergeCell ref="A76:C76"/>
    <mergeCell ref="A78:D78"/>
    <mergeCell ref="C79:D79"/>
    <mergeCell ref="C80:D80"/>
    <mergeCell ref="C81:D81"/>
    <mergeCell ref="A82:B82"/>
    <mergeCell ref="A84:D84"/>
    <mergeCell ref="C85:D85"/>
    <mergeCell ref="C86:D86"/>
    <mergeCell ref="A112:B112"/>
    <mergeCell ref="C112:D112"/>
    <mergeCell ref="C109:D109"/>
    <mergeCell ref="A99:B99"/>
    <mergeCell ref="A101:D101"/>
    <mergeCell ref="A102:B102"/>
    <mergeCell ref="C102:D102"/>
    <mergeCell ref="C103:D103"/>
    <mergeCell ref="C104:D104"/>
    <mergeCell ref="C105:D105"/>
    <mergeCell ref="C106:D106"/>
    <mergeCell ref="C107:D107"/>
    <mergeCell ref="A108:B108"/>
    <mergeCell ref="C108:D108"/>
    <mergeCell ref="A111:B111"/>
    <mergeCell ref="C111:D111"/>
    <mergeCell ref="C14:D14"/>
    <mergeCell ref="C15:D15"/>
    <mergeCell ref="C16:D16"/>
    <mergeCell ref="C17:D17"/>
    <mergeCell ref="C18:D18"/>
    <mergeCell ref="C19:D19"/>
    <mergeCell ref="A20:B20"/>
    <mergeCell ref="A22:D22"/>
    <mergeCell ref="A26:B26"/>
    <mergeCell ref="B10:C10"/>
    <mergeCell ref="A1:D1"/>
    <mergeCell ref="A2:D2"/>
    <mergeCell ref="A3:B3"/>
    <mergeCell ref="C3:D3"/>
    <mergeCell ref="A4:B4"/>
    <mergeCell ref="C4:D4"/>
    <mergeCell ref="A5:D5"/>
    <mergeCell ref="B6:C6"/>
    <mergeCell ref="B7:C7"/>
    <mergeCell ref="B8:C8"/>
    <mergeCell ref="B9:C9"/>
    <mergeCell ref="I3:J3"/>
    <mergeCell ref="I4:J4"/>
    <mergeCell ref="I6:J6"/>
    <mergeCell ref="I13:J13"/>
    <mergeCell ref="I14:J14"/>
    <mergeCell ref="I15:J15"/>
    <mergeCell ref="I16:J16"/>
    <mergeCell ref="I17:J17"/>
    <mergeCell ref="I18:J18"/>
    <mergeCell ref="I19:J19"/>
    <mergeCell ref="I48:J48"/>
    <mergeCell ref="I49:J49"/>
    <mergeCell ref="I50:J50"/>
    <mergeCell ref="I51:J51"/>
    <mergeCell ref="I73:J73"/>
    <mergeCell ref="I79:J79"/>
    <mergeCell ref="I80:J80"/>
    <mergeCell ref="I81:J81"/>
    <mergeCell ref="I85:J85"/>
    <mergeCell ref="I86:J86"/>
    <mergeCell ref="I87:J87"/>
    <mergeCell ref="I88:J88"/>
    <mergeCell ref="I102:J102"/>
    <mergeCell ref="I103:J103"/>
    <mergeCell ref="I104:J104"/>
    <mergeCell ref="I105:J105"/>
    <mergeCell ref="I106:J106"/>
    <mergeCell ref="I107:J107"/>
    <mergeCell ref="I108:J108"/>
    <mergeCell ref="I109:J109"/>
    <mergeCell ref="I110:J110"/>
    <mergeCell ref="I111:J111"/>
    <mergeCell ref="I112:J112"/>
    <mergeCell ref="K3:L3"/>
    <mergeCell ref="K4:L4"/>
    <mergeCell ref="K13:L13"/>
    <mergeCell ref="K14:L14"/>
    <mergeCell ref="K15:L15"/>
    <mergeCell ref="K16:L16"/>
    <mergeCell ref="K17:L17"/>
    <mergeCell ref="K18:L18"/>
    <mergeCell ref="K19:L19"/>
    <mergeCell ref="K48:L48"/>
    <mergeCell ref="K49:L49"/>
    <mergeCell ref="K50:L50"/>
    <mergeCell ref="K51:L51"/>
    <mergeCell ref="K73:L73"/>
    <mergeCell ref="K79:L79"/>
    <mergeCell ref="K80:L80"/>
    <mergeCell ref="K81:L81"/>
    <mergeCell ref="K85:L85"/>
    <mergeCell ref="K108:L108"/>
    <mergeCell ref="K109:L109"/>
    <mergeCell ref="K110:L110"/>
    <mergeCell ref="K111:L111"/>
    <mergeCell ref="K112:L112"/>
    <mergeCell ref="K86:L86"/>
    <mergeCell ref="K87:L87"/>
    <mergeCell ref="K88:L88"/>
    <mergeCell ref="K102:L102"/>
    <mergeCell ref="K103:L103"/>
    <mergeCell ref="K104:L104"/>
    <mergeCell ref="K105:L105"/>
    <mergeCell ref="K106:L106"/>
    <mergeCell ref="K107:L107"/>
  </mergeCells>
  <pageMargins left="0.511811024" right="0.511811024" top="0.78740157499999996" bottom="0.78740157499999996" header="0.31496062000000002" footer="0.31496062000000002"/>
  <pageSetup paperSize="9" scale="47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6"/>
  <sheetViews>
    <sheetView workbookViewId="0">
      <selection activeCell="F33" sqref="F33:G35"/>
    </sheetView>
  </sheetViews>
  <sheetFormatPr defaultRowHeight="12.75"/>
  <cols>
    <col min="1" max="1" width="20.28515625" customWidth="1"/>
    <col min="2" max="2" width="47.85546875" customWidth="1"/>
    <col min="7" max="7" width="17.7109375" customWidth="1"/>
  </cols>
  <sheetData>
    <row r="1" spans="1:7" ht="47.25">
      <c r="A1" s="137" t="s">
        <v>147</v>
      </c>
      <c r="B1" s="137" t="s">
        <v>148</v>
      </c>
      <c r="C1" s="137" t="s">
        <v>149</v>
      </c>
      <c r="D1" s="137" t="s">
        <v>150</v>
      </c>
      <c r="E1" s="137" t="s">
        <v>151</v>
      </c>
      <c r="F1" s="137" t="s">
        <v>152</v>
      </c>
      <c r="G1" s="137" t="s">
        <v>153</v>
      </c>
    </row>
    <row r="2" spans="1:7" ht="15.75">
      <c r="A2" s="236" t="s">
        <v>154</v>
      </c>
      <c r="B2" s="138" t="s">
        <v>155</v>
      </c>
      <c r="C2" s="139">
        <v>4</v>
      </c>
      <c r="D2" s="139" t="s">
        <v>156</v>
      </c>
      <c r="E2" s="140">
        <v>50</v>
      </c>
      <c r="F2" s="140">
        <f>C2*E2</f>
        <v>200</v>
      </c>
      <c r="G2" s="140">
        <f>F2/12</f>
        <v>16.666666666666668</v>
      </c>
    </row>
    <row r="3" spans="1:7" ht="15.75">
      <c r="A3" s="234"/>
      <c r="B3" s="141" t="s">
        <v>157</v>
      </c>
      <c r="C3" s="139">
        <v>4</v>
      </c>
      <c r="D3" s="139" t="s">
        <v>156</v>
      </c>
      <c r="E3" s="140">
        <v>50</v>
      </c>
      <c r="F3" s="140">
        <f>C3*E3</f>
        <v>200</v>
      </c>
      <c r="G3" s="140">
        <f>F3/12</f>
        <v>16.666666666666668</v>
      </c>
    </row>
    <row r="4" spans="1:7" ht="15.75">
      <c r="A4" s="234"/>
      <c r="B4" s="141" t="s">
        <v>158</v>
      </c>
      <c r="C4" s="139">
        <v>6</v>
      </c>
      <c r="D4" s="139" t="s">
        <v>156</v>
      </c>
      <c r="E4" s="140">
        <v>30</v>
      </c>
      <c r="F4" s="140">
        <f>C4*E4</f>
        <v>180</v>
      </c>
      <c r="G4" s="140">
        <f>F4/12</f>
        <v>15</v>
      </c>
    </row>
    <row r="5" spans="1:7" ht="15.75">
      <c r="A5" s="234"/>
      <c r="B5" s="141" t="s">
        <v>159</v>
      </c>
      <c r="C5" s="139">
        <v>2</v>
      </c>
      <c r="D5" s="139" t="s">
        <v>160</v>
      </c>
      <c r="E5" s="140">
        <v>50</v>
      </c>
      <c r="F5" s="140">
        <f t="shared" ref="F5:F6" si="0">C5*E5</f>
        <v>100</v>
      </c>
      <c r="G5" s="140">
        <f t="shared" ref="G5:G6" si="1">F5/12</f>
        <v>8.3333333333333339</v>
      </c>
    </row>
    <row r="6" spans="1:7" ht="15.75">
      <c r="A6" s="234"/>
      <c r="B6" s="141" t="s">
        <v>161</v>
      </c>
      <c r="C6" s="139">
        <v>6</v>
      </c>
      <c r="D6" s="139" t="s">
        <v>160</v>
      </c>
      <c r="E6" s="140">
        <v>10</v>
      </c>
      <c r="F6" s="140">
        <f t="shared" si="0"/>
        <v>60</v>
      </c>
      <c r="G6" s="140">
        <f t="shared" si="1"/>
        <v>5</v>
      </c>
    </row>
    <row r="7" spans="1:7" ht="15.75">
      <c r="A7" s="237" t="s">
        <v>162</v>
      </c>
      <c r="B7" s="237"/>
      <c r="C7" s="237"/>
      <c r="D7" s="237"/>
      <c r="E7" s="237"/>
      <c r="F7" s="237"/>
      <c r="G7" s="142">
        <f>SUM(G2:G6)</f>
        <v>61.666666666666671</v>
      </c>
    </row>
    <row r="10" spans="1:7" ht="47.25">
      <c r="A10" s="137" t="s">
        <v>147</v>
      </c>
      <c r="B10" s="137" t="s">
        <v>148</v>
      </c>
      <c r="C10" s="137" t="s">
        <v>149</v>
      </c>
      <c r="D10" s="137" t="s">
        <v>150</v>
      </c>
      <c r="E10" s="137" t="s">
        <v>151</v>
      </c>
      <c r="F10" s="137" t="s">
        <v>152</v>
      </c>
      <c r="G10" s="137" t="s">
        <v>153</v>
      </c>
    </row>
    <row r="11" spans="1:7" ht="15.75">
      <c r="A11" s="236" t="s">
        <v>163</v>
      </c>
      <c r="B11" s="138" t="s">
        <v>164</v>
      </c>
      <c r="C11" s="139">
        <v>4</v>
      </c>
      <c r="D11" s="139" t="s">
        <v>156</v>
      </c>
      <c r="E11" s="140">
        <v>20</v>
      </c>
      <c r="F11" s="140">
        <f>C11*E11</f>
        <v>80</v>
      </c>
      <c r="G11" s="140">
        <f>F11/12</f>
        <v>6.666666666666667</v>
      </c>
    </row>
    <row r="12" spans="1:7" ht="15.75">
      <c r="A12" s="234"/>
      <c r="B12" s="141" t="s">
        <v>157</v>
      </c>
      <c r="C12" s="139">
        <v>4</v>
      </c>
      <c r="D12" s="139" t="s">
        <v>156</v>
      </c>
      <c r="E12" s="140">
        <v>50</v>
      </c>
      <c r="F12" s="140">
        <f>C12*E12</f>
        <v>200</v>
      </c>
      <c r="G12" s="140">
        <f>F12/12</f>
        <v>16.666666666666668</v>
      </c>
    </row>
    <row r="13" spans="1:7" ht="15.75">
      <c r="A13" s="234"/>
      <c r="B13" s="141" t="s">
        <v>158</v>
      </c>
      <c r="C13" s="139">
        <v>6</v>
      </c>
      <c r="D13" s="139" t="s">
        <v>156</v>
      </c>
      <c r="E13" s="140">
        <v>30</v>
      </c>
      <c r="F13" s="140">
        <f>C13*E13</f>
        <v>180</v>
      </c>
      <c r="G13" s="140">
        <f>F13/12</f>
        <v>15</v>
      </c>
    </row>
    <row r="14" spans="1:7" ht="15.75">
      <c r="A14" s="234"/>
      <c r="B14" s="141" t="s">
        <v>159</v>
      </c>
      <c r="C14" s="139">
        <v>2</v>
      </c>
      <c r="D14" s="139" t="s">
        <v>160</v>
      </c>
      <c r="E14" s="140">
        <v>60</v>
      </c>
      <c r="F14" s="140">
        <f t="shared" ref="F14:F16" si="2">C14*E14</f>
        <v>120</v>
      </c>
      <c r="G14" s="140">
        <f t="shared" ref="G14:G16" si="3">F14/12</f>
        <v>10</v>
      </c>
    </row>
    <row r="15" spans="1:7" ht="15.75">
      <c r="A15" s="234"/>
      <c r="B15" s="141" t="s">
        <v>161</v>
      </c>
      <c r="C15" s="139">
        <v>6</v>
      </c>
      <c r="D15" s="139" t="s">
        <v>160</v>
      </c>
      <c r="E15" s="140">
        <v>15</v>
      </c>
      <c r="F15" s="140">
        <f t="shared" si="2"/>
        <v>90</v>
      </c>
      <c r="G15" s="140">
        <f t="shared" si="3"/>
        <v>7.5</v>
      </c>
    </row>
    <row r="16" spans="1:7" ht="15.75">
      <c r="A16" s="143"/>
      <c r="B16" s="141" t="s">
        <v>165</v>
      </c>
      <c r="C16" s="139">
        <v>4</v>
      </c>
      <c r="D16" s="139" t="s">
        <v>156</v>
      </c>
      <c r="E16" s="140">
        <v>10</v>
      </c>
      <c r="F16" s="140">
        <f t="shared" si="2"/>
        <v>40</v>
      </c>
      <c r="G16" s="140">
        <f t="shared" si="3"/>
        <v>3.3333333333333335</v>
      </c>
    </row>
    <row r="17" spans="1:7" ht="15.75">
      <c r="A17" s="235" t="s">
        <v>162</v>
      </c>
      <c r="B17" s="235"/>
      <c r="C17" s="235"/>
      <c r="D17" s="235"/>
      <c r="E17" s="235"/>
      <c r="F17" s="235"/>
      <c r="G17" s="142">
        <f>SUM(G11:G15)</f>
        <v>55.833333333333336</v>
      </c>
    </row>
    <row r="20" spans="1:7" ht="47.25">
      <c r="A20" s="137" t="s">
        <v>147</v>
      </c>
      <c r="B20" s="137" t="s">
        <v>148</v>
      </c>
      <c r="C20" s="137" t="s">
        <v>149</v>
      </c>
      <c r="D20" s="137" t="s">
        <v>150</v>
      </c>
      <c r="E20" s="137" t="s">
        <v>151</v>
      </c>
      <c r="F20" s="137" t="s">
        <v>152</v>
      </c>
      <c r="G20" s="137" t="s">
        <v>153</v>
      </c>
    </row>
    <row r="21" spans="1:7" ht="31.5">
      <c r="A21" s="236" t="s">
        <v>166</v>
      </c>
      <c r="B21" s="138" t="s">
        <v>167</v>
      </c>
      <c r="C21" s="139">
        <v>4</v>
      </c>
      <c r="D21" s="139" t="s">
        <v>156</v>
      </c>
      <c r="E21" s="140">
        <v>100</v>
      </c>
      <c r="F21" s="140">
        <f>C21*E21</f>
        <v>400</v>
      </c>
      <c r="G21" s="140">
        <f>F21/12</f>
        <v>33.333333333333336</v>
      </c>
    </row>
    <row r="22" spans="1:7" ht="15.75">
      <c r="A22" s="234"/>
      <c r="B22" s="141" t="s">
        <v>157</v>
      </c>
      <c r="C22" s="139">
        <v>4</v>
      </c>
      <c r="D22" s="139" t="s">
        <v>156</v>
      </c>
      <c r="E22" s="140">
        <v>50</v>
      </c>
      <c r="F22" s="140">
        <f>C22*E22</f>
        <v>200</v>
      </c>
      <c r="G22" s="140">
        <f>F22/12</f>
        <v>16.666666666666668</v>
      </c>
    </row>
    <row r="23" spans="1:7" ht="15.75">
      <c r="A23" s="234"/>
      <c r="B23" s="141" t="s">
        <v>158</v>
      </c>
      <c r="C23" s="139">
        <v>6</v>
      </c>
      <c r="D23" s="139" t="s">
        <v>156</v>
      </c>
      <c r="E23" s="140">
        <v>30</v>
      </c>
      <c r="F23" s="140">
        <f>C23*E23</f>
        <v>180</v>
      </c>
      <c r="G23" s="140">
        <f>F23/12</f>
        <v>15</v>
      </c>
    </row>
    <row r="24" spans="1:7" ht="15.75">
      <c r="A24" s="234"/>
      <c r="B24" s="141" t="s">
        <v>168</v>
      </c>
      <c r="C24" s="139">
        <v>4</v>
      </c>
      <c r="D24" s="139" t="s">
        <v>156</v>
      </c>
      <c r="E24" s="140">
        <v>20</v>
      </c>
      <c r="F24" s="140">
        <f t="shared" ref="F24:F26" si="4">C24*E24</f>
        <v>80</v>
      </c>
      <c r="G24" s="140">
        <f t="shared" ref="G24:G26" si="5">F24/12</f>
        <v>6.666666666666667</v>
      </c>
    </row>
    <row r="25" spans="1:7" ht="15.75">
      <c r="A25" s="234"/>
      <c r="B25" s="141" t="s">
        <v>159</v>
      </c>
      <c r="C25" s="139">
        <v>4</v>
      </c>
      <c r="D25" s="139" t="s">
        <v>160</v>
      </c>
      <c r="E25" s="140">
        <v>50</v>
      </c>
      <c r="F25" s="140">
        <f t="shared" si="4"/>
        <v>200</v>
      </c>
      <c r="G25" s="140">
        <f t="shared" si="5"/>
        <v>16.666666666666668</v>
      </c>
    </row>
    <row r="26" spans="1:7" ht="15.75">
      <c r="A26" s="234"/>
      <c r="B26" s="141" t="s">
        <v>161</v>
      </c>
      <c r="C26" s="139">
        <v>6</v>
      </c>
      <c r="D26" s="139" t="s">
        <v>160</v>
      </c>
      <c r="E26" s="140">
        <v>10</v>
      </c>
      <c r="F26" s="140">
        <f t="shared" si="4"/>
        <v>60</v>
      </c>
      <c r="G26" s="140">
        <f t="shared" si="5"/>
        <v>5</v>
      </c>
    </row>
    <row r="27" spans="1:7" ht="15.75">
      <c r="A27" s="238"/>
      <c r="B27" s="141" t="s">
        <v>169</v>
      </c>
      <c r="C27" s="139">
        <v>2</v>
      </c>
      <c r="D27" s="139" t="s">
        <v>156</v>
      </c>
      <c r="E27" s="140">
        <v>20</v>
      </c>
      <c r="F27" s="140">
        <f>C27*E27</f>
        <v>40</v>
      </c>
      <c r="G27" s="140">
        <f>F27/12</f>
        <v>3.3333333333333335</v>
      </c>
    </row>
    <row r="28" spans="1:7" ht="15.75">
      <c r="A28" s="235" t="s">
        <v>162</v>
      </c>
      <c r="B28" s="235"/>
      <c r="C28" s="235"/>
      <c r="D28" s="235"/>
      <c r="E28" s="235"/>
      <c r="F28" s="235"/>
      <c r="G28" s="142">
        <f>SUM(G21:G27)</f>
        <v>96.666666666666671</v>
      </c>
    </row>
    <row r="31" spans="1:7" ht="47.25">
      <c r="A31" s="137" t="s">
        <v>147</v>
      </c>
      <c r="B31" s="137" t="s">
        <v>148</v>
      </c>
      <c r="C31" s="137" t="s">
        <v>149</v>
      </c>
      <c r="D31" s="137" t="s">
        <v>150</v>
      </c>
      <c r="E31" s="137" t="s">
        <v>151</v>
      </c>
      <c r="F31" s="137" t="s">
        <v>152</v>
      </c>
      <c r="G31" s="137" t="s">
        <v>153</v>
      </c>
    </row>
    <row r="32" spans="1:7" ht="15.75">
      <c r="A32" s="234" t="s">
        <v>170</v>
      </c>
      <c r="B32" s="16" t="s">
        <v>171</v>
      </c>
      <c r="C32" s="139">
        <v>4</v>
      </c>
      <c r="D32" s="139" t="s">
        <v>156</v>
      </c>
      <c r="E32" s="140">
        <v>50</v>
      </c>
      <c r="F32" s="140">
        <f>C32*E32</f>
        <v>200</v>
      </c>
      <c r="G32" s="140">
        <f>F32/12</f>
        <v>16.666666666666668</v>
      </c>
    </row>
    <row r="33" spans="1:7" ht="15.75">
      <c r="A33" s="234"/>
      <c r="B33" s="16" t="s">
        <v>172</v>
      </c>
      <c r="C33" s="139">
        <v>6</v>
      </c>
      <c r="D33" s="139" t="s">
        <v>156</v>
      </c>
      <c r="E33" s="140">
        <v>40</v>
      </c>
      <c r="F33" s="140">
        <f>C33*E33</f>
        <v>240</v>
      </c>
      <c r="G33" s="140">
        <f>F33/12</f>
        <v>20</v>
      </c>
    </row>
    <row r="34" spans="1:7" ht="15.75">
      <c r="A34" s="234"/>
      <c r="B34" s="16" t="s">
        <v>173</v>
      </c>
      <c r="C34" s="139">
        <v>2</v>
      </c>
      <c r="D34" s="139" t="s">
        <v>156</v>
      </c>
      <c r="E34" s="140">
        <v>60</v>
      </c>
      <c r="F34" s="140">
        <f t="shared" ref="F34:F35" si="6">C34*E34</f>
        <v>120</v>
      </c>
      <c r="G34" s="140">
        <f t="shared" ref="G34:G35" si="7">F34/12</f>
        <v>10</v>
      </c>
    </row>
    <row r="35" spans="1:7" ht="15.75">
      <c r="A35" s="234"/>
      <c r="B35" s="16" t="s">
        <v>174</v>
      </c>
      <c r="C35" s="139">
        <v>6</v>
      </c>
      <c r="D35" s="139" t="s">
        <v>160</v>
      </c>
      <c r="E35" s="140">
        <v>15</v>
      </c>
      <c r="F35" s="140">
        <f t="shared" si="6"/>
        <v>90</v>
      </c>
      <c r="G35" s="140">
        <f t="shared" si="7"/>
        <v>7.5</v>
      </c>
    </row>
    <row r="36" spans="1:7" ht="15.75">
      <c r="A36" s="235" t="s">
        <v>162</v>
      </c>
      <c r="B36" s="235"/>
      <c r="C36" s="235"/>
      <c r="D36" s="235"/>
      <c r="E36" s="235"/>
      <c r="F36" s="235"/>
      <c r="G36" s="142">
        <f>SUM(G32:G35)</f>
        <v>54.166666666666671</v>
      </c>
    </row>
  </sheetData>
  <mergeCells count="8">
    <mergeCell ref="A32:A35"/>
    <mergeCell ref="A36:F36"/>
    <mergeCell ref="A2:A6"/>
    <mergeCell ref="A7:F7"/>
    <mergeCell ref="A11:A15"/>
    <mergeCell ref="A17:F17"/>
    <mergeCell ref="A21:A27"/>
    <mergeCell ref="A28:F28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K60"/>
  <sheetViews>
    <sheetView topLeftCell="A55" zoomScale="115" zoomScaleNormal="115" workbookViewId="0">
      <selection activeCell="J44" sqref="J44"/>
    </sheetView>
  </sheetViews>
  <sheetFormatPr defaultColWidth="9.140625" defaultRowHeight="15"/>
  <cols>
    <col min="1" max="1" width="3" style="16" customWidth="1"/>
    <col min="2" max="2" width="5.5703125" style="16" customWidth="1"/>
    <col min="3" max="3" width="10.85546875" style="144" customWidth="1"/>
    <col min="4" max="4" width="53.5703125" style="144" customWidth="1"/>
    <col min="5" max="5" width="8.5703125" style="16" customWidth="1"/>
    <col min="6" max="6" width="5" style="16" customWidth="1"/>
    <col min="7" max="7" width="11.42578125" style="145" customWidth="1"/>
    <col min="8" max="8" width="8.140625" style="146" customWidth="1"/>
    <col min="9" max="9" width="9.140625" style="16"/>
    <col min="10" max="10" width="18.140625" style="16" customWidth="1"/>
    <col min="11" max="11" width="22" style="16" bestFit="1" customWidth="1"/>
    <col min="12" max="12" width="3.85546875" style="16" customWidth="1"/>
    <col min="13" max="256" width="9.140625" style="16"/>
    <col min="257" max="257" width="3" style="16" customWidth="1"/>
    <col min="258" max="258" width="5.5703125" style="16" customWidth="1"/>
    <col min="259" max="259" width="10.85546875" style="16" customWidth="1"/>
    <col min="260" max="260" width="53.5703125" style="16" customWidth="1"/>
    <col min="261" max="261" width="8.5703125" style="16" customWidth="1"/>
    <col min="262" max="262" width="5" style="16" customWidth="1"/>
    <col min="263" max="263" width="11.42578125" style="16" customWidth="1"/>
    <col min="264" max="264" width="8.140625" style="16" customWidth="1"/>
    <col min="265" max="265" width="9.140625" style="16"/>
    <col min="266" max="266" width="18.140625" style="16" customWidth="1"/>
    <col min="267" max="267" width="19.140625" style="16" customWidth="1"/>
    <col min="268" max="268" width="3.85546875" style="16" customWidth="1"/>
    <col min="269" max="512" width="9.140625" style="16"/>
    <col min="513" max="513" width="3" style="16" customWidth="1"/>
    <col min="514" max="514" width="5.5703125" style="16" customWidth="1"/>
    <col min="515" max="515" width="10.85546875" style="16" customWidth="1"/>
    <col min="516" max="516" width="53.5703125" style="16" customWidth="1"/>
    <col min="517" max="517" width="8.5703125" style="16" customWidth="1"/>
    <col min="518" max="518" width="5" style="16" customWidth="1"/>
    <col min="519" max="519" width="11.42578125" style="16" customWidth="1"/>
    <col min="520" max="520" width="8.140625" style="16" customWidth="1"/>
    <col min="521" max="521" width="9.140625" style="16"/>
    <col min="522" max="522" width="18.140625" style="16" customWidth="1"/>
    <col min="523" max="523" width="19.140625" style="16" customWidth="1"/>
    <col min="524" max="524" width="3.85546875" style="16" customWidth="1"/>
    <col min="525" max="768" width="9.140625" style="16"/>
    <col min="769" max="769" width="3" style="16" customWidth="1"/>
    <col min="770" max="770" width="5.5703125" style="16" customWidth="1"/>
    <col min="771" max="771" width="10.85546875" style="16" customWidth="1"/>
    <col min="772" max="772" width="53.5703125" style="16" customWidth="1"/>
    <col min="773" max="773" width="8.5703125" style="16" customWidth="1"/>
    <col min="774" max="774" width="5" style="16" customWidth="1"/>
    <col min="775" max="775" width="11.42578125" style="16" customWidth="1"/>
    <col min="776" max="776" width="8.140625" style="16" customWidth="1"/>
    <col min="777" max="777" width="9.140625" style="16"/>
    <col min="778" max="778" width="18.140625" style="16" customWidth="1"/>
    <col min="779" max="779" width="19.140625" style="16" customWidth="1"/>
    <col min="780" max="780" width="3.85546875" style="16" customWidth="1"/>
    <col min="781" max="1024" width="9.140625" style="16"/>
    <col min="1025" max="1025" width="3" style="16" customWidth="1"/>
    <col min="1026" max="1026" width="5.5703125" style="16" customWidth="1"/>
    <col min="1027" max="1027" width="10.85546875" style="16" customWidth="1"/>
    <col min="1028" max="1028" width="53.5703125" style="16" customWidth="1"/>
    <col min="1029" max="1029" width="8.5703125" style="16" customWidth="1"/>
    <col min="1030" max="1030" width="5" style="16" customWidth="1"/>
    <col min="1031" max="1031" width="11.42578125" style="16" customWidth="1"/>
    <col min="1032" max="1032" width="8.140625" style="16" customWidth="1"/>
    <col min="1033" max="1033" width="9.140625" style="16"/>
    <col min="1034" max="1034" width="18.140625" style="16" customWidth="1"/>
    <col min="1035" max="1035" width="19.140625" style="16" customWidth="1"/>
    <col min="1036" max="1036" width="3.85546875" style="16" customWidth="1"/>
    <col min="1037" max="1280" width="9.140625" style="16"/>
    <col min="1281" max="1281" width="3" style="16" customWidth="1"/>
    <col min="1282" max="1282" width="5.5703125" style="16" customWidth="1"/>
    <col min="1283" max="1283" width="10.85546875" style="16" customWidth="1"/>
    <col min="1284" max="1284" width="53.5703125" style="16" customWidth="1"/>
    <col min="1285" max="1285" width="8.5703125" style="16" customWidth="1"/>
    <col min="1286" max="1286" width="5" style="16" customWidth="1"/>
    <col min="1287" max="1287" width="11.42578125" style="16" customWidth="1"/>
    <col min="1288" max="1288" width="8.140625" style="16" customWidth="1"/>
    <col min="1289" max="1289" width="9.140625" style="16"/>
    <col min="1290" max="1290" width="18.140625" style="16" customWidth="1"/>
    <col min="1291" max="1291" width="19.140625" style="16" customWidth="1"/>
    <col min="1292" max="1292" width="3.85546875" style="16" customWidth="1"/>
    <col min="1293" max="1536" width="9.140625" style="16"/>
    <col min="1537" max="1537" width="3" style="16" customWidth="1"/>
    <col min="1538" max="1538" width="5.5703125" style="16" customWidth="1"/>
    <col min="1539" max="1539" width="10.85546875" style="16" customWidth="1"/>
    <col min="1540" max="1540" width="53.5703125" style="16" customWidth="1"/>
    <col min="1541" max="1541" width="8.5703125" style="16" customWidth="1"/>
    <col min="1542" max="1542" width="5" style="16" customWidth="1"/>
    <col min="1543" max="1543" width="11.42578125" style="16" customWidth="1"/>
    <col min="1544" max="1544" width="8.140625" style="16" customWidth="1"/>
    <col min="1545" max="1545" width="9.140625" style="16"/>
    <col min="1546" max="1546" width="18.140625" style="16" customWidth="1"/>
    <col min="1547" max="1547" width="19.140625" style="16" customWidth="1"/>
    <col min="1548" max="1548" width="3.85546875" style="16" customWidth="1"/>
    <col min="1549" max="1792" width="9.140625" style="16"/>
    <col min="1793" max="1793" width="3" style="16" customWidth="1"/>
    <col min="1794" max="1794" width="5.5703125" style="16" customWidth="1"/>
    <col min="1795" max="1795" width="10.85546875" style="16" customWidth="1"/>
    <col min="1796" max="1796" width="53.5703125" style="16" customWidth="1"/>
    <col min="1797" max="1797" width="8.5703125" style="16" customWidth="1"/>
    <col min="1798" max="1798" width="5" style="16" customWidth="1"/>
    <col min="1799" max="1799" width="11.42578125" style="16" customWidth="1"/>
    <col min="1800" max="1800" width="8.140625" style="16" customWidth="1"/>
    <col min="1801" max="1801" width="9.140625" style="16"/>
    <col min="1802" max="1802" width="18.140625" style="16" customWidth="1"/>
    <col min="1803" max="1803" width="19.140625" style="16" customWidth="1"/>
    <col min="1804" max="1804" width="3.85546875" style="16" customWidth="1"/>
    <col min="1805" max="2048" width="9.140625" style="16"/>
    <col min="2049" max="2049" width="3" style="16" customWidth="1"/>
    <col min="2050" max="2050" width="5.5703125" style="16" customWidth="1"/>
    <col min="2051" max="2051" width="10.85546875" style="16" customWidth="1"/>
    <col min="2052" max="2052" width="53.5703125" style="16" customWidth="1"/>
    <col min="2053" max="2053" width="8.5703125" style="16" customWidth="1"/>
    <col min="2054" max="2054" width="5" style="16" customWidth="1"/>
    <col min="2055" max="2055" width="11.42578125" style="16" customWidth="1"/>
    <col min="2056" max="2056" width="8.140625" style="16" customWidth="1"/>
    <col min="2057" max="2057" width="9.140625" style="16"/>
    <col min="2058" max="2058" width="18.140625" style="16" customWidth="1"/>
    <col min="2059" max="2059" width="19.140625" style="16" customWidth="1"/>
    <col min="2060" max="2060" width="3.85546875" style="16" customWidth="1"/>
    <col min="2061" max="2304" width="9.140625" style="16"/>
    <col min="2305" max="2305" width="3" style="16" customWidth="1"/>
    <col min="2306" max="2306" width="5.5703125" style="16" customWidth="1"/>
    <col min="2307" max="2307" width="10.85546875" style="16" customWidth="1"/>
    <col min="2308" max="2308" width="53.5703125" style="16" customWidth="1"/>
    <col min="2309" max="2309" width="8.5703125" style="16" customWidth="1"/>
    <col min="2310" max="2310" width="5" style="16" customWidth="1"/>
    <col min="2311" max="2311" width="11.42578125" style="16" customWidth="1"/>
    <col min="2312" max="2312" width="8.140625" style="16" customWidth="1"/>
    <col min="2313" max="2313" width="9.140625" style="16"/>
    <col min="2314" max="2314" width="18.140625" style="16" customWidth="1"/>
    <col min="2315" max="2315" width="19.140625" style="16" customWidth="1"/>
    <col min="2316" max="2316" width="3.85546875" style="16" customWidth="1"/>
    <col min="2317" max="2560" width="9.140625" style="16"/>
    <col min="2561" max="2561" width="3" style="16" customWidth="1"/>
    <col min="2562" max="2562" width="5.5703125" style="16" customWidth="1"/>
    <col min="2563" max="2563" width="10.85546875" style="16" customWidth="1"/>
    <col min="2564" max="2564" width="53.5703125" style="16" customWidth="1"/>
    <col min="2565" max="2565" width="8.5703125" style="16" customWidth="1"/>
    <col min="2566" max="2566" width="5" style="16" customWidth="1"/>
    <col min="2567" max="2567" width="11.42578125" style="16" customWidth="1"/>
    <col min="2568" max="2568" width="8.140625" style="16" customWidth="1"/>
    <col min="2569" max="2569" width="9.140625" style="16"/>
    <col min="2570" max="2570" width="18.140625" style="16" customWidth="1"/>
    <col min="2571" max="2571" width="19.140625" style="16" customWidth="1"/>
    <col min="2572" max="2572" width="3.85546875" style="16" customWidth="1"/>
    <col min="2573" max="2816" width="9.140625" style="16"/>
    <col min="2817" max="2817" width="3" style="16" customWidth="1"/>
    <col min="2818" max="2818" width="5.5703125" style="16" customWidth="1"/>
    <col min="2819" max="2819" width="10.85546875" style="16" customWidth="1"/>
    <col min="2820" max="2820" width="53.5703125" style="16" customWidth="1"/>
    <col min="2821" max="2821" width="8.5703125" style="16" customWidth="1"/>
    <col min="2822" max="2822" width="5" style="16" customWidth="1"/>
    <col min="2823" max="2823" width="11.42578125" style="16" customWidth="1"/>
    <col min="2824" max="2824" width="8.140625" style="16" customWidth="1"/>
    <col min="2825" max="2825" width="9.140625" style="16"/>
    <col min="2826" max="2826" width="18.140625" style="16" customWidth="1"/>
    <col min="2827" max="2827" width="19.140625" style="16" customWidth="1"/>
    <col min="2828" max="2828" width="3.85546875" style="16" customWidth="1"/>
    <col min="2829" max="3072" width="9.140625" style="16"/>
    <col min="3073" max="3073" width="3" style="16" customWidth="1"/>
    <col min="3074" max="3074" width="5.5703125" style="16" customWidth="1"/>
    <col min="3075" max="3075" width="10.85546875" style="16" customWidth="1"/>
    <col min="3076" max="3076" width="53.5703125" style="16" customWidth="1"/>
    <col min="3077" max="3077" width="8.5703125" style="16" customWidth="1"/>
    <col min="3078" max="3078" width="5" style="16" customWidth="1"/>
    <col min="3079" max="3079" width="11.42578125" style="16" customWidth="1"/>
    <col min="3080" max="3080" width="8.140625" style="16" customWidth="1"/>
    <col min="3081" max="3081" width="9.140625" style="16"/>
    <col min="3082" max="3082" width="18.140625" style="16" customWidth="1"/>
    <col min="3083" max="3083" width="19.140625" style="16" customWidth="1"/>
    <col min="3084" max="3084" width="3.85546875" style="16" customWidth="1"/>
    <col min="3085" max="3328" width="9.140625" style="16"/>
    <col min="3329" max="3329" width="3" style="16" customWidth="1"/>
    <col min="3330" max="3330" width="5.5703125" style="16" customWidth="1"/>
    <col min="3331" max="3331" width="10.85546875" style="16" customWidth="1"/>
    <col min="3332" max="3332" width="53.5703125" style="16" customWidth="1"/>
    <col min="3333" max="3333" width="8.5703125" style="16" customWidth="1"/>
    <col min="3334" max="3334" width="5" style="16" customWidth="1"/>
    <col min="3335" max="3335" width="11.42578125" style="16" customWidth="1"/>
    <col min="3336" max="3336" width="8.140625" style="16" customWidth="1"/>
    <col min="3337" max="3337" width="9.140625" style="16"/>
    <col min="3338" max="3338" width="18.140625" style="16" customWidth="1"/>
    <col min="3339" max="3339" width="19.140625" style="16" customWidth="1"/>
    <col min="3340" max="3340" width="3.85546875" style="16" customWidth="1"/>
    <col min="3341" max="3584" width="9.140625" style="16"/>
    <col min="3585" max="3585" width="3" style="16" customWidth="1"/>
    <col min="3586" max="3586" width="5.5703125" style="16" customWidth="1"/>
    <col min="3587" max="3587" width="10.85546875" style="16" customWidth="1"/>
    <col min="3588" max="3588" width="53.5703125" style="16" customWidth="1"/>
    <col min="3589" max="3589" width="8.5703125" style="16" customWidth="1"/>
    <col min="3590" max="3590" width="5" style="16" customWidth="1"/>
    <col min="3591" max="3591" width="11.42578125" style="16" customWidth="1"/>
    <col min="3592" max="3592" width="8.140625" style="16" customWidth="1"/>
    <col min="3593" max="3593" width="9.140625" style="16"/>
    <col min="3594" max="3594" width="18.140625" style="16" customWidth="1"/>
    <col min="3595" max="3595" width="19.140625" style="16" customWidth="1"/>
    <col min="3596" max="3596" width="3.85546875" style="16" customWidth="1"/>
    <col min="3597" max="3840" width="9.140625" style="16"/>
    <col min="3841" max="3841" width="3" style="16" customWidth="1"/>
    <col min="3842" max="3842" width="5.5703125" style="16" customWidth="1"/>
    <col min="3843" max="3843" width="10.85546875" style="16" customWidth="1"/>
    <col min="3844" max="3844" width="53.5703125" style="16" customWidth="1"/>
    <col min="3845" max="3845" width="8.5703125" style="16" customWidth="1"/>
    <col min="3846" max="3846" width="5" style="16" customWidth="1"/>
    <col min="3847" max="3847" width="11.42578125" style="16" customWidth="1"/>
    <col min="3848" max="3848" width="8.140625" style="16" customWidth="1"/>
    <col min="3849" max="3849" width="9.140625" style="16"/>
    <col min="3850" max="3850" width="18.140625" style="16" customWidth="1"/>
    <col min="3851" max="3851" width="19.140625" style="16" customWidth="1"/>
    <col min="3852" max="3852" width="3.85546875" style="16" customWidth="1"/>
    <col min="3853" max="4096" width="9.140625" style="16"/>
    <col min="4097" max="4097" width="3" style="16" customWidth="1"/>
    <col min="4098" max="4098" width="5.5703125" style="16" customWidth="1"/>
    <col min="4099" max="4099" width="10.85546875" style="16" customWidth="1"/>
    <col min="4100" max="4100" width="53.5703125" style="16" customWidth="1"/>
    <col min="4101" max="4101" width="8.5703125" style="16" customWidth="1"/>
    <col min="4102" max="4102" width="5" style="16" customWidth="1"/>
    <col min="4103" max="4103" width="11.42578125" style="16" customWidth="1"/>
    <col min="4104" max="4104" width="8.140625" style="16" customWidth="1"/>
    <col min="4105" max="4105" width="9.140625" style="16"/>
    <col min="4106" max="4106" width="18.140625" style="16" customWidth="1"/>
    <col min="4107" max="4107" width="19.140625" style="16" customWidth="1"/>
    <col min="4108" max="4108" width="3.85546875" style="16" customWidth="1"/>
    <col min="4109" max="4352" width="9.140625" style="16"/>
    <col min="4353" max="4353" width="3" style="16" customWidth="1"/>
    <col min="4354" max="4354" width="5.5703125" style="16" customWidth="1"/>
    <col min="4355" max="4355" width="10.85546875" style="16" customWidth="1"/>
    <col min="4356" max="4356" width="53.5703125" style="16" customWidth="1"/>
    <col min="4357" max="4357" width="8.5703125" style="16" customWidth="1"/>
    <col min="4358" max="4358" width="5" style="16" customWidth="1"/>
    <col min="4359" max="4359" width="11.42578125" style="16" customWidth="1"/>
    <col min="4360" max="4360" width="8.140625" style="16" customWidth="1"/>
    <col min="4361" max="4361" width="9.140625" style="16"/>
    <col min="4362" max="4362" width="18.140625" style="16" customWidth="1"/>
    <col min="4363" max="4363" width="19.140625" style="16" customWidth="1"/>
    <col min="4364" max="4364" width="3.85546875" style="16" customWidth="1"/>
    <col min="4365" max="4608" width="9.140625" style="16"/>
    <col min="4609" max="4609" width="3" style="16" customWidth="1"/>
    <col min="4610" max="4610" width="5.5703125" style="16" customWidth="1"/>
    <col min="4611" max="4611" width="10.85546875" style="16" customWidth="1"/>
    <col min="4612" max="4612" width="53.5703125" style="16" customWidth="1"/>
    <col min="4613" max="4613" width="8.5703125" style="16" customWidth="1"/>
    <col min="4614" max="4614" width="5" style="16" customWidth="1"/>
    <col min="4615" max="4615" width="11.42578125" style="16" customWidth="1"/>
    <col min="4616" max="4616" width="8.140625" style="16" customWidth="1"/>
    <col min="4617" max="4617" width="9.140625" style="16"/>
    <col min="4618" max="4618" width="18.140625" style="16" customWidth="1"/>
    <col min="4619" max="4619" width="19.140625" style="16" customWidth="1"/>
    <col min="4620" max="4620" width="3.85546875" style="16" customWidth="1"/>
    <col min="4621" max="4864" width="9.140625" style="16"/>
    <col min="4865" max="4865" width="3" style="16" customWidth="1"/>
    <col min="4866" max="4866" width="5.5703125" style="16" customWidth="1"/>
    <col min="4867" max="4867" width="10.85546875" style="16" customWidth="1"/>
    <col min="4868" max="4868" width="53.5703125" style="16" customWidth="1"/>
    <col min="4869" max="4869" width="8.5703125" style="16" customWidth="1"/>
    <col min="4870" max="4870" width="5" style="16" customWidth="1"/>
    <col min="4871" max="4871" width="11.42578125" style="16" customWidth="1"/>
    <col min="4872" max="4872" width="8.140625" style="16" customWidth="1"/>
    <col min="4873" max="4873" width="9.140625" style="16"/>
    <col min="4874" max="4874" width="18.140625" style="16" customWidth="1"/>
    <col min="4875" max="4875" width="19.140625" style="16" customWidth="1"/>
    <col min="4876" max="4876" width="3.85546875" style="16" customWidth="1"/>
    <col min="4877" max="5120" width="9.140625" style="16"/>
    <col min="5121" max="5121" width="3" style="16" customWidth="1"/>
    <col min="5122" max="5122" width="5.5703125" style="16" customWidth="1"/>
    <col min="5123" max="5123" width="10.85546875" style="16" customWidth="1"/>
    <col min="5124" max="5124" width="53.5703125" style="16" customWidth="1"/>
    <col min="5125" max="5125" width="8.5703125" style="16" customWidth="1"/>
    <col min="5126" max="5126" width="5" style="16" customWidth="1"/>
    <col min="5127" max="5127" width="11.42578125" style="16" customWidth="1"/>
    <col min="5128" max="5128" width="8.140625" style="16" customWidth="1"/>
    <col min="5129" max="5129" width="9.140625" style="16"/>
    <col min="5130" max="5130" width="18.140625" style="16" customWidth="1"/>
    <col min="5131" max="5131" width="19.140625" style="16" customWidth="1"/>
    <col min="5132" max="5132" width="3.85546875" style="16" customWidth="1"/>
    <col min="5133" max="5376" width="9.140625" style="16"/>
    <col min="5377" max="5377" width="3" style="16" customWidth="1"/>
    <col min="5378" max="5378" width="5.5703125" style="16" customWidth="1"/>
    <col min="5379" max="5379" width="10.85546875" style="16" customWidth="1"/>
    <col min="5380" max="5380" width="53.5703125" style="16" customWidth="1"/>
    <col min="5381" max="5381" width="8.5703125" style="16" customWidth="1"/>
    <col min="5382" max="5382" width="5" style="16" customWidth="1"/>
    <col min="5383" max="5383" width="11.42578125" style="16" customWidth="1"/>
    <col min="5384" max="5384" width="8.140625" style="16" customWidth="1"/>
    <col min="5385" max="5385" width="9.140625" style="16"/>
    <col min="5386" max="5386" width="18.140625" style="16" customWidth="1"/>
    <col min="5387" max="5387" width="19.140625" style="16" customWidth="1"/>
    <col min="5388" max="5388" width="3.85546875" style="16" customWidth="1"/>
    <col min="5389" max="5632" width="9.140625" style="16"/>
    <col min="5633" max="5633" width="3" style="16" customWidth="1"/>
    <col min="5634" max="5634" width="5.5703125" style="16" customWidth="1"/>
    <col min="5635" max="5635" width="10.85546875" style="16" customWidth="1"/>
    <col min="5636" max="5636" width="53.5703125" style="16" customWidth="1"/>
    <col min="5637" max="5637" width="8.5703125" style="16" customWidth="1"/>
    <col min="5638" max="5638" width="5" style="16" customWidth="1"/>
    <col min="5639" max="5639" width="11.42578125" style="16" customWidth="1"/>
    <col min="5640" max="5640" width="8.140625" style="16" customWidth="1"/>
    <col min="5641" max="5641" width="9.140625" style="16"/>
    <col min="5642" max="5642" width="18.140625" style="16" customWidth="1"/>
    <col min="5643" max="5643" width="19.140625" style="16" customWidth="1"/>
    <col min="5644" max="5644" width="3.85546875" style="16" customWidth="1"/>
    <col min="5645" max="5888" width="9.140625" style="16"/>
    <col min="5889" max="5889" width="3" style="16" customWidth="1"/>
    <col min="5890" max="5890" width="5.5703125" style="16" customWidth="1"/>
    <col min="5891" max="5891" width="10.85546875" style="16" customWidth="1"/>
    <col min="5892" max="5892" width="53.5703125" style="16" customWidth="1"/>
    <col min="5893" max="5893" width="8.5703125" style="16" customWidth="1"/>
    <col min="5894" max="5894" width="5" style="16" customWidth="1"/>
    <col min="5895" max="5895" width="11.42578125" style="16" customWidth="1"/>
    <col min="5896" max="5896" width="8.140625" style="16" customWidth="1"/>
    <col min="5897" max="5897" width="9.140625" style="16"/>
    <col min="5898" max="5898" width="18.140625" style="16" customWidth="1"/>
    <col min="5899" max="5899" width="19.140625" style="16" customWidth="1"/>
    <col min="5900" max="5900" width="3.85546875" style="16" customWidth="1"/>
    <col min="5901" max="6144" width="9.140625" style="16"/>
    <col min="6145" max="6145" width="3" style="16" customWidth="1"/>
    <col min="6146" max="6146" width="5.5703125" style="16" customWidth="1"/>
    <col min="6147" max="6147" width="10.85546875" style="16" customWidth="1"/>
    <col min="6148" max="6148" width="53.5703125" style="16" customWidth="1"/>
    <col min="6149" max="6149" width="8.5703125" style="16" customWidth="1"/>
    <col min="6150" max="6150" width="5" style="16" customWidth="1"/>
    <col min="6151" max="6151" width="11.42578125" style="16" customWidth="1"/>
    <col min="6152" max="6152" width="8.140625" style="16" customWidth="1"/>
    <col min="6153" max="6153" width="9.140625" style="16"/>
    <col min="6154" max="6154" width="18.140625" style="16" customWidth="1"/>
    <col min="6155" max="6155" width="19.140625" style="16" customWidth="1"/>
    <col min="6156" max="6156" width="3.85546875" style="16" customWidth="1"/>
    <col min="6157" max="6400" width="9.140625" style="16"/>
    <col min="6401" max="6401" width="3" style="16" customWidth="1"/>
    <col min="6402" max="6402" width="5.5703125" style="16" customWidth="1"/>
    <col min="6403" max="6403" width="10.85546875" style="16" customWidth="1"/>
    <col min="6404" max="6404" width="53.5703125" style="16" customWidth="1"/>
    <col min="6405" max="6405" width="8.5703125" style="16" customWidth="1"/>
    <col min="6406" max="6406" width="5" style="16" customWidth="1"/>
    <col min="6407" max="6407" width="11.42578125" style="16" customWidth="1"/>
    <col min="6408" max="6408" width="8.140625" style="16" customWidth="1"/>
    <col min="6409" max="6409" width="9.140625" style="16"/>
    <col min="6410" max="6410" width="18.140625" style="16" customWidth="1"/>
    <col min="6411" max="6411" width="19.140625" style="16" customWidth="1"/>
    <col min="6412" max="6412" width="3.85546875" style="16" customWidth="1"/>
    <col min="6413" max="6656" width="9.140625" style="16"/>
    <col min="6657" max="6657" width="3" style="16" customWidth="1"/>
    <col min="6658" max="6658" width="5.5703125" style="16" customWidth="1"/>
    <col min="6659" max="6659" width="10.85546875" style="16" customWidth="1"/>
    <col min="6660" max="6660" width="53.5703125" style="16" customWidth="1"/>
    <col min="6661" max="6661" width="8.5703125" style="16" customWidth="1"/>
    <col min="6662" max="6662" width="5" style="16" customWidth="1"/>
    <col min="6663" max="6663" width="11.42578125" style="16" customWidth="1"/>
    <col min="6664" max="6664" width="8.140625" style="16" customWidth="1"/>
    <col min="6665" max="6665" width="9.140625" style="16"/>
    <col min="6666" max="6666" width="18.140625" style="16" customWidth="1"/>
    <col min="6667" max="6667" width="19.140625" style="16" customWidth="1"/>
    <col min="6668" max="6668" width="3.85546875" style="16" customWidth="1"/>
    <col min="6669" max="6912" width="9.140625" style="16"/>
    <col min="6913" max="6913" width="3" style="16" customWidth="1"/>
    <col min="6914" max="6914" width="5.5703125" style="16" customWidth="1"/>
    <col min="6915" max="6915" width="10.85546875" style="16" customWidth="1"/>
    <col min="6916" max="6916" width="53.5703125" style="16" customWidth="1"/>
    <col min="6917" max="6917" width="8.5703125" style="16" customWidth="1"/>
    <col min="6918" max="6918" width="5" style="16" customWidth="1"/>
    <col min="6919" max="6919" width="11.42578125" style="16" customWidth="1"/>
    <col min="6920" max="6920" width="8.140625" style="16" customWidth="1"/>
    <col min="6921" max="6921" width="9.140625" style="16"/>
    <col min="6922" max="6922" width="18.140625" style="16" customWidth="1"/>
    <col min="6923" max="6923" width="19.140625" style="16" customWidth="1"/>
    <col min="6924" max="6924" width="3.85546875" style="16" customWidth="1"/>
    <col min="6925" max="7168" width="9.140625" style="16"/>
    <col min="7169" max="7169" width="3" style="16" customWidth="1"/>
    <col min="7170" max="7170" width="5.5703125" style="16" customWidth="1"/>
    <col min="7171" max="7171" width="10.85546875" style="16" customWidth="1"/>
    <col min="7172" max="7172" width="53.5703125" style="16" customWidth="1"/>
    <col min="7173" max="7173" width="8.5703125" style="16" customWidth="1"/>
    <col min="7174" max="7174" width="5" style="16" customWidth="1"/>
    <col min="7175" max="7175" width="11.42578125" style="16" customWidth="1"/>
    <col min="7176" max="7176" width="8.140625" style="16" customWidth="1"/>
    <col min="7177" max="7177" width="9.140625" style="16"/>
    <col min="7178" max="7178" width="18.140625" style="16" customWidth="1"/>
    <col min="7179" max="7179" width="19.140625" style="16" customWidth="1"/>
    <col min="7180" max="7180" width="3.85546875" style="16" customWidth="1"/>
    <col min="7181" max="7424" width="9.140625" style="16"/>
    <col min="7425" max="7425" width="3" style="16" customWidth="1"/>
    <col min="7426" max="7426" width="5.5703125" style="16" customWidth="1"/>
    <col min="7427" max="7427" width="10.85546875" style="16" customWidth="1"/>
    <col min="7428" max="7428" width="53.5703125" style="16" customWidth="1"/>
    <col min="7429" max="7429" width="8.5703125" style="16" customWidth="1"/>
    <col min="7430" max="7430" width="5" style="16" customWidth="1"/>
    <col min="7431" max="7431" width="11.42578125" style="16" customWidth="1"/>
    <col min="7432" max="7432" width="8.140625" style="16" customWidth="1"/>
    <col min="7433" max="7433" width="9.140625" style="16"/>
    <col min="7434" max="7434" width="18.140625" style="16" customWidth="1"/>
    <col min="7435" max="7435" width="19.140625" style="16" customWidth="1"/>
    <col min="7436" max="7436" width="3.85546875" style="16" customWidth="1"/>
    <col min="7437" max="7680" width="9.140625" style="16"/>
    <col min="7681" max="7681" width="3" style="16" customWidth="1"/>
    <col min="7682" max="7682" width="5.5703125" style="16" customWidth="1"/>
    <col min="7683" max="7683" width="10.85546875" style="16" customWidth="1"/>
    <col min="7684" max="7684" width="53.5703125" style="16" customWidth="1"/>
    <col min="7685" max="7685" width="8.5703125" style="16" customWidth="1"/>
    <col min="7686" max="7686" width="5" style="16" customWidth="1"/>
    <col min="7687" max="7687" width="11.42578125" style="16" customWidth="1"/>
    <col min="7688" max="7688" width="8.140625" style="16" customWidth="1"/>
    <col min="7689" max="7689" width="9.140625" style="16"/>
    <col min="7690" max="7690" width="18.140625" style="16" customWidth="1"/>
    <col min="7691" max="7691" width="19.140625" style="16" customWidth="1"/>
    <col min="7692" max="7692" width="3.85546875" style="16" customWidth="1"/>
    <col min="7693" max="7936" width="9.140625" style="16"/>
    <col min="7937" max="7937" width="3" style="16" customWidth="1"/>
    <col min="7938" max="7938" width="5.5703125" style="16" customWidth="1"/>
    <col min="7939" max="7939" width="10.85546875" style="16" customWidth="1"/>
    <col min="7940" max="7940" width="53.5703125" style="16" customWidth="1"/>
    <col min="7941" max="7941" width="8.5703125" style="16" customWidth="1"/>
    <col min="7942" max="7942" width="5" style="16" customWidth="1"/>
    <col min="7943" max="7943" width="11.42578125" style="16" customWidth="1"/>
    <col min="7944" max="7944" width="8.140625" style="16" customWidth="1"/>
    <col min="7945" max="7945" width="9.140625" style="16"/>
    <col min="7946" max="7946" width="18.140625" style="16" customWidth="1"/>
    <col min="7947" max="7947" width="19.140625" style="16" customWidth="1"/>
    <col min="7948" max="7948" width="3.85546875" style="16" customWidth="1"/>
    <col min="7949" max="8192" width="9.140625" style="16"/>
    <col min="8193" max="8193" width="3" style="16" customWidth="1"/>
    <col min="8194" max="8194" width="5.5703125" style="16" customWidth="1"/>
    <col min="8195" max="8195" width="10.85546875" style="16" customWidth="1"/>
    <col min="8196" max="8196" width="53.5703125" style="16" customWidth="1"/>
    <col min="8197" max="8197" width="8.5703125" style="16" customWidth="1"/>
    <col min="8198" max="8198" width="5" style="16" customWidth="1"/>
    <col min="8199" max="8199" width="11.42578125" style="16" customWidth="1"/>
    <col min="8200" max="8200" width="8.140625" style="16" customWidth="1"/>
    <col min="8201" max="8201" width="9.140625" style="16"/>
    <col min="8202" max="8202" width="18.140625" style="16" customWidth="1"/>
    <col min="8203" max="8203" width="19.140625" style="16" customWidth="1"/>
    <col min="8204" max="8204" width="3.85546875" style="16" customWidth="1"/>
    <col min="8205" max="8448" width="9.140625" style="16"/>
    <col min="8449" max="8449" width="3" style="16" customWidth="1"/>
    <col min="8450" max="8450" width="5.5703125" style="16" customWidth="1"/>
    <col min="8451" max="8451" width="10.85546875" style="16" customWidth="1"/>
    <col min="8452" max="8452" width="53.5703125" style="16" customWidth="1"/>
    <col min="8453" max="8453" width="8.5703125" style="16" customWidth="1"/>
    <col min="8454" max="8454" width="5" style="16" customWidth="1"/>
    <col min="8455" max="8455" width="11.42578125" style="16" customWidth="1"/>
    <col min="8456" max="8456" width="8.140625" style="16" customWidth="1"/>
    <col min="8457" max="8457" width="9.140625" style="16"/>
    <col min="8458" max="8458" width="18.140625" style="16" customWidth="1"/>
    <col min="8459" max="8459" width="19.140625" style="16" customWidth="1"/>
    <col min="8460" max="8460" width="3.85546875" style="16" customWidth="1"/>
    <col min="8461" max="8704" width="9.140625" style="16"/>
    <col min="8705" max="8705" width="3" style="16" customWidth="1"/>
    <col min="8706" max="8706" width="5.5703125" style="16" customWidth="1"/>
    <col min="8707" max="8707" width="10.85546875" style="16" customWidth="1"/>
    <col min="8708" max="8708" width="53.5703125" style="16" customWidth="1"/>
    <col min="8709" max="8709" width="8.5703125" style="16" customWidth="1"/>
    <col min="8710" max="8710" width="5" style="16" customWidth="1"/>
    <col min="8711" max="8711" width="11.42578125" style="16" customWidth="1"/>
    <col min="8712" max="8712" width="8.140625" style="16" customWidth="1"/>
    <col min="8713" max="8713" width="9.140625" style="16"/>
    <col min="8714" max="8714" width="18.140625" style="16" customWidth="1"/>
    <col min="8715" max="8715" width="19.140625" style="16" customWidth="1"/>
    <col min="8716" max="8716" width="3.85546875" style="16" customWidth="1"/>
    <col min="8717" max="8960" width="9.140625" style="16"/>
    <col min="8961" max="8961" width="3" style="16" customWidth="1"/>
    <col min="8962" max="8962" width="5.5703125" style="16" customWidth="1"/>
    <col min="8963" max="8963" width="10.85546875" style="16" customWidth="1"/>
    <col min="8964" max="8964" width="53.5703125" style="16" customWidth="1"/>
    <col min="8965" max="8965" width="8.5703125" style="16" customWidth="1"/>
    <col min="8966" max="8966" width="5" style="16" customWidth="1"/>
    <col min="8967" max="8967" width="11.42578125" style="16" customWidth="1"/>
    <col min="8968" max="8968" width="8.140625" style="16" customWidth="1"/>
    <col min="8969" max="8969" width="9.140625" style="16"/>
    <col min="8970" max="8970" width="18.140625" style="16" customWidth="1"/>
    <col min="8971" max="8971" width="19.140625" style="16" customWidth="1"/>
    <col min="8972" max="8972" width="3.85546875" style="16" customWidth="1"/>
    <col min="8973" max="9216" width="9.140625" style="16"/>
    <col min="9217" max="9217" width="3" style="16" customWidth="1"/>
    <col min="9218" max="9218" width="5.5703125" style="16" customWidth="1"/>
    <col min="9219" max="9219" width="10.85546875" style="16" customWidth="1"/>
    <col min="9220" max="9220" width="53.5703125" style="16" customWidth="1"/>
    <col min="9221" max="9221" width="8.5703125" style="16" customWidth="1"/>
    <col min="9222" max="9222" width="5" style="16" customWidth="1"/>
    <col min="9223" max="9223" width="11.42578125" style="16" customWidth="1"/>
    <col min="9224" max="9224" width="8.140625" style="16" customWidth="1"/>
    <col min="9225" max="9225" width="9.140625" style="16"/>
    <col min="9226" max="9226" width="18.140625" style="16" customWidth="1"/>
    <col min="9227" max="9227" width="19.140625" style="16" customWidth="1"/>
    <col min="9228" max="9228" width="3.85546875" style="16" customWidth="1"/>
    <col min="9229" max="9472" width="9.140625" style="16"/>
    <col min="9473" max="9473" width="3" style="16" customWidth="1"/>
    <col min="9474" max="9474" width="5.5703125" style="16" customWidth="1"/>
    <col min="9475" max="9475" width="10.85546875" style="16" customWidth="1"/>
    <col min="9476" max="9476" width="53.5703125" style="16" customWidth="1"/>
    <col min="9477" max="9477" width="8.5703125" style="16" customWidth="1"/>
    <col min="9478" max="9478" width="5" style="16" customWidth="1"/>
    <col min="9479" max="9479" width="11.42578125" style="16" customWidth="1"/>
    <col min="9480" max="9480" width="8.140625" style="16" customWidth="1"/>
    <col min="9481" max="9481" width="9.140625" style="16"/>
    <col min="9482" max="9482" width="18.140625" style="16" customWidth="1"/>
    <col min="9483" max="9483" width="19.140625" style="16" customWidth="1"/>
    <col min="9484" max="9484" width="3.85546875" style="16" customWidth="1"/>
    <col min="9485" max="9728" width="9.140625" style="16"/>
    <col min="9729" max="9729" width="3" style="16" customWidth="1"/>
    <col min="9730" max="9730" width="5.5703125" style="16" customWidth="1"/>
    <col min="9731" max="9731" width="10.85546875" style="16" customWidth="1"/>
    <col min="9732" max="9732" width="53.5703125" style="16" customWidth="1"/>
    <col min="9733" max="9733" width="8.5703125" style="16" customWidth="1"/>
    <col min="9734" max="9734" width="5" style="16" customWidth="1"/>
    <col min="9735" max="9735" width="11.42578125" style="16" customWidth="1"/>
    <col min="9736" max="9736" width="8.140625" style="16" customWidth="1"/>
    <col min="9737" max="9737" width="9.140625" style="16"/>
    <col min="9738" max="9738" width="18.140625" style="16" customWidth="1"/>
    <col min="9739" max="9739" width="19.140625" style="16" customWidth="1"/>
    <col min="9740" max="9740" width="3.85546875" style="16" customWidth="1"/>
    <col min="9741" max="9984" width="9.140625" style="16"/>
    <col min="9985" max="9985" width="3" style="16" customWidth="1"/>
    <col min="9986" max="9986" width="5.5703125" style="16" customWidth="1"/>
    <col min="9987" max="9987" width="10.85546875" style="16" customWidth="1"/>
    <col min="9988" max="9988" width="53.5703125" style="16" customWidth="1"/>
    <col min="9989" max="9989" width="8.5703125" style="16" customWidth="1"/>
    <col min="9990" max="9990" width="5" style="16" customWidth="1"/>
    <col min="9991" max="9991" width="11.42578125" style="16" customWidth="1"/>
    <col min="9992" max="9992" width="8.140625" style="16" customWidth="1"/>
    <col min="9993" max="9993" width="9.140625" style="16"/>
    <col min="9994" max="9994" width="18.140625" style="16" customWidth="1"/>
    <col min="9995" max="9995" width="19.140625" style="16" customWidth="1"/>
    <col min="9996" max="9996" width="3.85546875" style="16" customWidth="1"/>
    <col min="9997" max="10240" width="9.140625" style="16"/>
    <col min="10241" max="10241" width="3" style="16" customWidth="1"/>
    <col min="10242" max="10242" width="5.5703125" style="16" customWidth="1"/>
    <col min="10243" max="10243" width="10.85546875" style="16" customWidth="1"/>
    <col min="10244" max="10244" width="53.5703125" style="16" customWidth="1"/>
    <col min="10245" max="10245" width="8.5703125" style="16" customWidth="1"/>
    <col min="10246" max="10246" width="5" style="16" customWidth="1"/>
    <col min="10247" max="10247" width="11.42578125" style="16" customWidth="1"/>
    <col min="10248" max="10248" width="8.140625" style="16" customWidth="1"/>
    <col min="10249" max="10249" width="9.140625" style="16"/>
    <col min="10250" max="10250" width="18.140625" style="16" customWidth="1"/>
    <col min="10251" max="10251" width="19.140625" style="16" customWidth="1"/>
    <col min="10252" max="10252" width="3.85546875" style="16" customWidth="1"/>
    <col min="10253" max="10496" width="9.140625" style="16"/>
    <col min="10497" max="10497" width="3" style="16" customWidth="1"/>
    <col min="10498" max="10498" width="5.5703125" style="16" customWidth="1"/>
    <col min="10499" max="10499" width="10.85546875" style="16" customWidth="1"/>
    <col min="10500" max="10500" width="53.5703125" style="16" customWidth="1"/>
    <col min="10501" max="10501" width="8.5703125" style="16" customWidth="1"/>
    <col min="10502" max="10502" width="5" style="16" customWidth="1"/>
    <col min="10503" max="10503" width="11.42578125" style="16" customWidth="1"/>
    <col min="10504" max="10504" width="8.140625" style="16" customWidth="1"/>
    <col min="10505" max="10505" width="9.140625" style="16"/>
    <col min="10506" max="10506" width="18.140625" style="16" customWidth="1"/>
    <col min="10507" max="10507" width="19.140625" style="16" customWidth="1"/>
    <col min="10508" max="10508" width="3.85546875" style="16" customWidth="1"/>
    <col min="10509" max="10752" width="9.140625" style="16"/>
    <col min="10753" max="10753" width="3" style="16" customWidth="1"/>
    <col min="10754" max="10754" width="5.5703125" style="16" customWidth="1"/>
    <col min="10755" max="10755" width="10.85546875" style="16" customWidth="1"/>
    <col min="10756" max="10756" width="53.5703125" style="16" customWidth="1"/>
    <col min="10757" max="10757" width="8.5703125" style="16" customWidth="1"/>
    <col min="10758" max="10758" width="5" style="16" customWidth="1"/>
    <col min="10759" max="10759" width="11.42578125" style="16" customWidth="1"/>
    <col min="10760" max="10760" width="8.140625" style="16" customWidth="1"/>
    <col min="10761" max="10761" width="9.140625" style="16"/>
    <col min="10762" max="10762" width="18.140625" style="16" customWidth="1"/>
    <col min="10763" max="10763" width="19.140625" style="16" customWidth="1"/>
    <col min="10764" max="10764" width="3.85546875" style="16" customWidth="1"/>
    <col min="10765" max="11008" width="9.140625" style="16"/>
    <col min="11009" max="11009" width="3" style="16" customWidth="1"/>
    <col min="11010" max="11010" width="5.5703125" style="16" customWidth="1"/>
    <col min="11011" max="11011" width="10.85546875" style="16" customWidth="1"/>
    <col min="11012" max="11012" width="53.5703125" style="16" customWidth="1"/>
    <col min="11013" max="11013" width="8.5703125" style="16" customWidth="1"/>
    <col min="11014" max="11014" width="5" style="16" customWidth="1"/>
    <col min="11015" max="11015" width="11.42578125" style="16" customWidth="1"/>
    <col min="11016" max="11016" width="8.140625" style="16" customWidth="1"/>
    <col min="11017" max="11017" width="9.140625" style="16"/>
    <col min="11018" max="11018" width="18.140625" style="16" customWidth="1"/>
    <col min="11019" max="11019" width="19.140625" style="16" customWidth="1"/>
    <col min="11020" max="11020" width="3.85546875" style="16" customWidth="1"/>
    <col min="11021" max="11264" width="9.140625" style="16"/>
    <col min="11265" max="11265" width="3" style="16" customWidth="1"/>
    <col min="11266" max="11266" width="5.5703125" style="16" customWidth="1"/>
    <col min="11267" max="11267" width="10.85546875" style="16" customWidth="1"/>
    <col min="11268" max="11268" width="53.5703125" style="16" customWidth="1"/>
    <col min="11269" max="11269" width="8.5703125" style="16" customWidth="1"/>
    <col min="11270" max="11270" width="5" style="16" customWidth="1"/>
    <col min="11271" max="11271" width="11.42578125" style="16" customWidth="1"/>
    <col min="11272" max="11272" width="8.140625" style="16" customWidth="1"/>
    <col min="11273" max="11273" width="9.140625" style="16"/>
    <col min="11274" max="11274" width="18.140625" style="16" customWidth="1"/>
    <col min="11275" max="11275" width="19.140625" style="16" customWidth="1"/>
    <col min="11276" max="11276" width="3.85546875" style="16" customWidth="1"/>
    <col min="11277" max="11520" width="9.140625" style="16"/>
    <col min="11521" max="11521" width="3" style="16" customWidth="1"/>
    <col min="11522" max="11522" width="5.5703125" style="16" customWidth="1"/>
    <col min="11523" max="11523" width="10.85546875" style="16" customWidth="1"/>
    <col min="11524" max="11524" width="53.5703125" style="16" customWidth="1"/>
    <col min="11525" max="11525" width="8.5703125" style="16" customWidth="1"/>
    <col min="11526" max="11526" width="5" style="16" customWidth="1"/>
    <col min="11527" max="11527" width="11.42578125" style="16" customWidth="1"/>
    <col min="11528" max="11528" width="8.140625" style="16" customWidth="1"/>
    <col min="11529" max="11529" width="9.140625" style="16"/>
    <col min="11530" max="11530" width="18.140625" style="16" customWidth="1"/>
    <col min="11531" max="11531" width="19.140625" style="16" customWidth="1"/>
    <col min="11532" max="11532" width="3.85546875" style="16" customWidth="1"/>
    <col min="11533" max="11776" width="9.140625" style="16"/>
    <col min="11777" max="11777" width="3" style="16" customWidth="1"/>
    <col min="11778" max="11778" width="5.5703125" style="16" customWidth="1"/>
    <col min="11779" max="11779" width="10.85546875" style="16" customWidth="1"/>
    <col min="11780" max="11780" width="53.5703125" style="16" customWidth="1"/>
    <col min="11781" max="11781" width="8.5703125" style="16" customWidth="1"/>
    <col min="11782" max="11782" width="5" style="16" customWidth="1"/>
    <col min="11783" max="11783" width="11.42578125" style="16" customWidth="1"/>
    <col min="11784" max="11784" width="8.140625" style="16" customWidth="1"/>
    <col min="11785" max="11785" width="9.140625" style="16"/>
    <col min="11786" max="11786" width="18.140625" style="16" customWidth="1"/>
    <col min="11787" max="11787" width="19.140625" style="16" customWidth="1"/>
    <col min="11788" max="11788" width="3.85546875" style="16" customWidth="1"/>
    <col min="11789" max="12032" width="9.140625" style="16"/>
    <col min="12033" max="12033" width="3" style="16" customWidth="1"/>
    <col min="12034" max="12034" width="5.5703125" style="16" customWidth="1"/>
    <col min="12035" max="12035" width="10.85546875" style="16" customWidth="1"/>
    <col min="12036" max="12036" width="53.5703125" style="16" customWidth="1"/>
    <col min="12037" max="12037" width="8.5703125" style="16" customWidth="1"/>
    <col min="12038" max="12038" width="5" style="16" customWidth="1"/>
    <col min="12039" max="12039" width="11.42578125" style="16" customWidth="1"/>
    <col min="12040" max="12040" width="8.140625" style="16" customWidth="1"/>
    <col min="12041" max="12041" width="9.140625" style="16"/>
    <col min="12042" max="12042" width="18.140625" style="16" customWidth="1"/>
    <col min="12043" max="12043" width="19.140625" style="16" customWidth="1"/>
    <col min="12044" max="12044" width="3.85546875" style="16" customWidth="1"/>
    <col min="12045" max="12288" width="9.140625" style="16"/>
    <col min="12289" max="12289" width="3" style="16" customWidth="1"/>
    <col min="12290" max="12290" width="5.5703125" style="16" customWidth="1"/>
    <col min="12291" max="12291" width="10.85546875" style="16" customWidth="1"/>
    <col min="12292" max="12292" width="53.5703125" style="16" customWidth="1"/>
    <col min="12293" max="12293" width="8.5703125" style="16" customWidth="1"/>
    <col min="12294" max="12294" width="5" style="16" customWidth="1"/>
    <col min="12295" max="12295" width="11.42578125" style="16" customWidth="1"/>
    <col min="12296" max="12296" width="8.140625" style="16" customWidth="1"/>
    <col min="12297" max="12297" width="9.140625" style="16"/>
    <col min="12298" max="12298" width="18.140625" style="16" customWidth="1"/>
    <col min="12299" max="12299" width="19.140625" style="16" customWidth="1"/>
    <col min="12300" max="12300" width="3.85546875" style="16" customWidth="1"/>
    <col min="12301" max="12544" width="9.140625" style="16"/>
    <col min="12545" max="12545" width="3" style="16" customWidth="1"/>
    <col min="12546" max="12546" width="5.5703125" style="16" customWidth="1"/>
    <col min="12547" max="12547" width="10.85546875" style="16" customWidth="1"/>
    <col min="12548" max="12548" width="53.5703125" style="16" customWidth="1"/>
    <col min="12549" max="12549" width="8.5703125" style="16" customWidth="1"/>
    <col min="12550" max="12550" width="5" style="16" customWidth="1"/>
    <col min="12551" max="12551" width="11.42578125" style="16" customWidth="1"/>
    <col min="12552" max="12552" width="8.140625" style="16" customWidth="1"/>
    <col min="12553" max="12553" width="9.140625" style="16"/>
    <col min="12554" max="12554" width="18.140625" style="16" customWidth="1"/>
    <col min="12555" max="12555" width="19.140625" style="16" customWidth="1"/>
    <col min="12556" max="12556" width="3.85546875" style="16" customWidth="1"/>
    <col min="12557" max="12800" width="9.140625" style="16"/>
    <col min="12801" max="12801" width="3" style="16" customWidth="1"/>
    <col min="12802" max="12802" width="5.5703125" style="16" customWidth="1"/>
    <col min="12803" max="12803" width="10.85546875" style="16" customWidth="1"/>
    <col min="12804" max="12804" width="53.5703125" style="16" customWidth="1"/>
    <col min="12805" max="12805" width="8.5703125" style="16" customWidth="1"/>
    <col min="12806" max="12806" width="5" style="16" customWidth="1"/>
    <col min="12807" max="12807" width="11.42578125" style="16" customWidth="1"/>
    <col min="12808" max="12808" width="8.140625" style="16" customWidth="1"/>
    <col min="12809" max="12809" width="9.140625" style="16"/>
    <col min="12810" max="12810" width="18.140625" style="16" customWidth="1"/>
    <col min="12811" max="12811" width="19.140625" style="16" customWidth="1"/>
    <col min="12812" max="12812" width="3.85546875" style="16" customWidth="1"/>
    <col min="12813" max="13056" width="9.140625" style="16"/>
    <col min="13057" max="13057" width="3" style="16" customWidth="1"/>
    <col min="13058" max="13058" width="5.5703125" style="16" customWidth="1"/>
    <col min="13059" max="13059" width="10.85546875" style="16" customWidth="1"/>
    <col min="13060" max="13060" width="53.5703125" style="16" customWidth="1"/>
    <col min="13061" max="13061" width="8.5703125" style="16" customWidth="1"/>
    <col min="13062" max="13062" width="5" style="16" customWidth="1"/>
    <col min="13063" max="13063" width="11.42578125" style="16" customWidth="1"/>
    <col min="13064" max="13064" width="8.140625" style="16" customWidth="1"/>
    <col min="13065" max="13065" width="9.140625" style="16"/>
    <col min="13066" max="13066" width="18.140625" style="16" customWidth="1"/>
    <col min="13067" max="13067" width="19.140625" style="16" customWidth="1"/>
    <col min="13068" max="13068" width="3.85546875" style="16" customWidth="1"/>
    <col min="13069" max="13312" width="9.140625" style="16"/>
    <col min="13313" max="13313" width="3" style="16" customWidth="1"/>
    <col min="13314" max="13314" width="5.5703125" style="16" customWidth="1"/>
    <col min="13315" max="13315" width="10.85546875" style="16" customWidth="1"/>
    <col min="13316" max="13316" width="53.5703125" style="16" customWidth="1"/>
    <col min="13317" max="13317" width="8.5703125" style="16" customWidth="1"/>
    <col min="13318" max="13318" width="5" style="16" customWidth="1"/>
    <col min="13319" max="13319" width="11.42578125" style="16" customWidth="1"/>
    <col min="13320" max="13320" width="8.140625" style="16" customWidth="1"/>
    <col min="13321" max="13321" width="9.140625" style="16"/>
    <col min="13322" max="13322" width="18.140625" style="16" customWidth="1"/>
    <col min="13323" max="13323" width="19.140625" style="16" customWidth="1"/>
    <col min="13324" max="13324" width="3.85546875" style="16" customWidth="1"/>
    <col min="13325" max="13568" width="9.140625" style="16"/>
    <col min="13569" max="13569" width="3" style="16" customWidth="1"/>
    <col min="13570" max="13570" width="5.5703125" style="16" customWidth="1"/>
    <col min="13571" max="13571" width="10.85546875" style="16" customWidth="1"/>
    <col min="13572" max="13572" width="53.5703125" style="16" customWidth="1"/>
    <col min="13573" max="13573" width="8.5703125" style="16" customWidth="1"/>
    <col min="13574" max="13574" width="5" style="16" customWidth="1"/>
    <col min="13575" max="13575" width="11.42578125" style="16" customWidth="1"/>
    <col min="13576" max="13576" width="8.140625" style="16" customWidth="1"/>
    <col min="13577" max="13577" width="9.140625" style="16"/>
    <col min="13578" max="13578" width="18.140625" style="16" customWidth="1"/>
    <col min="13579" max="13579" width="19.140625" style="16" customWidth="1"/>
    <col min="13580" max="13580" width="3.85546875" style="16" customWidth="1"/>
    <col min="13581" max="13824" width="9.140625" style="16"/>
    <col min="13825" max="13825" width="3" style="16" customWidth="1"/>
    <col min="13826" max="13826" width="5.5703125" style="16" customWidth="1"/>
    <col min="13827" max="13827" width="10.85546875" style="16" customWidth="1"/>
    <col min="13828" max="13828" width="53.5703125" style="16" customWidth="1"/>
    <col min="13829" max="13829" width="8.5703125" style="16" customWidth="1"/>
    <col min="13830" max="13830" width="5" style="16" customWidth="1"/>
    <col min="13831" max="13831" width="11.42578125" style="16" customWidth="1"/>
    <col min="13832" max="13832" width="8.140625" style="16" customWidth="1"/>
    <col min="13833" max="13833" width="9.140625" style="16"/>
    <col min="13834" max="13834" width="18.140625" style="16" customWidth="1"/>
    <col min="13835" max="13835" width="19.140625" style="16" customWidth="1"/>
    <col min="13836" max="13836" width="3.85546875" style="16" customWidth="1"/>
    <col min="13837" max="14080" width="9.140625" style="16"/>
    <col min="14081" max="14081" width="3" style="16" customWidth="1"/>
    <col min="14082" max="14082" width="5.5703125" style="16" customWidth="1"/>
    <col min="14083" max="14083" width="10.85546875" style="16" customWidth="1"/>
    <col min="14084" max="14084" width="53.5703125" style="16" customWidth="1"/>
    <col min="14085" max="14085" width="8.5703125" style="16" customWidth="1"/>
    <col min="14086" max="14086" width="5" style="16" customWidth="1"/>
    <col min="14087" max="14087" width="11.42578125" style="16" customWidth="1"/>
    <col min="14088" max="14088" width="8.140625" style="16" customWidth="1"/>
    <col min="14089" max="14089" width="9.140625" style="16"/>
    <col min="14090" max="14090" width="18.140625" style="16" customWidth="1"/>
    <col min="14091" max="14091" width="19.140625" style="16" customWidth="1"/>
    <col min="14092" max="14092" width="3.85546875" style="16" customWidth="1"/>
    <col min="14093" max="14336" width="9.140625" style="16"/>
    <col min="14337" max="14337" width="3" style="16" customWidth="1"/>
    <col min="14338" max="14338" width="5.5703125" style="16" customWidth="1"/>
    <col min="14339" max="14339" width="10.85546875" style="16" customWidth="1"/>
    <col min="14340" max="14340" width="53.5703125" style="16" customWidth="1"/>
    <col min="14341" max="14341" width="8.5703125" style="16" customWidth="1"/>
    <col min="14342" max="14342" width="5" style="16" customWidth="1"/>
    <col min="14343" max="14343" width="11.42578125" style="16" customWidth="1"/>
    <col min="14344" max="14344" width="8.140625" style="16" customWidth="1"/>
    <col min="14345" max="14345" width="9.140625" style="16"/>
    <col min="14346" max="14346" width="18.140625" style="16" customWidth="1"/>
    <col min="14347" max="14347" width="19.140625" style="16" customWidth="1"/>
    <col min="14348" max="14348" width="3.85546875" style="16" customWidth="1"/>
    <col min="14349" max="14592" width="9.140625" style="16"/>
    <col min="14593" max="14593" width="3" style="16" customWidth="1"/>
    <col min="14594" max="14594" width="5.5703125" style="16" customWidth="1"/>
    <col min="14595" max="14595" width="10.85546875" style="16" customWidth="1"/>
    <col min="14596" max="14596" width="53.5703125" style="16" customWidth="1"/>
    <col min="14597" max="14597" width="8.5703125" style="16" customWidth="1"/>
    <col min="14598" max="14598" width="5" style="16" customWidth="1"/>
    <col min="14599" max="14599" width="11.42578125" style="16" customWidth="1"/>
    <col min="14600" max="14600" width="8.140625" style="16" customWidth="1"/>
    <col min="14601" max="14601" width="9.140625" style="16"/>
    <col min="14602" max="14602" width="18.140625" style="16" customWidth="1"/>
    <col min="14603" max="14603" width="19.140625" style="16" customWidth="1"/>
    <col min="14604" max="14604" width="3.85546875" style="16" customWidth="1"/>
    <col min="14605" max="14848" width="9.140625" style="16"/>
    <col min="14849" max="14849" width="3" style="16" customWidth="1"/>
    <col min="14850" max="14850" width="5.5703125" style="16" customWidth="1"/>
    <col min="14851" max="14851" width="10.85546875" style="16" customWidth="1"/>
    <col min="14852" max="14852" width="53.5703125" style="16" customWidth="1"/>
    <col min="14853" max="14853" width="8.5703125" style="16" customWidth="1"/>
    <col min="14854" max="14854" width="5" style="16" customWidth="1"/>
    <col min="14855" max="14855" width="11.42578125" style="16" customWidth="1"/>
    <col min="14856" max="14856" width="8.140625" style="16" customWidth="1"/>
    <col min="14857" max="14857" width="9.140625" style="16"/>
    <col min="14858" max="14858" width="18.140625" style="16" customWidth="1"/>
    <col min="14859" max="14859" width="19.140625" style="16" customWidth="1"/>
    <col min="14860" max="14860" width="3.85546875" style="16" customWidth="1"/>
    <col min="14861" max="15104" width="9.140625" style="16"/>
    <col min="15105" max="15105" width="3" style="16" customWidth="1"/>
    <col min="15106" max="15106" width="5.5703125" style="16" customWidth="1"/>
    <col min="15107" max="15107" width="10.85546875" style="16" customWidth="1"/>
    <col min="15108" max="15108" width="53.5703125" style="16" customWidth="1"/>
    <col min="15109" max="15109" width="8.5703125" style="16" customWidth="1"/>
    <col min="15110" max="15110" width="5" style="16" customWidth="1"/>
    <col min="15111" max="15111" width="11.42578125" style="16" customWidth="1"/>
    <col min="15112" max="15112" width="8.140625" style="16" customWidth="1"/>
    <col min="15113" max="15113" width="9.140625" style="16"/>
    <col min="15114" max="15114" width="18.140625" style="16" customWidth="1"/>
    <col min="15115" max="15115" width="19.140625" style="16" customWidth="1"/>
    <col min="15116" max="15116" width="3.85546875" style="16" customWidth="1"/>
    <col min="15117" max="15360" width="9.140625" style="16"/>
    <col min="15361" max="15361" width="3" style="16" customWidth="1"/>
    <col min="15362" max="15362" width="5.5703125" style="16" customWidth="1"/>
    <col min="15363" max="15363" width="10.85546875" style="16" customWidth="1"/>
    <col min="15364" max="15364" width="53.5703125" style="16" customWidth="1"/>
    <col min="15365" max="15365" width="8.5703125" style="16" customWidth="1"/>
    <col min="15366" max="15366" width="5" style="16" customWidth="1"/>
    <col min="15367" max="15367" width="11.42578125" style="16" customWidth="1"/>
    <col min="15368" max="15368" width="8.140625" style="16" customWidth="1"/>
    <col min="15369" max="15369" width="9.140625" style="16"/>
    <col min="15370" max="15370" width="18.140625" style="16" customWidth="1"/>
    <col min="15371" max="15371" width="19.140625" style="16" customWidth="1"/>
    <col min="15372" max="15372" width="3.85546875" style="16" customWidth="1"/>
    <col min="15373" max="15616" width="9.140625" style="16"/>
    <col min="15617" max="15617" width="3" style="16" customWidth="1"/>
    <col min="15618" max="15618" width="5.5703125" style="16" customWidth="1"/>
    <col min="15619" max="15619" width="10.85546875" style="16" customWidth="1"/>
    <col min="15620" max="15620" width="53.5703125" style="16" customWidth="1"/>
    <col min="15621" max="15621" width="8.5703125" style="16" customWidth="1"/>
    <col min="15622" max="15622" width="5" style="16" customWidth="1"/>
    <col min="15623" max="15623" width="11.42578125" style="16" customWidth="1"/>
    <col min="15624" max="15624" width="8.140625" style="16" customWidth="1"/>
    <col min="15625" max="15625" width="9.140625" style="16"/>
    <col min="15626" max="15626" width="18.140625" style="16" customWidth="1"/>
    <col min="15627" max="15627" width="19.140625" style="16" customWidth="1"/>
    <col min="15628" max="15628" width="3.85546875" style="16" customWidth="1"/>
    <col min="15629" max="15872" width="9.140625" style="16"/>
    <col min="15873" max="15873" width="3" style="16" customWidth="1"/>
    <col min="15874" max="15874" width="5.5703125" style="16" customWidth="1"/>
    <col min="15875" max="15875" width="10.85546875" style="16" customWidth="1"/>
    <col min="15876" max="15876" width="53.5703125" style="16" customWidth="1"/>
    <col min="15877" max="15877" width="8.5703125" style="16" customWidth="1"/>
    <col min="15878" max="15878" width="5" style="16" customWidth="1"/>
    <col min="15879" max="15879" width="11.42578125" style="16" customWidth="1"/>
    <col min="15880" max="15880" width="8.140625" style="16" customWidth="1"/>
    <col min="15881" max="15881" width="9.140625" style="16"/>
    <col min="15882" max="15882" width="18.140625" style="16" customWidth="1"/>
    <col min="15883" max="15883" width="19.140625" style="16" customWidth="1"/>
    <col min="15884" max="15884" width="3.85546875" style="16" customWidth="1"/>
    <col min="15885" max="16128" width="9.140625" style="16"/>
    <col min="16129" max="16129" width="3" style="16" customWidth="1"/>
    <col min="16130" max="16130" width="5.5703125" style="16" customWidth="1"/>
    <col min="16131" max="16131" width="10.85546875" style="16" customWidth="1"/>
    <col min="16132" max="16132" width="53.5703125" style="16" customWidth="1"/>
    <col min="16133" max="16133" width="8.5703125" style="16" customWidth="1"/>
    <col min="16134" max="16134" width="5" style="16" customWidth="1"/>
    <col min="16135" max="16135" width="11.42578125" style="16" customWidth="1"/>
    <col min="16136" max="16136" width="8.140625" style="16" customWidth="1"/>
    <col min="16137" max="16137" width="9.140625" style="16"/>
    <col min="16138" max="16138" width="18.140625" style="16" customWidth="1"/>
    <col min="16139" max="16139" width="19.140625" style="16" customWidth="1"/>
    <col min="16140" max="16140" width="3.85546875" style="16" customWidth="1"/>
    <col min="16141" max="16384" width="9.140625" style="16"/>
  </cols>
  <sheetData>
    <row r="2" spans="2:11" ht="25.5" customHeight="1">
      <c r="B2" s="253" t="s">
        <v>175</v>
      </c>
      <c r="C2" s="253"/>
      <c r="D2" s="253"/>
      <c r="E2" s="253"/>
      <c r="F2" s="253"/>
      <c r="G2" s="253"/>
      <c r="H2" s="253"/>
      <c r="I2" s="253"/>
      <c r="J2" s="253"/>
      <c r="K2" s="253"/>
    </row>
    <row r="3" spans="2:11" ht="12.75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</row>
    <row r="4" spans="2:11" ht="25.5" customHeight="1">
      <c r="B4" s="247" t="s">
        <v>176</v>
      </c>
      <c r="C4" s="248"/>
      <c r="D4" s="248"/>
      <c r="E4" s="248"/>
      <c r="F4" s="248"/>
      <c r="G4" s="248"/>
      <c r="H4" s="248"/>
      <c r="I4" s="248"/>
      <c r="J4" s="248"/>
      <c r="K4" s="249"/>
    </row>
    <row r="5" spans="2:11" ht="27.75" customHeight="1">
      <c r="B5" s="149" t="s">
        <v>29</v>
      </c>
      <c r="C5" s="250" t="s">
        <v>177</v>
      </c>
      <c r="D5" s="252"/>
      <c r="E5" s="150" t="s">
        <v>142</v>
      </c>
      <c r="F5" s="150" t="s">
        <v>178</v>
      </c>
      <c r="G5" s="150" t="s">
        <v>179</v>
      </c>
      <c r="H5" s="150" t="s">
        <v>180</v>
      </c>
      <c r="I5" s="150" t="s">
        <v>181</v>
      </c>
      <c r="J5" s="150" t="s">
        <v>182</v>
      </c>
      <c r="K5" s="150" t="s">
        <v>183</v>
      </c>
    </row>
    <row r="6" spans="2:11" ht="25.5" customHeight="1">
      <c r="B6" s="151">
        <v>1</v>
      </c>
      <c r="C6" s="254" t="s">
        <v>184</v>
      </c>
      <c r="D6" s="255"/>
      <c r="E6" s="152" t="s">
        <v>185</v>
      </c>
      <c r="F6" s="153">
        <v>2</v>
      </c>
      <c r="G6" s="154">
        <v>3000</v>
      </c>
      <c r="H6" s="155">
        <f t="shared" ref="H6" si="0">IF(G6="","",F6*G6)</f>
        <v>6000</v>
      </c>
      <c r="I6" s="153">
        <v>60</v>
      </c>
      <c r="J6" s="156">
        <f t="shared" ref="J6" si="1">IF(H6="","",ROUND((H6/I6),2))</f>
        <v>100</v>
      </c>
      <c r="K6" s="157">
        <f t="shared" ref="K6" si="2">IF(J6="","",J6*12)</f>
        <v>1200</v>
      </c>
    </row>
    <row r="8" spans="2:11" ht="21" customHeight="1">
      <c r="C8" s="242" t="s">
        <v>186</v>
      </c>
      <c r="D8" s="243"/>
      <c r="E8" s="243"/>
      <c r="F8" s="243"/>
      <c r="G8" s="243"/>
      <c r="H8" s="243"/>
      <c r="I8" s="256"/>
      <c r="J8" s="158">
        <f>SUM(J6:J6)</f>
        <v>100</v>
      </c>
      <c r="K8" s="158">
        <f>SUM(K6:K6)</f>
        <v>1200</v>
      </c>
    </row>
    <row r="9" spans="2:11" ht="15" customHeight="1"/>
    <row r="10" spans="2:11" ht="33" customHeight="1">
      <c r="B10" s="247" t="s">
        <v>187</v>
      </c>
      <c r="C10" s="248"/>
      <c r="D10" s="248"/>
      <c r="E10" s="248"/>
      <c r="F10" s="248"/>
      <c r="G10" s="248"/>
      <c r="H10" s="248"/>
      <c r="I10" s="248"/>
      <c r="J10" s="248"/>
      <c r="K10" s="249"/>
    </row>
    <row r="11" spans="2:11" ht="27.75" customHeight="1">
      <c r="B11" s="149" t="s">
        <v>29</v>
      </c>
      <c r="C11" s="250" t="s">
        <v>177</v>
      </c>
      <c r="D11" s="251"/>
      <c r="E11" s="251"/>
      <c r="F11" s="252"/>
      <c r="G11" s="150" t="s">
        <v>142</v>
      </c>
      <c r="H11" s="150" t="s">
        <v>188</v>
      </c>
      <c r="I11" s="150" t="s">
        <v>179</v>
      </c>
      <c r="J11" s="150" t="s">
        <v>182</v>
      </c>
      <c r="K11" s="150" t="s">
        <v>183</v>
      </c>
    </row>
    <row r="12" spans="2:11" ht="12.75">
      <c r="B12" s="159">
        <v>1</v>
      </c>
      <c r="C12" s="239" t="s">
        <v>189</v>
      </c>
      <c r="D12" s="240" t="s">
        <v>189</v>
      </c>
      <c r="E12" s="240" t="s">
        <v>189</v>
      </c>
      <c r="F12" s="241" t="s">
        <v>189</v>
      </c>
      <c r="G12" s="160" t="s">
        <v>190</v>
      </c>
      <c r="H12" s="161" t="s">
        <v>191</v>
      </c>
      <c r="I12" s="162">
        <v>20</v>
      </c>
      <c r="J12" s="156">
        <f>H12*I12</f>
        <v>3360</v>
      </c>
      <c r="K12" s="163">
        <f>J12*12</f>
        <v>40320</v>
      </c>
    </row>
    <row r="13" spans="2:11" ht="12.75">
      <c r="B13" s="151">
        <v>2</v>
      </c>
      <c r="C13" s="239" t="s">
        <v>192</v>
      </c>
      <c r="D13" s="240" t="s">
        <v>192</v>
      </c>
      <c r="E13" s="240" t="s">
        <v>192</v>
      </c>
      <c r="F13" s="241" t="s">
        <v>192</v>
      </c>
      <c r="G13" s="152" t="s">
        <v>190</v>
      </c>
      <c r="H13" s="153" t="s">
        <v>191</v>
      </c>
      <c r="I13" s="154">
        <v>5</v>
      </c>
      <c r="J13" s="156">
        <f t="shared" ref="J13:J34" si="3">H13*I13</f>
        <v>840</v>
      </c>
      <c r="K13" s="163">
        <f t="shared" ref="K13:K34" si="4">J13*12</f>
        <v>10080</v>
      </c>
    </row>
    <row r="14" spans="2:11" s="144" customFormat="1" ht="12.75">
      <c r="B14" s="159">
        <v>3</v>
      </c>
      <c r="C14" s="239" t="s">
        <v>193</v>
      </c>
      <c r="D14" s="240" t="s">
        <v>193</v>
      </c>
      <c r="E14" s="240" t="s">
        <v>193</v>
      </c>
      <c r="F14" s="241" t="s">
        <v>193</v>
      </c>
      <c r="G14" s="152" t="s">
        <v>156</v>
      </c>
      <c r="H14" s="153" t="s">
        <v>194</v>
      </c>
      <c r="I14" s="154">
        <v>30</v>
      </c>
      <c r="J14" s="156">
        <f t="shared" si="3"/>
        <v>240</v>
      </c>
      <c r="K14" s="163">
        <f t="shared" si="4"/>
        <v>2880</v>
      </c>
    </row>
    <row r="15" spans="2:11" s="144" customFormat="1" ht="12.75">
      <c r="B15" s="159">
        <v>4</v>
      </c>
      <c r="C15" s="239" t="s">
        <v>195</v>
      </c>
      <c r="D15" s="240" t="s">
        <v>195</v>
      </c>
      <c r="E15" s="240" t="s">
        <v>195</v>
      </c>
      <c r="F15" s="241" t="s">
        <v>195</v>
      </c>
      <c r="G15" s="152" t="s">
        <v>156</v>
      </c>
      <c r="H15" s="153" t="s">
        <v>194</v>
      </c>
      <c r="I15" s="154">
        <v>30</v>
      </c>
      <c r="J15" s="156">
        <f t="shared" si="3"/>
        <v>240</v>
      </c>
      <c r="K15" s="163">
        <f t="shared" si="4"/>
        <v>2880</v>
      </c>
    </row>
    <row r="16" spans="2:11" s="144" customFormat="1" ht="12.75">
      <c r="B16" s="151">
        <v>5</v>
      </c>
      <c r="C16" s="239" t="s">
        <v>196</v>
      </c>
      <c r="D16" s="240" t="s">
        <v>196</v>
      </c>
      <c r="E16" s="240" t="s">
        <v>196</v>
      </c>
      <c r="F16" s="241" t="s">
        <v>196</v>
      </c>
      <c r="G16" s="152" t="s">
        <v>156</v>
      </c>
      <c r="H16" s="153" t="s">
        <v>197</v>
      </c>
      <c r="I16" s="154">
        <v>3</v>
      </c>
      <c r="J16" s="156">
        <f t="shared" si="3"/>
        <v>1440</v>
      </c>
      <c r="K16" s="163">
        <f t="shared" si="4"/>
        <v>17280</v>
      </c>
    </row>
    <row r="17" spans="2:11" s="144" customFormat="1" ht="12.75">
      <c r="B17" s="159">
        <v>6</v>
      </c>
      <c r="C17" s="239" t="s">
        <v>198</v>
      </c>
      <c r="D17" s="240" t="s">
        <v>198</v>
      </c>
      <c r="E17" s="240" t="s">
        <v>198</v>
      </c>
      <c r="F17" s="241" t="s">
        <v>198</v>
      </c>
      <c r="G17" s="152" t="s">
        <v>156</v>
      </c>
      <c r="H17" s="153" t="s">
        <v>199</v>
      </c>
      <c r="I17" s="154">
        <v>3</v>
      </c>
      <c r="J17" s="156">
        <f t="shared" si="3"/>
        <v>180</v>
      </c>
      <c r="K17" s="163">
        <f t="shared" si="4"/>
        <v>2160</v>
      </c>
    </row>
    <row r="18" spans="2:11" s="144" customFormat="1" ht="12.75">
      <c r="B18" s="159">
        <v>7</v>
      </c>
      <c r="C18" s="239" t="s">
        <v>200</v>
      </c>
      <c r="D18" s="240" t="s">
        <v>200</v>
      </c>
      <c r="E18" s="240" t="s">
        <v>200</v>
      </c>
      <c r="F18" s="241" t="s">
        <v>200</v>
      </c>
      <c r="G18" s="152" t="s">
        <v>156</v>
      </c>
      <c r="H18" s="153" t="s">
        <v>201</v>
      </c>
      <c r="I18" s="154">
        <v>1.5</v>
      </c>
      <c r="J18" s="156">
        <f t="shared" si="3"/>
        <v>144</v>
      </c>
      <c r="K18" s="163">
        <f t="shared" si="4"/>
        <v>1728</v>
      </c>
    </row>
    <row r="19" spans="2:11" s="144" customFormat="1" ht="12.75">
      <c r="B19" s="151">
        <v>8</v>
      </c>
      <c r="C19" s="239" t="s">
        <v>202</v>
      </c>
      <c r="D19" s="240" t="s">
        <v>202</v>
      </c>
      <c r="E19" s="240" t="s">
        <v>202</v>
      </c>
      <c r="F19" s="241" t="s">
        <v>202</v>
      </c>
      <c r="G19" s="152" t="s">
        <v>156</v>
      </c>
      <c r="H19" s="153" t="s">
        <v>191</v>
      </c>
      <c r="I19" s="154">
        <v>5</v>
      </c>
      <c r="J19" s="156">
        <f t="shared" si="3"/>
        <v>840</v>
      </c>
      <c r="K19" s="163">
        <f t="shared" si="4"/>
        <v>10080</v>
      </c>
    </row>
    <row r="20" spans="2:11" ht="12.75">
      <c r="B20" s="159">
        <v>9</v>
      </c>
      <c r="C20" s="239" t="s">
        <v>203</v>
      </c>
      <c r="D20" s="240" t="s">
        <v>203</v>
      </c>
      <c r="E20" s="240" t="s">
        <v>203</v>
      </c>
      <c r="F20" s="241" t="s">
        <v>203</v>
      </c>
      <c r="G20" s="152" t="s">
        <v>156</v>
      </c>
      <c r="H20" s="153" t="s">
        <v>191</v>
      </c>
      <c r="I20" s="154">
        <v>5</v>
      </c>
      <c r="J20" s="156">
        <f t="shared" si="3"/>
        <v>840</v>
      </c>
      <c r="K20" s="163">
        <f t="shared" si="4"/>
        <v>10080</v>
      </c>
    </row>
    <row r="21" spans="2:11" s="164" customFormat="1" ht="12.75">
      <c r="B21" s="159">
        <v>10</v>
      </c>
      <c r="C21" s="239" t="s">
        <v>204</v>
      </c>
      <c r="D21" s="240" t="s">
        <v>204</v>
      </c>
      <c r="E21" s="240" t="s">
        <v>204</v>
      </c>
      <c r="F21" s="241" t="s">
        <v>204</v>
      </c>
      <c r="G21" s="152" t="s">
        <v>156</v>
      </c>
      <c r="H21" s="153" t="s">
        <v>205</v>
      </c>
      <c r="I21" s="154">
        <v>30</v>
      </c>
      <c r="J21" s="156">
        <f t="shared" si="3"/>
        <v>120</v>
      </c>
      <c r="K21" s="163">
        <f t="shared" si="4"/>
        <v>1440</v>
      </c>
    </row>
    <row r="22" spans="2:11" s="144" customFormat="1" ht="12.75">
      <c r="B22" s="151">
        <v>11</v>
      </c>
      <c r="C22" s="239" t="s">
        <v>206</v>
      </c>
      <c r="D22" s="240" t="s">
        <v>206</v>
      </c>
      <c r="E22" s="240" t="s">
        <v>206</v>
      </c>
      <c r="F22" s="241" t="s">
        <v>206</v>
      </c>
      <c r="G22" s="152" t="s">
        <v>156</v>
      </c>
      <c r="H22" s="153" t="s">
        <v>194</v>
      </c>
      <c r="I22" s="154">
        <v>15</v>
      </c>
      <c r="J22" s="156">
        <f t="shared" si="3"/>
        <v>120</v>
      </c>
      <c r="K22" s="163">
        <f t="shared" si="4"/>
        <v>1440</v>
      </c>
    </row>
    <row r="23" spans="2:11" ht="12.75">
      <c r="B23" s="159">
        <v>12</v>
      </c>
      <c r="C23" s="239" t="s">
        <v>207</v>
      </c>
      <c r="D23" s="240" t="s">
        <v>207</v>
      </c>
      <c r="E23" s="240" t="s">
        <v>207</v>
      </c>
      <c r="F23" s="241" t="s">
        <v>207</v>
      </c>
      <c r="G23" s="152" t="s">
        <v>156</v>
      </c>
      <c r="H23" s="153" t="s">
        <v>194</v>
      </c>
      <c r="I23" s="154">
        <v>20</v>
      </c>
      <c r="J23" s="156">
        <f t="shared" si="3"/>
        <v>160</v>
      </c>
      <c r="K23" s="163">
        <f t="shared" si="4"/>
        <v>1920</v>
      </c>
    </row>
    <row r="24" spans="2:11" ht="12.75">
      <c r="B24" s="159">
        <v>13</v>
      </c>
      <c r="C24" s="239" t="s">
        <v>208</v>
      </c>
      <c r="D24" s="240" t="s">
        <v>208</v>
      </c>
      <c r="E24" s="240" t="s">
        <v>208</v>
      </c>
      <c r="F24" s="241" t="s">
        <v>208</v>
      </c>
      <c r="G24" s="152" t="s">
        <v>156</v>
      </c>
      <c r="H24" s="153" t="s">
        <v>199</v>
      </c>
      <c r="I24" s="154">
        <v>3</v>
      </c>
      <c r="J24" s="156">
        <f t="shared" si="3"/>
        <v>180</v>
      </c>
      <c r="K24" s="163">
        <f t="shared" si="4"/>
        <v>2160</v>
      </c>
    </row>
    <row r="25" spans="2:11" ht="12.75">
      <c r="B25" s="151">
        <v>14</v>
      </c>
      <c r="C25" s="239" t="s">
        <v>209</v>
      </c>
      <c r="D25" s="240" t="s">
        <v>209</v>
      </c>
      <c r="E25" s="240" t="s">
        <v>209</v>
      </c>
      <c r="F25" s="241" t="s">
        <v>209</v>
      </c>
      <c r="G25" s="152" t="s">
        <v>156</v>
      </c>
      <c r="H25" s="153" t="s">
        <v>199</v>
      </c>
      <c r="I25" s="154">
        <v>10</v>
      </c>
      <c r="J25" s="156">
        <f t="shared" si="3"/>
        <v>600</v>
      </c>
      <c r="K25" s="163">
        <f t="shared" si="4"/>
        <v>7200</v>
      </c>
    </row>
    <row r="26" spans="2:11" ht="12.75">
      <c r="B26" s="159">
        <v>15</v>
      </c>
      <c r="C26" s="239" t="s">
        <v>210</v>
      </c>
      <c r="D26" s="240" t="s">
        <v>210</v>
      </c>
      <c r="E26" s="240" t="s">
        <v>210</v>
      </c>
      <c r="F26" s="241" t="s">
        <v>210</v>
      </c>
      <c r="G26" s="165" t="s">
        <v>156</v>
      </c>
      <c r="H26" s="153" t="s">
        <v>211</v>
      </c>
      <c r="I26" s="154">
        <v>20</v>
      </c>
      <c r="J26" s="156">
        <f t="shared" si="3"/>
        <v>960</v>
      </c>
      <c r="K26" s="163">
        <f t="shared" si="4"/>
        <v>11520</v>
      </c>
    </row>
    <row r="27" spans="2:11" ht="12.75">
      <c r="B27" s="159">
        <v>16</v>
      </c>
      <c r="C27" s="239" t="s">
        <v>212</v>
      </c>
      <c r="D27" s="240" t="s">
        <v>212</v>
      </c>
      <c r="E27" s="240" t="s">
        <v>212</v>
      </c>
      <c r="F27" s="241" t="s">
        <v>212</v>
      </c>
      <c r="G27" s="152" t="s">
        <v>156</v>
      </c>
      <c r="H27" s="153" t="s">
        <v>194</v>
      </c>
      <c r="I27" s="154">
        <v>20</v>
      </c>
      <c r="J27" s="156">
        <f t="shared" si="3"/>
        <v>160</v>
      </c>
      <c r="K27" s="163">
        <f t="shared" si="4"/>
        <v>1920</v>
      </c>
    </row>
    <row r="28" spans="2:11" ht="12.75">
      <c r="B28" s="151">
        <v>17</v>
      </c>
      <c r="C28" s="239" t="s">
        <v>213</v>
      </c>
      <c r="D28" s="240" t="s">
        <v>213</v>
      </c>
      <c r="E28" s="240" t="s">
        <v>213</v>
      </c>
      <c r="F28" s="241" t="s">
        <v>213</v>
      </c>
      <c r="G28" s="166" t="s">
        <v>156</v>
      </c>
      <c r="H28" s="153" t="s">
        <v>194</v>
      </c>
      <c r="I28" s="154">
        <v>20</v>
      </c>
      <c r="J28" s="156">
        <f t="shared" si="3"/>
        <v>160</v>
      </c>
      <c r="K28" s="163">
        <f t="shared" si="4"/>
        <v>1920</v>
      </c>
    </row>
    <row r="29" spans="2:11" ht="12.75">
      <c r="B29" s="159">
        <v>18</v>
      </c>
      <c r="C29" s="239" t="s">
        <v>214</v>
      </c>
      <c r="D29" s="240" t="s">
        <v>214</v>
      </c>
      <c r="E29" s="240" t="s">
        <v>214</v>
      </c>
      <c r="F29" s="241" t="s">
        <v>214</v>
      </c>
      <c r="G29" s="165" t="s">
        <v>156</v>
      </c>
      <c r="H29" s="153" t="s">
        <v>194</v>
      </c>
      <c r="I29" s="154">
        <v>150</v>
      </c>
      <c r="J29" s="156">
        <f t="shared" si="3"/>
        <v>1200</v>
      </c>
      <c r="K29" s="163">
        <f t="shared" si="4"/>
        <v>14400</v>
      </c>
    </row>
    <row r="30" spans="2:11" ht="12.75">
      <c r="B30" s="159">
        <v>19</v>
      </c>
      <c r="C30" s="239" t="s">
        <v>215</v>
      </c>
      <c r="D30" s="240" t="s">
        <v>215</v>
      </c>
      <c r="E30" s="240" t="s">
        <v>215</v>
      </c>
      <c r="F30" s="241" t="s">
        <v>215</v>
      </c>
      <c r="G30" s="165" t="s">
        <v>156</v>
      </c>
      <c r="H30" s="153" t="s">
        <v>191</v>
      </c>
      <c r="I30" s="154">
        <v>5</v>
      </c>
      <c r="J30" s="156">
        <f t="shared" si="3"/>
        <v>840</v>
      </c>
      <c r="K30" s="163">
        <f t="shared" si="4"/>
        <v>10080</v>
      </c>
    </row>
    <row r="31" spans="2:11" ht="12.75">
      <c r="B31" s="151">
        <v>20</v>
      </c>
      <c r="C31" s="239" t="s">
        <v>216</v>
      </c>
      <c r="D31" s="240" t="s">
        <v>216</v>
      </c>
      <c r="E31" s="240" t="s">
        <v>216</v>
      </c>
      <c r="F31" s="241" t="s">
        <v>216</v>
      </c>
      <c r="G31" s="165" t="s">
        <v>156</v>
      </c>
      <c r="H31" s="153" t="s">
        <v>194</v>
      </c>
      <c r="I31" s="154">
        <v>20</v>
      </c>
      <c r="J31" s="156">
        <f t="shared" si="3"/>
        <v>160</v>
      </c>
      <c r="K31" s="163">
        <f t="shared" si="4"/>
        <v>1920</v>
      </c>
    </row>
    <row r="32" spans="2:11" s="144" customFormat="1" ht="12.75">
      <c r="B32" s="159">
        <v>21</v>
      </c>
      <c r="C32" s="239" t="s">
        <v>217</v>
      </c>
      <c r="D32" s="240" t="s">
        <v>217</v>
      </c>
      <c r="E32" s="240" t="s">
        <v>217</v>
      </c>
      <c r="F32" s="241" t="s">
        <v>217</v>
      </c>
      <c r="G32" s="165" t="s">
        <v>156</v>
      </c>
      <c r="H32" s="153" t="s">
        <v>191</v>
      </c>
      <c r="I32" s="154">
        <v>15</v>
      </c>
      <c r="J32" s="156">
        <f t="shared" si="3"/>
        <v>2520</v>
      </c>
      <c r="K32" s="163">
        <f t="shared" si="4"/>
        <v>30240</v>
      </c>
    </row>
    <row r="33" spans="2:11" ht="12.75">
      <c r="B33" s="159">
        <v>22</v>
      </c>
      <c r="C33" s="239" t="s">
        <v>218</v>
      </c>
      <c r="D33" s="240" t="s">
        <v>218</v>
      </c>
      <c r="E33" s="240" t="s">
        <v>218</v>
      </c>
      <c r="F33" s="241" t="s">
        <v>218</v>
      </c>
      <c r="G33" s="165" t="s">
        <v>156</v>
      </c>
      <c r="H33" s="153" t="s">
        <v>194</v>
      </c>
      <c r="I33" s="154">
        <v>10</v>
      </c>
      <c r="J33" s="156">
        <f t="shared" si="3"/>
        <v>80</v>
      </c>
      <c r="K33" s="163">
        <f t="shared" si="4"/>
        <v>960</v>
      </c>
    </row>
    <row r="34" spans="2:11" ht="12.75">
      <c r="B34" s="151">
        <v>23</v>
      </c>
      <c r="C34" s="239" t="s">
        <v>219</v>
      </c>
      <c r="D34" s="240" t="s">
        <v>219</v>
      </c>
      <c r="E34" s="240" t="s">
        <v>219</v>
      </c>
      <c r="F34" s="241" t="s">
        <v>219</v>
      </c>
      <c r="G34" s="165" t="s">
        <v>156</v>
      </c>
      <c r="H34" s="153" t="s">
        <v>194</v>
      </c>
      <c r="I34" s="154">
        <v>30</v>
      </c>
      <c r="J34" s="156">
        <f t="shared" si="3"/>
        <v>240</v>
      </c>
      <c r="K34" s="163">
        <f t="shared" si="4"/>
        <v>2880</v>
      </c>
    </row>
    <row r="36" spans="2:11" ht="23.25" customHeight="1">
      <c r="C36" s="242" t="s">
        <v>220</v>
      </c>
      <c r="D36" s="243"/>
      <c r="E36" s="243"/>
      <c r="F36" s="243"/>
      <c r="G36" s="243"/>
      <c r="H36" s="243"/>
      <c r="I36" s="243"/>
      <c r="J36" s="158">
        <f>SUM(J12:J34)</f>
        <v>15624</v>
      </c>
      <c r="K36" s="158">
        <f>SUM(K12:K34)</f>
        <v>187488</v>
      </c>
    </row>
    <row r="37" spans="2:11" ht="6.75" customHeight="1"/>
    <row r="38" spans="2:11" ht="21" customHeight="1">
      <c r="C38" s="244" t="s">
        <v>221</v>
      </c>
      <c r="D38" s="245"/>
      <c r="E38" s="245"/>
      <c r="F38" s="245"/>
      <c r="G38" s="245"/>
      <c r="H38" s="245"/>
      <c r="I38" s="246"/>
      <c r="J38" s="167">
        <f>SUM(J8,J36)</f>
        <v>15724</v>
      </c>
      <c r="K38" s="167">
        <f>SUM(K8,K36)</f>
        <v>188688</v>
      </c>
    </row>
    <row r="40" spans="2:11" ht="33" customHeight="1">
      <c r="B40" s="247" t="s">
        <v>141</v>
      </c>
      <c r="C40" s="248"/>
      <c r="D40" s="248"/>
      <c r="E40" s="248"/>
      <c r="F40" s="248"/>
      <c r="G40" s="248"/>
      <c r="H40" s="248"/>
      <c r="I40" s="248"/>
      <c r="J40" s="248"/>
      <c r="K40" s="249"/>
    </row>
    <row r="41" spans="2:11" ht="27.75" customHeight="1">
      <c r="B41" s="149" t="s">
        <v>29</v>
      </c>
      <c r="C41" s="250" t="s">
        <v>177</v>
      </c>
      <c r="D41" s="251"/>
      <c r="E41" s="251"/>
      <c r="F41" s="252"/>
      <c r="G41" s="150" t="s">
        <v>142</v>
      </c>
      <c r="H41" s="150" t="s">
        <v>188</v>
      </c>
      <c r="I41" s="150" t="s">
        <v>179</v>
      </c>
      <c r="J41" s="150" t="s">
        <v>182</v>
      </c>
      <c r="K41" s="150" t="s">
        <v>183</v>
      </c>
    </row>
    <row r="42" spans="2:11" ht="12.75">
      <c r="B42" s="159">
        <v>1</v>
      </c>
      <c r="C42" s="239" t="s">
        <v>222</v>
      </c>
      <c r="D42" s="240" t="s">
        <v>222</v>
      </c>
      <c r="E42" s="240" t="s">
        <v>222</v>
      </c>
      <c r="F42" s="241" t="s">
        <v>222</v>
      </c>
      <c r="G42" s="168" t="s">
        <v>156</v>
      </c>
      <c r="H42" s="168">
        <v>96</v>
      </c>
      <c r="I42" s="162">
        <v>30</v>
      </c>
      <c r="J42" s="156">
        <f t="shared" ref="J42" si="5">H42*I42</f>
        <v>2880</v>
      </c>
      <c r="K42" s="163">
        <f t="shared" ref="K42:K56" si="6">J42*12</f>
        <v>34560</v>
      </c>
    </row>
    <row r="43" spans="2:11" ht="12.75">
      <c r="B43" s="151">
        <v>2</v>
      </c>
      <c r="C43" s="239" t="s">
        <v>223</v>
      </c>
      <c r="D43" s="240" t="s">
        <v>223</v>
      </c>
      <c r="E43" s="240" t="s">
        <v>223</v>
      </c>
      <c r="F43" s="241" t="s">
        <v>223</v>
      </c>
      <c r="G43" s="168" t="s">
        <v>156</v>
      </c>
      <c r="H43" s="168">
        <v>96</v>
      </c>
      <c r="I43" s="154">
        <v>10</v>
      </c>
      <c r="J43" s="156">
        <f t="shared" ref="J43:J56" si="7">H43*I43</f>
        <v>960</v>
      </c>
      <c r="K43" s="163">
        <f t="shared" si="6"/>
        <v>11520</v>
      </c>
    </row>
    <row r="44" spans="2:11" s="144" customFormat="1" ht="12.75">
      <c r="B44" s="159">
        <v>3</v>
      </c>
      <c r="C44" s="239" t="s">
        <v>224</v>
      </c>
      <c r="D44" s="240" t="s">
        <v>224</v>
      </c>
      <c r="E44" s="240" t="s">
        <v>224</v>
      </c>
      <c r="F44" s="241" t="s">
        <v>224</v>
      </c>
      <c r="G44" s="168" t="s">
        <v>156</v>
      </c>
      <c r="H44" s="168">
        <v>2112</v>
      </c>
      <c r="I44" s="154">
        <v>30</v>
      </c>
      <c r="J44" s="156">
        <f t="shared" si="7"/>
        <v>63360</v>
      </c>
      <c r="K44" s="163">
        <f t="shared" si="6"/>
        <v>760320</v>
      </c>
    </row>
    <row r="45" spans="2:11" s="144" customFormat="1" ht="12.75">
      <c r="B45" s="159">
        <v>4</v>
      </c>
      <c r="C45" s="239" t="s">
        <v>225</v>
      </c>
      <c r="D45" s="240" t="s">
        <v>225</v>
      </c>
      <c r="E45" s="240" t="s">
        <v>225</v>
      </c>
      <c r="F45" s="241" t="s">
        <v>225</v>
      </c>
      <c r="G45" s="168" t="s">
        <v>156</v>
      </c>
      <c r="H45" s="168">
        <v>180</v>
      </c>
      <c r="I45" s="154">
        <v>3</v>
      </c>
      <c r="J45" s="156">
        <f t="shared" si="7"/>
        <v>540</v>
      </c>
      <c r="K45" s="163">
        <f t="shared" si="6"/>
        <v>6480</v>
      </c>
    </row>
    <row r="46" spans="2:11" s="144" customFormat="1" ht="12.75">
      <c r="B46" s="151">
        <v>5</v>
      </c>
      <c r="C46" s="239" t="s">
        <v>226</v>
      </c>
      <c r="D46" s="240" t="s">
        <v>226</v>
      </c>
      <c r="E46" s="240" t="s">
        <v>226</v>
      </c>
      <c r="F46" s="241" t="s">
        <v>226</v>
      </c>
      <c r="G46" s="168" t="s">
        <v>156</v>
      </c>
      <c r="H46" s="168">
        <v>180</v>
      </c>
      <c r="I46" s="154">
        <v>3</v>
      </c>
      <c r="J46" s="156">
        <f t="shared" si="7"/>
        <v>540</v>
      </c>
      <c r="K46" s="163">
        <f t="shared" si="6"/>
        <v>6480</v>
      </c>
    </row>
    <row r="47" spans="2:11" s="144" customFormat="1" ht="12.75">
      <c r="B47" s="159">
        <v>6</v>
      </c>
      <c r="C47" s="239" t="s">
        <v>227</v>
      </c>
      <c r="D47" s="240" t="s">
        <v>227</v>
      </c>
      <c r="E47" s="240" t="s">
        <v>227</v>
      </c>
      <c r="F47" s="241" t="s">
        <v>227</v>
      </c>
      <c r="G47" s="168" t="s">
        <v>156</v>
      </c>
      <c r="H47" s="168">
        <v>180</v>
      </c>
      <c r="I47" s="154">
        <v>3</v>
      </c>
      <c r="J47" s="156">
        <f t="shared" si="7"/>
        <v>540</v>
      </c>
      <c r="K47" s="163">
        <f t="shared" si="6"/>
        <v>6480</v>
      </c>
    </row>
    <row r="48" spans="2:11" s="144" customFormat="1" ht="12.75">
      <c r="B48" s="159">
        <v>7</v>
      </c>
      <c r="C48" s="239" t="s">
        <v>228</v>
      </c>
      <c r="D48" s="240" t="s">
        <v>228</v>
      </c>
      <c r="E48" s="240" t="s">
        <v>228</v>
      </c>
      <c r="F48" s="241" t="s">
        <v>228</v>
      </c>
      <c r="G48" s="168" t="s">
        <v>156</v>
      </c>
      <c r="H48" s="168">
        <v>180</v>
      </c>
      <c r="I48" s="154">
        <v>4</v>
      </c>
      <c r="J48" s="156">
        <f t="shared" si="7"/>
        <v>720</v>
      </c>
      <c r="K48" s="163">
        <f t="shared" si="6"/>
        <v>8640</v>
      </c>
    </row>
    <row r="49" spans="2:11" s="144" customFormat="1" ht="12.75">
      <c r="B49" s="151">
        <v>8</v>
      </c>
      <c r="C49" s="239" t="s">
        <v>229</v>
      </c>
      <c r="D49" s="240" t="s">
        <v>229</v>
      </c>
      <c r="E49" s="240" t="s">
        <v>229</v>
      </c>
      <c r="F49" s="241" t="s">
        <v>229</v>
      </c>
      <c r="G49" s="168" t="s">
        <v>156</v>
      </c>
      <c r="H49" s="168">
        <v>180</v>
      </c>
      <c r="I49" s="154">
        <v>3</v>
      </c>
      <c r="J49" s="156">
        <f t="shared" si="7"/>
        <v>540</v>
      </c>
      <c r="K49" s="163">
        <f t="shared" si="6"/>
        <v>6480</v>
      </c>
    </row>
    <row r="50" spans="2:11" ht="12.75">
      <c r="B50" s="159">
        <v>9</v>
      </c>
      <c r="C50" s="239" t="s">
        <v>230</v>
      </c>
      <c r="D50" s="240" t="s">
        <v>230</v>
      </c>
      <c r="E50" s="240" t="s">
        <v>230</v>
      </c>
      <c r="F50" s="241" t="s">
        <v>230</v>
      </c>
      <c r="G50" s="168" t="s">
        <v>156</v>
      </c>
      <c r="H50" s="168">
        <v>48</v>
      </c>
      <c r="I50" s="154">
        <v>10</v>
      </c>
      <c r="J50" s="156">
        <f t="shared" si="7"/>
        <v>480</v>
      </c>
      <c r="K50" s="163">
        <f t="shared" si="6"/>
        <v>5760</v>
      </c>
    </row>
    <row r="51" spans="2:11" s="164" customFormat="1" ht="12.75">
      <c r="B51" s="159">
        <v>10</v>
      </c>
      <c r="C51" s="239" t="s">
        <v>231</v>
      </c>
      <c r="D51" s="240" t="s">
        <v>231</v>
      </c>
      <c r="E51" s="240" t="s">
        <v>231</v>
      </c>
      <c r="F51" s="241" t="s">
        <v>231</v>
      </c>
      <c r="G51" s="168" t="s">
        <v>156</v>
      </c>
      <c r="H51" s="168">
        <v>72</v>
      </c>
      <c r="I51" s="154">
        <v>120</v>
      </c>
      <c r="J51" s="156">
        <f t="shared" si="7"/>
        <v>8640</v>
      </c>
      <c r="K51" s="163">
        <f t="shared" si="6"/>
        <v>103680</v>
      </c>
    </row>
    <row r="52" spans="2:11" s="144" customFormat="1" ht="12.75">
      <c r="B52" s="151">
        <v>11</v>
      </c>
      <c r="C52" s="239" t="s">
        <v>232</v>
      </c>
      <c r="D52" s="240" t="s">
        <v>232</v>
      </c>
      <c r="E52" s="240" t="s">
        <v>232</v>
      </c>
      <c r="F52" s="241" t="s">
        <v>232</v>
      </c>
      <c r="G52" s="168" t="s">
        <v>156</v>
      </c>
      <c r="H52" s="168">
        <v>24</v>
      </c>
      <c r="I52" s="154">
        <v>150</v>
      </c>
      <c r="J52" s="156">
        <f t="shared" si="7"/>
        <v>3600</v>
      </c>
      <c r="K52" s="163">
        <f t="shared" si="6"/>
        <v>43200</v>
      </c>
    </row>
    <row r="53" spans="2:11" ht="12.75">
      <c r="B53" s="159">
        <v>12</v>
      </c>
      <c r="C53" s="239" t="s">
        <v>233</v>
      </c>
      <c r="D53" s="240" t="s">
        <v>233</v>
      </c>
      <c r="E53" s="240" t="s">
        <v>233</v>
      </c>
      <c r="F53" s="241" t="s">
        <v>233</v>
      </c>
      <c r="G53" s="168" t="s">
        <v>156</v>
      </c>
      <c r="H53" s="168">
        <v>8</v>
      </c>
      <c r="I53" s="154">
        <v>20</v>
      </c>
      <c r="J53" s="156">
        <f t="shared" si="7"/>
        <v>160</v>
      </c>
      <c r="K53" s="163">
        <f t="shared" si="6"/>
        <v>1920</v>
      </c>
    </row>
    <row r="54" spans="2:11" ht="12.75">
      <c r="B54" s="159">
        <v>13</v>
      </c>
      <c r="C54" s="239" t="s">
        <v>234</v>
      </c>
      <c r="D54" s="240" t="s">
        <v>234</v>
      </c>
      <c r="E54" s="240" t="s">
        <v>234</v>
      </c>
      <c r="F54" s="241" t="s">
        <v>234</v>
      </c>
      <c r="G54" s="168" t="s">
        <v>156</v>
      </c>
      <c r="H54" s="168">
        <v>8</v>
      </c>
      <c r="I54" s="154">
        <v>20</v>
      </c>
      <c r="J54" s="156">
        <f t="shared" si="7"/>
        <v>160</v>
      </c>
      <c r="K54" s="163">
        <f t="shared" si="6"/>
        <v>1920</v>
      </c>
    </row>
    <row r="55" spans="2:11" ht="12.75">
      <c r="B55" s="151">
        <v>14</v>
      </c>
      <c r="C55" s="239" t="s">
        <v>235</v>
      </c>
      <c r="D55" s="240" t="s">
        <v>235</v>
      </c>
      <c r="E55" s="240" t="s">
        <v>235</v>
      </c>
      <c r="F55" s="241" t="s">
        <v>235</v>
      </c>
      <c r="G55" s="168" t="s">
        <v>156</v>
      </c>
      <c r="H55" s="168">
        <v>48</v>
      </c>
      <c r="I55" s="154">
        <v>20</v>
      </c>
      <c r="J55" s="156">
        <f t="shared" si="7"/>
        <v>960</v>
      </c>
      <c r="K55" s="163">
        <f t="shared" si="6"/>
        <v>11520</v>
      </c>
    </row>
    <row r="56" spans="2:11" ht="12.75">
      <c r="B56" s="159">
        <v>15</v>
      </c>
      <c r="C56" s="239" t="s">
        <v>236</v>
      </c>
      <c r="D56" s="240" t="s">
        <v>236</v>
      </c>
      <c r="E56" s="240" t="s">
        <v>236</v>
      </c>
      <c r="F56" s="241" t="s">
        <v>236</v>
      </c>
      <c r="G56" s="168" t="s">
        <v>156</v>
      </c>
      <c r="H56" s="168">
        <v>48</v>
      </c>
      <c r="I56" s="154">
        <v>10</v>
      </c>
      <c r="J56" s="156">
        <f t="shared" si="7"/>
        <v>480</v>
      </c>
      <c r="K56" s="163">
        <f t="shared" si="6"/>
        <v>5760</v>
      </c>
    </row>
    <row r="58" spans="2:11" ht="23.25" customHeight="1">
      <c r="C58" s="242" t="s">
        <v>220</v>
      </c>
      <c r="D58" s="243"/>
      <c r="E58" s="243"/>
      <c r="F58" s="243"/>
      <c r="G58" s="243"/>
      <c r="H58" s="243"/>
      <c r="I58" s="243"/>
      <c r="J58" s="158">
        <f>SUM(J42:J56)</f>
        <v>84560</v>
      </c>
      <c r="K58" s="158">
        <f>SUM(K42:K56)</f>
        <v>1014720</v>
      </c>
    </row>
    <row r="59" spans="2:11" ht="6.75" customHeight="1"/>
    <row r="60" spans="2:11" ht="21" customHeight="1">
      <c r="C60" s="244" t="s">
        <v>237</v>
      </c>
      <c r="D60" s="245"/>
      <c r="E60" s="245"/>
      <c r="F60" s="245"/>
      <c r="G60" s="245"/>
      <c r="H60" s="245"/>
      <c r="I60" s="246"/>
      <c r="J60" s="167">
        <f>SUM(J38,J58)</f>
        <v>100284</v>
      </c>
      <c r="K60" s="167">
        <f>SUM(K38,K58)</f>
        <v>1203408</v>
      </c>
    </row>
  </sheetData>
  <mergeCells count="51">
    <mergeCell ref="B10:K10"/>
    <mergeCell ref="B2:K2"/>
    <mergeCell ref="B4:K4"/>
    <mergeCell ref="C5:D5"/>
    <mergeCell ref="C6:D6"/>
    <mergeCell ref="C8:I8"/>
    <mergeCell ref="C22:F22"/>
    <mergeCell ref="C11:F11"/>
    <mergeCell ref="C12:F12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  <mergeCell ref="C34:F34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2:F32"/>
    <mergeCell ref="C33:F33"/>
    <mergeCell ref="C49:F49"/>
    <mergeCell ref="C36:I36"/>
    <mergeCell ref="C38:I38"/>
    <mergeCell ref="B40:K40"/>
    <mergeCell ref="C41:F41"/>
    <mergeCell ref="C42:F42"/>
    <mergeCell ref="C43:F43"/>
    <mergeCell ref="C44:F44"/>
    <mergeCell ref="C45:F45"/>
    <mergeCell ref="C46:F46"/>
    <mergeCell ref="C47:F47"/>
    <mergeCell ref="C48:F48"/>
    <mergeCell ref="C56:F56"/>
    <mergeCell ref="C58:I58"/>
    <mergeCell ref="C60:I60"/>
    <mergeCell ref="C50:F50"/>
    <mergeCell ref="C51:F51"/>
    <mergeCell ref="C52:F52"/>
    <mergeCell ref="C53:F53"/>
    <mergeCell ref="C54:F54"/>
    <mergeCell ref="C55:F55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55"/>
  <sheetViews>
    <sheetView zoomScale="130" zoomScaleNormal="130" workbookViewId="0">
      <selection activeCell="B26" sqref="B26:D26"/>
    </sheetView>
  </sheetViews>
  <sheetFormatPr defaultRowHeight="12.75"/>
  <cols>
    <col min="1" max="1" width="6.5703125" customWidth="1"/>
    <col min="2" max="2" width="33.42578125" customWidth="1"/>
    <col min="3" max="3" width="15.28515625" customWidth="1"/>
    <col min="4" max="4" width="17" customWidth="1"/>
    <col min="5" max="5" width="21.28515625" customWidth="1"/>
    <col min="6" max="6" width="21.28515625" style="16" customWidth="1"/>
    <col min="7" max="7" width="6.28515625" customWidth="1"/>
    <col min="8" max="8" width="14.85546875" bestFit="1" customWidth="1"/>
    <col min="10" max="10" width="13" customWidth="1"/>
  </cols>
  <sheetData>
    <row r="1" spans="1:6">
      <c r="A1" s="16"/>
      <c r="B1" s="16"/>
      <c r="C1" s="16"/>
      <c r="D1" s="16"/>
      <c r="E1" s="16"/>
    </row>
    <row r="2" spans="1:6">
      <c r="A2" s="16"/>
      <c r="B2" s="16"/>
      <c r="C2" s="16"/>
      <c r="D2" s="16"/>
      <c r="E2" s="16"/>
    </row>
    <row r="3" spans="1:6">
      <c r="A3" s="16"/>
      <c r="B3" s="16"/>
      <c r="C3" s="16"/>
      <c r="D3" s="16"/>
      <c r="E3" s="16"/>
    </row>
    <row r="4" spans="1:6">
      <c r="A4" s="16"/>
      <c r="B4" s="16"/>
      <c r="C4" s="16"/>
      <c r="D4" s="16"/>
      <c r="E4" s="16"/>
    </row>
    <row r="5" spans="1:6">
      <c r="A5" s="16"/>
      <c r="B5" s="16"/>
      <c r="C5" s="16"/>
      <c r="D5" s="16"/>
      <c r="E5" s="16"/>
    </row>
    <row r="6" spans="1:6">
      <c r="A6" s="16"/>
      <c r="B6" s="16"/>
      <c r="C6" s="16"/>
      <c r="D6" s="16"/>
      <c r="E6" s="16"/>
    </row>
    <row r="7" spans="1:6">
      <c r="A7" s="16"/>
      <c r="B7" s="16"/>
      <c r="C7" s="16"/>
      <c r="D7" s="16"/>
      <c r="E7" s="16"/>
    </row>
    <row r="8" spans="1:6" ht="13.5" customHeight="1">
      <c r="A8" s="257" t="s">
        <v>35</v>
      </c>
      <c r="B8" s="257"/>
      <c r="C8" s="257"/>
      <c r="F8" s="105" t="s">
        <v>131</v>
      </c>
    </row>
    <row r="9" spans="1:6" ht="13.5" customHeight="1">
      <c r="A9" s="257" t="s">
        <v>36</v>
      </c>
      <c r="B9" s="257"/>
      <c r="C9" s="257"/>
      <c r="F9" s="103">
        <v>44218</v>
      </c>
    </row>
    <row r="10" spans="1:6" ht="13.5" customHeight="1">
      <c r="A10" s="257" t="s">
        <v>37</v>
      </c>
      <c r="B10" s="257"/>
      <c r="C10" s="257"/>
      <c r="F10" s="105" t="s">
        <v>132</v>
      </c>
    </row>
    <row r="11" spans="1:6" ht="13.5" customHeight="1">
      <c r="A11" s="257" t="s">
        <v>38</v>
      </c>
      <c r="B11" s="257"/>
      <c r="C11" s="257"/>
      <c r="F11" s="105" t="s">
        <v>133</v>
      </c>
    </row>
    <row r="12" spans="1:6" ht="13.5" customHeight="1">
      <c r="A12" s="257" t="s">
        <v>39</v>
      </c>
      <c r="B12" s="257"/>
      <c r="C12" s="257"/>
      <c r="F12" s="103">
        <v>44209</v>
      </c>
    </row>
    <row r="13" spans="1:6" ht="13.5" customHeight="1">
      <c r="A13" s="2" t="s">
        <v>59</v>
      </c>
      <c r="B13" s="22"/>
      <c r="C13" s="22"/>
      <c r="F13" s="104" t="s">
        <v>130</v>
      </c>
    </row>
    <row r="14" spans="1:6" s="16" customFormat="1" ht="13.5" customHeight="1" thickBot="1">
      <c r="A14" s="2"/>
      <c r="B14" s="85"/>
      <c r="C14" s="85"/>
      <c r="D14" s="86"/>
      <c r="E14" s="86"/>
      <c r="F14" s="104"/>
    </row>
    <row r="15" spans="1:6" ht="15.75" thickBot="1">
      <c r="A15" s="258" t="s">
        <v>40</v>
      </c>
      <c r="B15" s="259"/>
      <c r="C15" s="259"/>
      <c r="D15" s="259"/>
      <c r="E15" s="259"/>
      <c r="F15" s="260"/>
    </row>
    <row r="16" spans="1:6" ht="13.5" customHeight="1" thickBot="1">
      <c r="A16" s="261" t="s">
        <v>28</v>
      </c>
      <c r="B16" s="261"/>
      <c r="C16" s="261"/>
      <c r="D16" s="261"/>
      <c r="E16" s="261"/>
      <c r="F16" s="261"/>
    </row>
    <row r="17" spans="1:10" ht="13.5" customHeight="1">
      <c r="A17" s="270" t="s">
        <v>29</v>
      </c>
      <c r="B17" s="264" t="s">
        <v>30</v>
      </c>
      <c r="C17" s="264" t="s">
        <v>31</v>
      </c>
      <c r="D17" s="266" t="s">
        <v>128</v>
      </c>
      <c r="E17" s="264" t="s">
        <v>32</v>
      </c>
      <c r="F17" s="277" t="s">
        <v>137</v>
      </c>
    </row>
    <row r="18" spans="1:10" ht="24.75" customHeight="1">
      <c r="A18" s="271"/>
      <c r="B18" s="265"/>
      <c r="C18" s="265"/>
      <c r="D18" s="267"/>
      <c r="E18" s="265"/>
      <c r="F18" s="278"/>
    </row>
    <row r="19" spans="1:10" ht="13.5" customHeight="1">
      <c r="A19" s="272"/>
      <c r="B19" s="273"/>
      <c r="C19" s="106" t="s">
        <v>33</v>
      </c>
      <c r="D19" s="106" t="s">
        <v>34</v>
      </c>
      <c r="E19" s="106" t="s">
        <v>56</v>
      </c>
      <c r="F19" s="21" t="s">
        <v>57</v>
      </c>
    </row>
    <row r="20" spans="1:10" s="16" customFormat="1" ht="13.5" customHeight="1">
      <c r="A20" s="109">
        <v>1</v>
      </c>
      <c r="B20" s="81" t="s">
        <v>238</v>
      </c>
      <c r="C20" s="10">
        <v>2</v>
      </c>
      <c r="D20" s="11">
        <f>'Formação de preços'!C110</f>
        <v>214631.75587385084</v>
      </c>
      <c r="E20" s="11">
        <f>D20*C20</f>
        <v>429263.51174770168</v>
      </c>
      <c r="F20" s="12">
        <f>E20*12</f>
        <v>5151162.1409724206</v>
      </c>
    </row>
    <row r="21" spans="1:10" s="16" customFormat="1" ht="13.5" customHeight="1">
      <c r="A21" s="109">
        <v>2</v>
      </c>
      <c r="B21" s="81" t="s">
        <v>139</v>
      </c>
      <c r="C21" s="26">
        <v>2</v>
      </c>
      <c r="D21" s="108">
        <f>'Formação de preços'!E110</f>
        <v>212808.68926745202</v>
      </c>
      <c r="E21" s="11">
        <f>D21*C21</f>
        <v>425617.37853490404</v>
      </c>
      <c r="F21" s="12">
        <f t="shared" ref="F21" si="0">E21*12</f>
        <v>5107408.5424188487</v>
      </c>
    </row>
    <row r="22" spans="1:10" s="16" customFormat="1" ht="13.5" customHeight="1">
      <c r="A22" s="109">
        <v>3</v>
      </c>
      <c r="B22" s="107" t="s">
        <v>138</v>
      </c>
      <c r="C22" s="26">
        <v>2</v>
      </c>
      <c r="D22" s="108">
        <f>'Formação de preços'!G110</f>
        <v>214694.17013996883</v>
      </c>
      <c r="E22" s="11">
        <f>D22*C22</f>
        <v>429388.34027993766</v>
      </c>
      <c r="F22" s="12">
        <f t="shared" ref="F22" si="1">E22*12</f>
        <v>5152660.0833592517</v>
      </c>
    </row>
    <row r="23" spans="1:10" s="16" customFormat="1" ht="13.5" customHeight="1">
      <c r="A23" s="109">
        <v>4</v>
      </c>
      <c r="B23" s="107" t="s">
        <v>146</v>
      </c>
      <c r="C23" s="26">
        <v>1</v>
      </c>
      <c r="D23" s="108">
        <f>'Formação de preços'!I110</f>
        <v>212805.71715954167</v>
      </c>
      <c r="E23" s="11">
        <f>D23*C23</f>
        <v>212805.71715954167</v>
      </c>
      <c r="F23" s="12">
        <f t="shared" ref="F23" si="2">E23*12</f>
        <v>2553668.6059145001</v>
      </c>
    </row>
    <row r="24" spans="1:10" s="16" customFormat="1" ht="13.5" customHeight="1">
      <c r="A24" s="109">
        <v>5</v>
      </c>
      <c r="B24" s="107" t="s">
        <v>239</v>
      </c>
      <c r="C24" s="26">
        <v>1</v>
      </c>
      <c r="D24" s="108">
        <f>'Formação de preços'!K110</f>
        <v>218732.22292655235</v>
      </c>
      <c r="E24" s="108">
        <f>D24</f>
        <v>218732.22292655235</v>
      </c>
      <c r="F24" s="128">
        <f>E24*12</f>
        <v>2624786.675118628</v>
      </c>
    </row>
    <row r="25" spans="1:10" ht="15">
      <c r="A25" s="275" t="s">
        <v>58</v>
      </c>
      <c r="B25" s="276"/>
      <c r="C25" s="276"/>
      <c r="D25" s="276"/>
      <c r="E25" s="123">
        <f>SUM(E20:E24)</f>
        <v>1715807.1706486377</v>
      </c>
      <c r="F25" s="124">
        <f>SUM(F20:F24)</f>
        <v>20589686.04778365</v>
      </c>
      <c r="G25" s="16"/>
      <c r="H25" s="16"/>
      <c r="I25" s="16"/>
      <c r="J25" s="1"/>
    </row>
    <row r="26" spans="1:10" ht="15">
      <c r="A26" s="14"/>
      <c r="B26" s="274" t="s">
        <v>143</v>
      </c>
      <c r="C26" s="274"/>
      <c r="D26" s="274"/>
      <c r="E26" s="15"/>
      <c r="F26" s="15"/>
      <c r="H26" s="13"/>
      <c r="J26" s="1"/>
    </row>
    <row r="27" spans="1:10">
      <c r="A27" s="268"/>
      <c r="B27" s="268"/>
      <c r="C27" s="269"/>
      <c r="D27" s="269"/>
      <c r="E27" s="269"/>
      <c r="F27" s="111"/>
    </row>
    <row r="28" spans="1:10" ht="15.75">
      <c r="A28" s="263" t="s">
        <v>55</v>
      </c>
      <c r="B28" s="263"/>
      <c r="C28" s="263"/>
      <c r="D28" s="263"/>
      <c r="E28" s="263"/>
      <c r="F28" s="263"/>
      <c r="G28" s="3"/>
    </row>
    <row r="29" spans="1:10" ht="15.75">
      <c r="A29" s="263"/>
      <c r="B29" s="263"/>
      <c r="C29" s="263"/>
      <c r="D29" s="263"/>
      <c r="E29" s="263"/>
      <c r="F29" s="263"/>
      <c r="G29" s="4"/>
    </row>
    <row r="30" spans="1:10" ht="33.75" customHeight="1">
      <c r="A30" s="263" t="s">
        <v>41</v>
      </c>
      <c r="B30" s="263"/>
      <c r="C30" s="263"/>
      <c r="D30" s="263"/>
      <c r="E30" s="263"/>
      <c r="F30" s="263"/>
      <c r="G30" s="4"/>
    </row>
    <row r="31" spans="1:10" ht="15.75">
      <c r="A31" s="17"/>
      <c r="B31" s="17"/>
      <c r="C31" s="17"/>
      <c r="D31" s="17"/>
      <c r="E31" s="17"/>
      <c r="F31" s="17"/>
      <c r="G31" s="5"/>
    </row>
    <row r="32" spans="1:10" ht="15.75">
      <c r="A32" s="262" t="s">
        <v>42</v>
      </c>
      <c r="B32" s="262"/>
      <c r="C32" s="262"/>
      <c r="D32" s="262"/>
      <c r="E32" s="262"/>
      <c r="F32" s="110"/>
      <c r="G32" s="7"/>
    </row>
    <row r="33" spans="1:6" ht="15.75">
      <c r="A33" s="6" t="s">
        <v>43</v>
      </c>
      <c r="B33" s="6"/>
      <c r="C33" s="6"/>
      <c r="D33" s="6"/>
      <c r="E33" s="6"/>
      <c r="F33" s="6"/>
    </row>
    <row r="34" spans="1:6" ht="15.75">
      <c r="A34" s="6" t="s">
        <v>44</v>
      </c>
      <c r="B34" s="6"/>
      <c r="C34" s="6"/>
      <c r="D34" s="6"/>
      <c r="E34" s="6"/>
      <c r="F34" s="6"/>
    </row>
    <row r="35" spans="1:6" ht="15.75">
      <c r="A35" s="6" t="s">
        <v>45</v>
      </c>
      <c r="B35" s="6"/>
      <c r="C35" s="6"/>
      <c r="D35" s="6"/>
      <c r="E35" s="6"/>
      <c r="F35" s="6"/>
    </row>
    <row r="36" spans="1:6" ht="15.75">
      <c r="A36" s="6" t="s">
        <v>134</v>
      </c>
      <c r="B36" s="6"/>
      <c r="C36" s="6"/>
      <c r="D36" s="6"/>
      <c r="E36" s="6"/>
      <c r="F36" s="6"/>
    </row>
    <row r="37" spans="1:6" ht="15.75">
      <c r="A37" s="6" t="s">
        <v>46</v>
      </c>
      <c r="B37" s="6"/>
      <c r="C37" s="6"/>
      <c r="D37" s="6"/>
      <c r="E37" s="6"/>
      <c r="F37" s="6"/>
    </row>
    <row r="38" spans="1:6" ht="15.75">
      <c r="A38" s="6" t="s">
        <v>135</v>
      </c>
      <c r="B38" s="6"/>
      <c r="C38" s="6"/>
      <c r="D38" s="6"/>
      <c r="E38" s="6"/>
      <c r="F38" s="6"/>
    </row>
    <row r="39" spans="1:6" ht="15.75">
      <c r="A39" s="6" t="s">
        <v>47</v>
      </c>
      <c r="B39" s="8"/>
      <c r="C39" s="8"/>
      <c r="D39" s="8"/>
      <c r="E39" s="8"/>
      <c r="F39" s="8"/>
    </row>
    <row r="40" spans="1:6" ht="15.75">
      <c r="A40" s="6" t="s">
        <v>48</v>
      </c>
      <c r="B40" s="8"/>
      <c r="C40" s="8"/>
      <c r="D40" s="8"/>
      <c r="E40" s="8"/>
      <c r="F40" s="8"/>
    </row>
    <row r="41" spans="1:6" ht="15.75">
      <c r="A41" s="6" t="s">
        <v>49</v>
      </c>
      <c r="B41" s="6"/>
      <c r="C41" s="6"/>
      <c r="D41" s="6"/>
      <c r="E41" s="6"/>
      <c r="F41" s="6"/>
    </row>
    <row r="42" spans="1:6" ht="15.75">
      <c r="A42" s="6"/>
      <c r="B42" s="6"/>
      <c r="C42" s="6"/>
      <c r="D42" s="6"/>
      <c r="E42" s="6"/>
      <c r="F42" s="6"/>
    </row>
    <row r="43" spans="1:6" ht="16.5">
      <c r="A43" s="16"/>
      <c r="B43" s="16"/>
      <c r="C43" s="18"/>
      <c r="E43" s="9" t="s">
        <v>240</v>
      </c>
      <c r="F43" s="9"/>
    </row>
    <row r="44" spans="1:6" ht="16.5">
      <c r="A44" s="16"/>
      <c r="B44" s="16"/>
      <c r="C44" s="18"/>
      <c r="D44" s="6"/>
      <c r="E44" s="7"/>
      <c r="F44" s="7"/>
    </row>
    <row r="45" spans="1:6" ht="15.75">
      <c r="A45" s="16"/>
      <c r="B45" s="16"/>
      <c r="C45" s="17"/>
      <c r="D45" s="6"/>
      <c r="E45" s="7"/>
      <c r="F45" s="7"/>
    </row>
    <row r="46" spans="1:6" ht="16.5">
      <c r="A46" s="16"/>
      <c r="B46" s="16"/>
      <c r="C46" s="18"/>
      <c r="D46" s="6"/>
      <c r="E46" s="17"/>
      <c r="F46" s="17"/>
    </row>
    <row r="47" spans="1:6" ht="16.5">
      <c r="A47" s="16"/>
      <c r="B47" s="16"/>
      <c r="C47" s="18"/>
      <c r="D47" s="6"/>
      <c r="E47" s="7"/>
      <c r="F47" s="7"/>
    </row>
    <row r="48" spans="1:6" ht="15.75">
      <c r="A48" s="16"/>
      <c r="B48" s="16"/>
      <c r="E48" s="7"/>
      <c r="F48" s="7"/>
    </row>
    <row r="49" spans="1:6" ht="15.75">
      <c r="A49" s="16"/>
      <c r="B49" s="16"/>
      <c r="E49" s="17"/>
      <c r="F49" s="17"/>
    </row>
    <row r="50" spans="1:6" ht="15.75">
      <c r="A50" s="16"/>
      <c r="B50" s="16"/>
      <c r="E50" s="17"/>
      <c r="F50" s="17"/>
    </row>
    <row r="51" spans="1:6" ht="15.75">
      <c r="A51" s="16"/>
      <c r="B51" s="16"/>
      <c r="D51" s="19" t="s">
        <v>50</v>
      </c>
      <c r="E51" s="17"/>
      <c r="F51" s="17"/>
    </row>
    <row r="52" spans="1:6" ht="15.75">
      <c r="A52" s="16"/>
      <c r="B52" s="16"/>
      <c r="D52" s="19" t="s">
        <v>51</v>
      </c>
      <c r="E52" s="17"/>
      <c r="F52" s="17"/>
    </row>
    <row r="53" spans="1:6" ht="15.75">
      <c r="D53" s="19" t="s">
        <v>52</v>
      </c>
    </row>
    <row r="54" spans="1:6" ht="15.75">
      <c r="D54" s="19" t="s">
        <v>53</v>
      </c>
    </row>
    <row r="55" spans="1:6" ht="15.75">
      <c r="D55" s="20" t="s">
        <v>54</v>
      </c>
    </row>
  </sheetData>
  <mergeCells count="20">
    <mergeCell ref="A32:E32"/>
    <mergeCell ref="A28:F29"/>
    <mergeCell ref="A30:F30"/>
    <mergeCell ref="C17:C18"/>
    <mergeCell ref="D17:D18"/>
    <mergeCell ref="E17:E18"/>
    <mergeCell ref="A27:B27"/>
    <mergeCell ref="C27:E27"/>
    <mergeCell ref="A17:A19"/>
    <mergeCell ref="B17:B19"/>
    <mergeCell ref="B26:D26"/>
    <mergeCell ref="A25:D25"/>
    <mergeCell ref="F17:F18"/>
    <mergeCell ref="A12:C12"/>
    <mergeCell ref="A15:F15"/>
    <mergeCell ref="A16:F16"/>
    <mergeCell ref="A8:C8"/>
    <mergeCell ref="A9:C9"/>
    <mergeCell ref="A10:C10"/>
    <mergeCell ref="A11:C11"/>
  </mergeCells>
  <pageMargins left="0.7" right="0.7" top="0.75" bottom="0.75" header="0.3" footer="0.3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Formação de preços</vt:lpstr>
      <vt:lpstr>Uniforme</vt:lpstr>
      <vt:lpstr>Materiais</vt:lpstr>
      <vt:lpstr>Proposta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Tiago Severo Coelho de Oliveira</cp:lastModifiedBy>
  <cp:lastPrinted>2021-10-25T21:21:02Z</cp:lastPrinted>
  <dcterms:created xsi:type="dcterms:W3CDTF">2010-12-08T17:56:29Z</dcterms:created>
  <dcterms:modified xsi:type="dcterms:W3CDTF">2021-10-27T17:22:30Z</dcterms:modified>
</cp:coreProperties>
</file>