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Comercial\LICITAÇÃO\EDITAIS SALVOS\EDITAIS 2021 - OUTROS ESTADOS\BRASILÍA\OUTUBRO\26-10-EMPRESA DE PLANEJAMENTO E LOGÍSTICA-UASG 395001\PROPOSTA COMERCIAL\DILIGÊNCIA 03-11-21\"/>
    </mc:Choice>
  </mc:AlternateContent>
  <bookViews>
    <workbookView xWindow="-120" yWindow="-120" windowWidth="29040" windowHeight="15840" tabRatio="837" firstSheet="1" activeTab="1"/>
  </bookViews>
  <sheets>
    <sheet name="TOTALIZADORA" sheetId="64" state="hidden" r:id="rId1"/>
    <sheet name="Proposta Comercial" sheetId="65" r:id="rId2"/>
    <sheet name="QUADRO RESUMO" sheetId="51" r:id="rId3"/>
    <sheet name="Recepcionista" sheetId="63" r:id="rId4"/>
    <sheet name="Copeira" sheetId="66" r:id="rId5"/>
    <sheet name="Garçom" sheetId="67" r:id="rId6"/>
    <sheet name="Carregador" sheetId="68" r:id="rId7"/>
    <sheet name="Encarregado" sheetId="69" r:id="rId8"/>
    <sheet name="UNIFORME (REC.ENCAR)" sheetId="57" r:id="rId9"/>
    <sheet name="UNIFORME (COPEIRA)" sheetId="56" r:id="rId10"/>
    <sheet name="UNIFORME (GARÇOM)" sheetId="55" r:id="rId11"/>
    <sheet name="UNIFORME (CARREGADOR)" sheetId="59" r:id="rId12"/>
    <sheet name="Materiais" sheetId="62" r:id="rId13"/>
  </sheets>
  <externalReferences>
    <externalReference r:id="rId14"/>
  </externalReferences>
  <definedNames>
    <definedName name="_xlnm.Print_Area" localSheetId="1">'Proposta Comercial'!$A$1:$H$47</definedName>
    <definedName name="_xlnm.Print_Area" localSheetId="2">'QUADRO RESUMO'!$A$1:$F$13</definedName>
    <definedName name="_xlnm.Print_Area" localSheetId="3">Recepcionista!$A$1:$J$133</definedName>
    <definedName name="_xlnm.Print_Area" localSheetId="11">'UNIFORME (CARREGADOR)'!$A$1:$G$14</definedName>
    <definedName name="_xlnm.Print_Area" localSheetId="9">'UNIFORME (COPEIRA)'!$A$1:$G$16</definedName>
    <definedName name="_xlnm.Print_Area" localSheetId="10">'UNIFORME (GARÇOM)'!$A$1:$G$17</definedName>
    <definedName name="_xlnm.Print_Area" localSheetId="8">'UNIFORME (REC.ENCAR)'!$A$1:$G$15</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54" i="69" l="1"/>
  <c r="J53" i="69"/>
  <c r="J54" i="68"/>
  <c r="J53" i="68"/>
  <c r="J54" i="67"/>
  <c r="J53" i="67"/>
  <c r="J54" i="66"/>
  <c r="J53" i="66"/>
  <c r="J54" i="63" l="1"/>
  <c r="J53" i="63"/>
  <c r="F12" i="59" l="1"/>
  <c r="G12" i="59" s="1"/>
  <c r="F15" i="55"/>
  <c r="G15" i="55" s="1"/>
  <c r="F14" i="56"/>
  <c r="G14" i="56" s="1"/>
  <c r="F13" i="57"/>
  <c r="G13" i="57" s="1"/>
  <c r="J101" i="67" l="1"/>
  <c r="J100" i="67"/>
  <c r="J101" i="66"/>
  <c r="J100" i="66"/>
  <c r="A1" i="57"/>
  <c r="K42" i="62" l="1"/>
  <c r="K56" i="62"/>
  <c r="J56" i="62"/>
  <c r="K55" i="62"/>
  <c r="J55" i="62" s="1"/>
  <c r="K54" i="62"/>
  <c r="J54" i="62"/>
  <c r="K53" i="62"/>
  <c r="J53" i="62"/>
  <c r="K52" i="62"/>
  <c r="J52" i="62" s="1"/>
  <c r="K51" i="62"/>
  <c r="J51" i="62" s="1"/>
  <c r="K50" i="62"/>
  <c r="J50" i="62"/>
  <c r="K49" i="62"/>
  <c r="J49" i="62" s="1"/>
  <c r="K48" i="62"/>
  <c r="J48" i="62"/>
  <c r="K47" i="62"/>
  <c r="J47" i="62" s="1"/>
  <c r="K46" i="62"/>
  <c r="J46" i="62" s="1"/>
  <c r="K45" i="62"/>
  <c r="J45" i="62" s="1"/>
  <c r="K44" i="62"/>
  <c r="J44" i="62" s="1"/>
  <c r="K43" i="62"/>
  <c r="J43" i="62" s="1"/>
  <c r="J42" i="62"/>
  <c r="K34" i="62"/>
  <c r="J34" i="62" s="1"/>
  <c r="K33" i="62"/>
  <c r="J33" i="62" s="1"/>
  <c r="K32" i="62"/>
  <c r="J32" i="62" s="1"/>
  <c r="K31" i="62"/>
  <c r="J31" i="62" s="1"/>
  <c r="K30" i="62"/>
  <c r="J30" i="62" s="1"/>
  <c r="K29" i="62"/>
  <c r="J29" i="62" s="1"/>
  <c r="K28" i="62"/>
  <c r="J28" i="62" s="1"/>
  <c r="K27" i="62"/>
  <c r="J27" i="62" s="1"/>
  <c r="K26" i="62"/>
  <c r="J26" i="62" s="1"/>
  <c r="K25" i="62"/>
  <c r="J25" i="62" s="1"/>
  <c r="K24" i="62"/>
  <c r="J24" i="62" s="1"/>
  <c r="K23" i="62"/>
  <c r="J23" i="62" s="1"/>
  <c r="K22" i="62"/>
  <c r="J22" i="62" s="1"/>
  <c r="K21" i="62"/>
  <c r="J21" i="62" s="1"/>
  <c r="K20" i="62"/>
  <c r="J20" i="62" s="1"/>
  <c r="K19" i="62"/>
  <c r="J19" i="62" s="1"/>
  <c r="K18" i="62"/>
  <c r="J18" i="62" s="1"/>
  <c r="K17" i="62"/>
  <c r="J17" i="62" s="1"/>
  <c r="K16" i="62"/>
  <c r="J16" i="62" s="1"/>
  <c r="K15" i="62"/>
  <c r="J15" i="62" s="1"/>
  <c r="K14" i="62"/>
  <c r="J14" i="62" s="1"/>
  <c r="K13" i="62"/>
  <c r="J13" i="62" s="1"/>
  <c r="J12" i="62"/>
  <c r="K12" i="62"/>
  <c r="J6" i="62"/>
  <c r="D42" i="64"/>
  <c r="F13" i="59"/>
  <c r="G13" i="59" s="1"/>
  <c r="F11" i="59"/>
  <c r="G11" i="59" s="1"/>
  <c r="G12" i="55"/>
  <c r="F13" i="55"/>
  <c r="G13" i="55" s="1"/>
  <c r="F12" i="55"/>
  <c r="E14" i="55"/>
  <c r="F14" i="55" s="1"/>
  <c r="G14" i="55" s="1"/>
  <c r="E13" i="55"/>
  <c r="E11" i="55"/>
  <c r="E10" i="55"/>
  <c r="E9" i="55"/>
  <c r="F15" i="56"/>
  <c r="G15" i="56" s="1"/>
  <c r="E13" i="56"/>
  <c r="F13" i="56" s="1"/>
  <c r="G13" i="56" s="1"/>
  <c r="E12" i="56"/>
  <c r="F12" i="56" s="1"/>
  <c r="G12" i="56" s="1"/>
  <c r="E11" i="56"/>
  <c r="E10" i="56"/>
  <c r="F14" i="57"/>
  <c r="G14" i="57" s="1"/>
  <c r="F12" i="57"/>
  <c r="G12" i="57" s="1"/>
  <c r="D37" i="64"/>
  <c r="D36" i="64"/>
  <c r="D35" i="64"/>
  <c r="D34" i="64"/>
  <c r="D33" i="64"/>
  <c r="D46" i="64"/>
  <c r="D45" i="64"/>
  <c r="D44" i="64"/>
  <c r="D43" i="64"/>
  <c r="K39" i="63"/>
  <c r="C19" i="64"/>
  <c r="C18" i="64"/>
  <c r="C17" i="64"/>
  <c r="C16" i="64"/>
  <c r="C15" i="64"/>
  <c r="B19" i="64"/>
  <c r="B18" i="64"/>
  <c r="B17" i="64"/>
  <c r="B16" i="64"/>
  <c r="B15" i="64"/>
  <c r="J58" i="62" l="1"/>
  <c r="J36" i="62"/>
  <c r="K58" i="62"/>
  <c r="I115" i="69"/>
  <c r="J94" i="69"/>
  <c r="I85" i="69"/>
  <c r="I71" i="69"/>
  <c r="I50" i="69"/>
  <c r="I73" i="69" s="1"/>
  <c r="I39" i="69"/>
  <c r="J27" i="69"/>
  <c r="J33" i="69" s="1"/>
  <c r="I115" i="68"/>
  <c r="J94" i="68"/>
  <c r="I85" i="68"/>
  <c r="I71" i="68"/>
  <c r="I50" i="68"/>
  <c r="I73" i="68" s="1"/>
  <c r="I39" i="68"/>
  <c r="J27" i="68"/>
  <c r="J33" i="68" s="1"/>
  <c r="I115" i="67"/>
  <c r="J94" i="67"/>
  <c r="I85" i="67"/>
  <c r="I71" i="67"/>
  <c r="I50" i="67"/>
  <c r="I73" i="67" s="1"/>
  <c r="I39" i="67"/>
  <c r="J27" i="67"/>
  <c r="J33" i="67" s="1"/>
  <c r="I115" i="66"/>
  <c r="J94" i="66"/>
  <c r="I85" i="66"/>
  <c r="I71" i="66"/>
  <c r="I50" i="66"/>
  <c r="I73" i="66" s="1"/>
  <c r="I39" i="66"/>
  <c r="J27" i="66"/>
  <c r="J33" i="66" s="1"/>
  <c r="J27" i="63"/>
  <c r="F59" i="64"/>
  <c r="F58" i="64"/>
  <c r="D51" i="64"/>
  <c r="D50" i="64"/>
  <c r="C62" i="64"/>
  <c r="C61" i="64"/>
  <c r="D29" i="64"/>
  <c r="E23" i="64"/>
  <c r="C37" i="64"/>
  <c r="B37" i="64"/>
  <c r="B36" i="64"/>
  <c r="C35" i="64"/>
  <c r="B35" i="64"/>
  <c r="B34" i="64"/>
  <c r="C33" i="64"/>
  <c r="B33" i="64"/>
  <c r="I85" i="63"/>
  <c r="I73" i="63"/>
  <c r="I71" i="63"/>
  <c r="I75" i="63" s="1"/>
  <c r="K85" i="63" s="1"/>
  <c r="D27" i="64" s="1"/>
  <c r="I39" i="63"/>
  <c r="I50" i="63"/>
  <c r="J38" i="62" l="1"/>
  <c r="J60" i="62" s="1"/>
  <c r="E35" i="64"/>
  <c r="E37" i="64"/>
  <c r="J84" i="69"/>
  <c r="J82" i="69"/>
  <c r="J80" i="69"/>
  <c r="J74" i="69"/>
  <c r="J70" i="69"/>
  <c r="J38" i="69"/>
  <c r="J126" i="69"/>
  <c r="J83" i="69"/>
  <c r="J81" i="69"/>
  <c r="J79" i="69"/>
  <c r="J85" i="69" s="1"/>
  <c r="J93" i="69" s="1"/>
  <c r="J95" i="69" s="1"/>
  <c r="J129" i="69" s="1"/>
  <c r="J72" i="69"/>
  <c r="J37" i="69"/>
  <c r="J39" i="69" s="1"/>
  <c r="J63" i="69" s="1"/>
  <c r="J73" i="69"/>
  <c r="J71" i="69"/>
  <c r="J59" i="69"/>
  <c r="J65" i="69" s="1"/>
  <c r="I75" i="69"/>
  <c r="J84" i="68"/>
  <c r="J82" i="68"/>
  <c r="J80" i="68"/>
  <c r="J74" i="68"/>
  <c r="J70" i="68"/>
  <c r="J38" i="68"/>
  <c r="J126" i="68"/>
  <c r="J83" i="68"/>
  <c r="J81" i="68"/>
  <c r="J79" i="68"/>
  <c r="J72" i="68"/>
  <c r="J37" i="68"/>
  <c r="J73" i="68"/>
  <c r="J71" i="68"/>
  <c r="J59" i="68"/>
  <c r="J65" i="68" s="1"/>
  <c r="I75" i="68"/>
  <c r="J84" i="67"/>
  <c r="J82" i="67"/>
  <c r="J80" i="67"/>
  <c r="J74" i="67"/>
  <c r="J70" i="67"/>
  <c r="J38" i="67"/>
  <c r="J126" i="67"/>
  <c r="J83" i="67"/>
  <c r="J81" i="67"/>
  <c r="J79" i="67"/>
  <c r="J72" i="67"/>
  <c r="J37" i="67"/>
  <c r="J39" i="67" s="1"/>
  <c r="J63" i="67" s="1"/>
  <c r="J73" i="67"/>
  <c r="J71" i="67"/>
  <c r="J59" i="67"/>
  <c r="J65" i="67" s="1"/>
  <c r="I75" i="67"/>
  <c r="J59" i="63"/>
  <c r="J84" i="66"/>
  <c r="J82" i="66"/>
  <c r="J80" i="66"/>
  <c r="J74" i="66"/>
  <c r="J70" i="66"/>
  <c r="J38" i="66"/>
  <c r="J126" i="66"/>
  <c r="J83" i="66"/>
  <c r="J81" i="66"/>
  <c r="J79" i="66"/>
  <c r="J72" i="66"/>
  <c r="J37" i="66"/>
  <c r="J73" i="66"/>
  <c r="J71" i="66"/>
  <c r="J59" i="66"/>
  <c r="J65" i="66" s="1"/>
  <c r="I75" i="66"/>
  <c r="E33" i="64"/>
  <c r="C20" i="64"/>
  <c r="C34" i="64"/>
  <c r="E34" i="64" s="1"/>
  <c r="C36" i="64"/>
  <c r="E36" i="64" s="1"/>
  <c r="J42" i="69" l="1"/>
  <c r="J46" i="69"/>
  <c r="J45" i="69"/>
  <c r="J49" i="69"/>
  <c r="J44" i="69"/>
  <c r="J48" i="69"/>
  <c r="J43" i="69"/>
  <c r="J47" i="69"/>
  <c r="J75" i="69"/>
  <c r="J128" i="69" s="1"/>
  <c r="J39" i="68"/>
  <c r="J85" i="68"/>
  <c r="J93" i="68" s="1"/>
  <c r="J95" i="68" s="1"/>
  <c r="J129" i="68" s="1"/>
  <c r="J75" i="68"/>
  <c r="J128" i="68" s="1"/>
  <c r="J85" i="67"/>
  <c r="J93" i="67" s="1"/>
  <c r="J95" i="67" s="1"/>
  <c r="J129" i="67" s="1"/>
  <c r="J42" i="67"/>
  <c r="J46" i="67"/>
  <c r="J45" i="67"/>
  <c r="J49" i="67"/>
  <c r="J44" i="67"/>
  <c r="J48" i="67"/>
  <c r="J43" i="67"/>
  <c r="J47" i="67"/>
  <c r="J75" i="67"/>
  <c r="J128" i="67" s="1"/>
  <c r="J39" i="66"/>
  <c r="J85" i="66"/>
  <c r="J93" i="66" s="1"/>
  <c r="J95" i="66" s="1"/>
  <c r="J129" i="66" s="1"/>
  <c r="J75" i="66"/>
  <c r="J128" i="66" s="1"/>
  <c r="C38" i="64"/>
  <c r="E38" i="64"/>
  <c r="J50" i="69" l="1"/>
  <c r="J64" i="69" s="1"/>
  <c r="J66" i="69" s="1"/>
  <c r="J63" i="68"/>
  <c r="J47" i="68"/>
  <c r="J43" i="68"/>
  <c r="J48" i="68"/>
  <c r="J44" i="68"/>
  <c r="J49" i="68"/>
  <c r="J45" i="68"/>
  <c r="J46" i="68"/>
  <c r="J42" i="68"/>
  <c r="J50" i="68" s="1"/>
  <c r="J64" i="68" s="1"/>
  <c r="J50" i="67"/>
  <c r="J64" i="67" s="1"/>
  <c r="J66" i="67" s="1"/>
  <c r="J63" i="66"/>
  <c r="J47" i="66"/>
  <c r="J43" i="66"/>
  <c r="J48" i="66"/>
  <c r="J44" i="66"/>
  <c r="J49" i="66"/>
  <c r="J45" i="66"/>
  <c r="J46" i="66"/>
  <c r="J42" i="66"/>
  <c r="C55" i="64"/>
  <c r="C64" i="64"/>
  <c r="J127" i="69" l="1"/>
  <c r="J66" i="68"/>
  <c r="J127" i="67"/>
  <c r="J50" i="66"/>
  <c r="J64" i="66" s="1"/>
  <c r="J66" i="66"/>
  <c r="C57" i="64"/>
  <c r="C68" i="64"/>
  <c r="J127" i="68" l="1"/>
  <c r="J127" i="66"/>
  <c r="J33" i="63"/>
  <c r="J65" i="63"/>
  <c r="J94" i="63"/>
  <c r="I115" i="63"/>
  <c r="H6" i="62"/>
  <c r="J37" i="63" l="1"/>
  <c r="J39" i="63" s="1"/>
  <c r="J38" i="63"/>
  <c r="J81" i="63"/>
  <c r="J80" i="63"/>
  <c r="J79" i="63"/>
  <c r="J84" i="63"/>
  <c r="J73" i="63"/>
  <c r="J126" i="63"/>
  <c r="J74" i="63"/>
  <c r="J72" i="63"/>
  <c r="J83" i="63"/>
  <c r="J70" i="63"/>
  <c r="J82" i="63"/>
  <c r="J71" i="63"/>
  <c r="K36" i="62"/>
  <c r="K6" i="62"/>
  <c r="K8" i="62" s="1"/>
  <c r="J8" i="62"/>
  <c r="D49" i="64" s="1"/>
  <c r="J63" i="63" l="1"/>
  <c r="J46" i="63"/>
  <c r="J42" i="63"/>
  <c r="J49" i="63"/>
  <c r="J45" i="63"/>
  <c r="J48" i="63"/>
  <c r="J44" i="63"/>
  <c r="J47" i="63"/>
  <c r="J43" i="63"/>
  <c r="J75" i="63"/>
  <c r="J85" i="63"/>
  <c r="J93" i="63" s="1"/>
  <c r="J95" i="63" s="1"/>
  <c r="J129" i="63" s="1"/>
  <c r="J128" i="63"/>
  <c r="K38" i="62"/>
  <c r="K60" i="62" s="1"/>
  <c r="J50" i="63" l="1"/>
  <c r="J64" i="63" s="1"/>
  <c r="J66" i="63" s="1"/>
  <c r="J127" i="63" l="1"/>
  <c r="D48" i="64"/>
  <c r="F10" i="59" l="1"/>
  <c r="G10" i="59" s="1"/>
  <c r="G14" i="59" s="1"/>
  <c r="J99" i="68" s="1"/>
  <c r="J103" i="68" s="1"/>
  <c r="F9" i="59"/>
  <c r="G9" i="59" s="1"/>
  <c r="F11" i="57"/>
  <c r="G11" i="57" s="1"/>
  <c r="F10" i="57"/>
  <c r="G10" i="57" s="1"/>
  <c r="G15" i="57" s="1"/>
  <c r="F9" i="57"/>
  <c r="G9" i="57" s="1"/>
  <c r="F11" i="56"/>
  <c r="G11" i="56" s="1"/>
  <c r="F10" i="56"/>
  <c r="G10" i="56" s="1"/>
  <c r="F9" i="56"/>
  <c r="G9" i="56" s="1"/>
  <c r="F16" i="55"/>
  <c r="G16" i="55" s="1"/>
  <c r="F11" i="55"/>
  <c r="G11" i="55" s="1"/>
  <c r="F10" i="55"/>
  <c r="G10" i="55" s="1"/>
  <c r="F9" i="55"/>
  <c r="G9" i="55" s="1"/>
  <c r="J130" i="68" l="1"/>
  <c r="J131" i="68" s="1"/>
  <c r="G16" i="56"/>
  <c r="J99" i="66" s="1"/>
  <c r="J103" i="66" s="1"/>
  <c r="J99" i="69"/>
  <c r="J103" i="69" s="1"/>
  <c r="J99" i="63"/>
  <c r="J103" i="63" s="1"/>
  <c r="G17" i="55"/>
  <c r="J99" i="67" s="1"/>
  <c r="J103" i="67" s="1"/>
  <c r="J107" i="68" l="1"/>
  <c r="J130" i="63"/>
  <c r="J131" i="63" s="1"/>
  <c r="J130" i="69"/>
  <c r="J131" i="69" s="1"/>
  <c r="J130" i="66"/>
  <c r="J131" i="66" s="1"/>
  <c r="J130" i="67"/>
  <c r="J131" i="67" s="1"/>
  <c r="D47" i="64"/>
  <c r="J108" i="68" l="1"/>
  <c r="J110" i="68" s="1"/>
  <c r="J107" i="69"/>
  <c r="J108" i="69" s="1"/>
  <c r="J110" i="69" s="1"/>
  <c r="J107" i="63"/>
  <c r="J108" i="63" s="1"/>
  <c r="C63" i="64"/>
  <c r="D41" i="64"/>
  <c r="J107" i="67"/>
  <c r="J107" i="66"/>
  <c r="J111" i="68" l="1"/>
  <c r="J112" i="68"/>
  <c r="J118" i="68"/>
  <c r="J120" i="68" s="1"/>
  <c r="J122" i="68" s="1"/>
  <c r="J112" i="63"/>
  <c r="J111" i="63"/>
  <c r="J111" i="69"/>
  <c r="J110" i="63"/>
  <c r="J118" i="63"/>
  <c r="J120" i="63" s="1"/>
  <c r="J122" i="63" s="1"/>
  <c r="J112" i="69"/>
  <c r="J118" i="69"/>
  <c r="J120" i="69" s="1"/>
  <c r="J122" i="69" s="1"/>
  <c r="J108" i="66"/>
  <c r="J118" i="66" s="1"/>
  <c r="J120" i="66" s="1"/>
  <c r="J122" i="66" s="1"/>
  <c r="J108" i="67"/>
  <c r="J111" i="67" s="1"/>
  <c r="J113" i="68" l="1"/>
  <c r="J132" i="68" s="1"/>
  <c r="J133" i="68" s="1"/>
  <c r="D11" i="51" s="1"/>
  <c r="F18" i="65" s="1"/>
  <c r="G18" i="65" s="1"/>
  <c r="H18" i="65" s="1"/>
  <c r="J111" i="66"/>
  <c r="J113" i="69"/>
  <c r="J132" i="69" s="1"/>
  <c r="J133" i="69" s="1"/>
  <c r="D12" i="51" s="1"/>
  <c r="E12" i="51" s="1"/>
  <c r="F12" i="51" s="1"/>
  <c r="J113" i="63"/>
  <c r="J132" i="63" s="1"/>
  <c r="J133" i="63" s="1"/>
  <c r="D8" i="51" s="1"/>
  <c r="F15" i="65" s="1"/>
  <c r="G15" i="65" s="1"/>
  <c r="H15" i="65" s="1"/>
  <c r="J110" i="67"/>
  <c r="J112" i="67"/>
  <c r="J110" i="66"/>
  <c r="J112" i="66"/>
  <c r="J118" i="67"/>
  <c r="J120" i="67" s="1"/>
  <c r="J122" i="67" s="1"/>
  <c r="F19" i="65" l="1"/>
  <c r="G19" i="65" s="1"/>
  <c r="H19" i="65" s="1"/>
  <c r="D18" i="64"/>
  <c r="E18" i="64" s="1"/>
  <c r="F18" i="64" s="1"/>
  <c r="E11" i="51"/>
  <c r="F11" i="51" s="1"/>
  <c r="D19" i="64"/>
  <c r="E19" i="64" s="1"/>
  <c r="F19" i="64" s="1"/>
  <c r="J113" i="67"/>
  <c r="J132" i="67" s="1"/>
  <c r="J133" i="67" s="1"/>
  <c r="D10" i="51" s="1"/>
  <c r="E10" i="51" s="1"/>
  <c r="F10" i="51" s="1"/>
  <c r="J113" i="66"/>
  <c r="J132" i="66" s="1"/>
  <c r="J133" i="66" s="1"/>
  <c r="D9" i="51" s="1"/>
  <c r="E9" i="51" s="1"/>
  <c r="E8" i="51"/>
  <c r="F8" i="51" s="1"/>
  <c r="D15" i="64"/>
  <c r="E15" i="64" s="1"/>
  <c r="F15" i="64" s="1"/>
  <c r="F17" i="65" l="1"/>
  <c r="G17" i="65" s="1"/>
  <c r="H17" i="65" s="1"/>
  <c r="D17" i="64"/>
  <c r="E17" i="64" s="1"/>
  <c r="F17" i="64" s="1"/>
  <c r="D16" i="64"/>
  <c r="E16" i="64" s="1"/>
  <c r="F16" i="64" s="1"/>
  <c r="F16" i="65"/>
  <c r="G16" i="65" s="1"/>
  <c r="H16" i="65" s="1"/>
  <c r="F9" i="51"/>
  <c r="E13" i="51"/>
  <c r="F13" i="51" s="1"/>
  <c r="H20" i="65" l="1"/>
  <c r="F20" i="64"/>
  <c r="E20" i="64" s="1"/>
  <c r="C67" i="64" s="1"/>
  <c r="G20" i="65"/>
  <c r="C65" i="64" l="1"/>
  <c r="C56" i="64"/>
  <c r="G59" i="64"/>
  <c r="C66" i="64"/>
  <c r="F38" i="64"/>
  <c r="C58" i="64"/>
  <c r="G58" i="64"/>
  <c r="C60" i="64"/>
  <c r="C59" i="64"/>
  <c r="F25" i="64"/>
  <c r="C69" i="64" l="1"/>
  <c r="C70" i="64" s="1"/>
  <c r="C71" i="64" s="1"/>
</calcChain>
</file>

<file path=xl/sharedStrings.xml><?xml version="1.0" encoding="utf-8"?>
<sst xmlns="http://schemas.openxmlformats.org/spreadsheetml/2006/main" count="1518" uniqueCount="303">
  <si>
    <t>A</t>
  </si>
  <si>
    <t>B</t>
  </si>
  <si>
    <t>C</t>
  </si>
  <si>
    <t>D</t>
  </si>
  <si>
    <t>Identificação do Serviço</t>
  </si>
  <si>
    <t>Tipo de Serviço</t>
  </si>
  <si>
    <t>Unidade de Medida</t>
  </si>
  <si>
    <t>Tipo de serviço (mesmo serviço com características distintas)</t>
  </si>
  <si>
    <t>Categoria profissional (vinculada à execução contratual)</t>
  </si>
  <si>
    <t>Data base da categoria (dia/mês/ano)</t>
  </si>
  <si>
    <t>Salário Base</t>
  </si>
  <si>
    <t>E</t>
  </si>
  <si>
    <t>F</t>
  </si>
  <si>
    <t>G</t>
  </si>
  <si>
    <t>H</t>
  </si>
  <si>
    <t>Outros (especificar)</t>
  </si>
  <si>
    <t>Benefícios Mensais e Diários</t>
  </si>
  <si>
    <t>4.1</t>
  </si>
  <si>
    <t>%</t>
  </si>
  <si>
    <t>TOTAL</t>
  </si>
  <si>
    <t>4.2</t>
  </si>
  <si>
    <t>Lucro</t>
  </si>
  <si>
    <t>QUADRO - RESUMO</t>
  </si>
  <si>
    <t>ITEM</t>
  </si>
  <si>
    <t>QTD</t>
  </si>
  <si>
    <t xml:space="preserve">DESCRIÇÃO </t>
  </si>
  <si>
    <t>VALOR UNITÁRIO (R$)</t>
  </si>
  <si>
    <t>VALOR MENSAL (R$)</t>
  </si>
  <si>
    <t>VALOR ANUAL (R$)</t>
  </si>
  <si>
    <t>Custos Indiretos</t>
  </si>
  <si>
    <t>Categoria</t>
  </si>
  <si>
    <t xml:space="preserve">               DESCRIÇÃO</t>
  </si>
  <si>
    <t>Quant por ano</t>
  </si>
  <si>
    <t>Custo unitário</t>
  </si>
  <si>
    <t>Custo anual</t>
  </si>
  <si>
    <t>Custo mensal por empregado</t>
  </si>
  <si>
    <t>TOTAL MENSAL POR EMPREGADO</t>
  </si>
  <si>
    <r>
      <t>N</t>
    </r>
    <r>
      <rPr>
        <strike/>
        <sz val="11"/>
        <rFont val="Calibri"/>
        <family val="2"/>
        <scheme val="minor"/>
      </rPr>
      <t>º</t>
    </r>
    <r>
      <rPr>
        <sz val="11"/>
        <rFont val="Calibri"/>
        <family val="2"/>
        <scheme val="minor"/>
      </rPr>
      <t xml:space="preserve"> Processo</t>
    </r>
  </si>
  <si>
    <r>
      <t>Licitação N</t>
    </r>
    <r>
      <rPr>
        <strike/>
        <sz val="11"/>
        <rFont val="Calibri"/>
        <family val="2"/>
        <scheme val="minor"/>
      </rPr>
      <t>º</t>
    </r>
  </si>
  <si>
    <t>GARÇOM</t>
  </si>
  <si>
    <t>Calça - Modelo social</t>
  </si>
  <si>
    <t>Camisa social - Tecido liso</t>
  </si>
  <si>
    <t>Cinto - Modelo social</t>
  </si>
  <si>
    <t>Calçado - Sapato tipo social, em couro legítimo</t>
  </si>
  <si>
    <t>Meia social masculina</t>
  </si>
  <si>
    <t>Gravata borboleta - Tecido liso</t>
  </si>
  <si>
    <t>Blazer - Modelo tradicional com ombreiras embutidas e feltro na gola</t>
  </si>
  <si>
    <t>COPEIRA</t>
  </si>
  <si>
    <t>Avental</t>
  </si>
  <si>
    <t>Touca</t>
  </si>
  <si>
    <t>Blazer</t>
  </si>
  <si>
    <t>Calça comprida, com elástico e cordão, em tecido tactel</t>
  </si>
  <si>
    <t>Camiseta gola polo</t>
  </si>
  <si>
    <t>Botina de segurança</t>
  </si>
  <si>
    <t>Meias tipo cano longo</t>
  </si>
  <si>
    <t>CARREGADOR</t>
  </si>
  <si>
    <t>und</t>
  </si>
  <si>
    <t>480</t>
  </si>
  <si>
    <t>8</t>
  </si>
  <si>
    <t>4</t>
  </si>
  <si>
    <t>Cafeteira elétrica de bancada, 3 (três) torneiras, 1 (um) recipiente para esterilização de talheres</t>
  </si>
  <si>
    <t>Água sanitária (alvejante)</t>
  </si>
  <si>
    <t>Balde plástico de 8 litros, com alça em alumínio de alta resistência</t>
  </si>
  <si>
    <t>Desentupidor de pia</t>
  </si>
  <si>
    <t>Esponja de aço, pacote com 8 unidades</t>
  </si>
  <si>
    <t>Esponja tipo dupla face, confeccionada em espuma e manta abrasiva de alta qualidade</t>
  </si>
  <si>
    <t>Flanela para limpeza em cor branco, nas medidas de 300mm x 400mm, overlocadas nas bordas, acondicionadas em embalagem plástica, com etiqueta de identificação contendo composição, medidas e demais informações</t>
  </si>
  <si>
    <t>Pano de prato em tecido liso, 100% algodão, tamanho mínimo de 50cm x 30cm, com acabamento nas bordas</t>
  </si>
  <si>
    <t>Polidor de metais, para prataria e metais brancos, acondicionada em embalagem de 200 ml</t>
  </si>
  <si>
    <t>Porta sabão e esponja, em plástico polipropileno</t>
  </si>
  <si>
    <t>Rodo de metal, com borracha siliconada dupla de 30cm a 40cm, cabo de 1,30m, aproximadamente, plastificado e com pendurico</t>
  </si>
  <si>
    <t>Sabão tipo barra, 200g, a base de sódio, glicerina, cloreto de sódio, ácido etileno hidroxifosfônico, carbonato de sódio, carbonato de cálcio, sulfato de sódio, corante e água, neutro, pacote com 5 unidades</t>
  </si>
  <si>
    <t>Sabão em pó, multiação em embalagem de 1kg, com detergente para composto de tensoativo aniônico, coadjuvantes, sinergista, branqueador óptico</t>
  </si>
  <si>
    <t>Saco de lixo, para uso doméstico de polietileno, preto reforçado, especificações de acordo com a NBR 9191, com capacidade para 100L, pacote contendo 100 unidades</t>
  </si>
  <si>
    <t>Saponáceo, com detergente em pó, cloro, 200g, pinho</t>
  </si>
  <si>
    <t>Vassoura plastiçável, prensada, 30cm, cerda de nylon, cabo de madeira, 1,20m, plastificado e com pendurico</t>
  </si>
  <si>
    <t>Cesto para lixo, capacidade para 100 litros</t>
  </si>
  <si>
    <t>Rodo de pia</t>
  </si>
  <si>
    <t>Limpador ou desinfetante</t>
  </si>
  <si>
    <t>Escova de roupa</t>
  </si>
  <si>
    <t>Pá para lixo</t>
  </si>
  <si>
    <t>168</t>
  </si>
  <si>
    <t>60</t>
  </si>
  <si>
    <t>96</t>
  </si>
  <si>
    <t>48</t>
  </si>
  <si>
    <t>Açúcar tipo cristal, branco, isento de impurezas, acondicionado em saco plástico atóxico, com descrição de lote, data de fabricação e data de validade, em pacote de 5kg</t>
  </si>
  <si>
    <t>Adoçante, frasco de 100ml, aspartame</t>
  </si>
  <si>
    <t>Café em pó solúvel, com 100% de pureza, acondicionado à vácuo, tipo "tijolinho", acondicionado em pacote de 500g, com selo ABIC</t>
  </si>
  <si>
    <t>Chá de maracujá sem aromatizantes e conservantes, caixa com 15 unidades de 15g, aproximadamente</t>
  </si>
  <si>
    <t>Chá de boldo do chile sem aromatizantes e conservantes, caixa com 15 unidades de 15g, aproximadamente</t>
  </si>
  <si>
    <t>Chá de erva doce sem aromatizantes e conservantes, caixa com 15 unidades de 15g, aproximadamente</t>
  </si>
  <si>
    <t>Chá de morango silvestre sem aromatizantes e conservantes, caixa com 15 unidades de 15g, aproximadamente</t>
  </si>
  <si>
    <t>Chá de hortelã sem aromatizantes e conservantes, caixa com 15 unidades de 15g, aproximadamente</t>
  </si>
  <si>
    <t>Coador tipo flanela, cor branco, industrial, para utilização nas cafeteiras</t>
  </si>
  <si>
    <t>Caixa de copos descartáveis de 200ml, em polipropileno, material atóxico, cristal, frisado e com bordas arredondadas, peso mínimo de 2,2g, em conformidade com a ABNT NBR 14856. Caixa com 25 pacotes acondicionados em sacos plásticos, lacrados, contendo 100 unidades cada</t>
  </si>
  <si>
    <t>Caixa de copos descartáveis de 50ml, em polipropileno, material atóxico, cristal, frisado e com bordas arredondadas, peso mínimo de 2,2g, em conformidade com a ABNT NBR 14856. Caixa com 25 pacotes acondicionados em sacos plásticos, lacrados, contendo 100 unidades cada</t>
  </si>
  <si>
    <t>Forro emborrachado, para bandeja redonda, medindo aproximadamente 30cm de diâmetro</t>
  </si>
  <si>
    <t>Forro emborrachado, para bandeja redonda, medindo aproximadamente 40cm de diâmetro</t>
  </si>
  <si>
    <t>Forro emborrachado, para bandeja retangular, medindo aproximadamente 45cm x 20cm de diâmetro</t>
  </si>
  <si>
    <t>Guardanapo de papel, com 23cm x 20cm, em folha simples, liso, cor branco, alvura superior a 70%, embalagem com 50 unidades</t>
  </si>
  <si>
    <t>lt</t>
  </si>
  <si>
    <t>RECEPCIONISTA</t>
  </si>
  <si>
    <t>ENCARREGADO</t>
  </si>
  <si>
    <t>RECEPCIONISTA / ENCARREGADA</t>
  </si>
  <si>
    <t>DESCRIÇÃO DETALHADA</t>
  </si>
  <si>
    <t>UNIDADE</t>
  </si>
  <si>
    <t xml:space="preserve">QTD. </t>
  </si>
  <si>
    <t>R$  UNIT.</t>
  </si>
  <si>
    <t xml:space="preserve">R$ TOTAL </t>
  </si>
  <si>
    <t>VIDA ÚTIL (meses)</t>
  </si>
  <si>
    <t>R$ MENSAL</t>
  </si>
  <si>
    <t>R$ ANUAL</t>
  </si>
  <si>
    <t>UN</t>
  </si>
  <si>
    <t xml:space="preserve"> TOTAL  UTENSÍLIOS DE COPEIRAGEM</t>
  </si>
  <si>
    <t>MATERIAIS DE CONSUMO</t>
  </si>
  <si>
    <t xml:space="preserve"> TOTAL MATERIAIS DE CONSUMO</t>
  </si>
  <si>
    <t>Posto</t>
  </si>
  <si>
    <t>Classificação Brasileira de Ocupações (CBO)</t>
  </si>
  <si>
    <t>Submódulo 2.1 - 13º Salário, Férias e Adicional de Férias</t>
  </si>
  <si>
    <t>13 (Décimo-terceiro) salário (Percentual obrigatório conforme Anexo XII - IN 5/17)</t>
  </si>
  <si>
    <t>Férias e Adicional de Férias  (Percentual obrigatório conforme Anexo XII - IN 5/17)</t>
  </si>
  <si>
    <t>TOTAL SUBMÓDULO 2.1</t>
  </si>
  <si>
    <t>PREÇO TOTAL POR EMPREGADO</t>
  </si>
  <si>
    <t>MÓDULO 6 – CUSTOS INDIRETOS, TRIBUTOS E LUCRO</t>
  </si>
  <si>
    <t>Subtotal (A + B + C + D + E)</t>
  </si>
  <si>
    <t>MÓDULO 5 – INSUMOS DIVERSOS</t>
  </si>
  <si>
    <t>MÓDULO 4 – CUSTO DE REPOSIÇÃO DO PROFISSIONAL AUSENTE</t>
  </si>
  <si>
    <t>MÓDULO 3 – PROVISÃO PARA RESCISÃO</t>
  </si>
  <si>
    <t>MÓDULO 2 – ENCARGOS E BENEFÍCIOS ANUAIS, MENSAIS E DIÁRIOS</t>
  </si>
  <si>
    <t>MÓDULO 1 - COMPOSIÇÃO DA REMUNERAÇÃO</t>
  </si>
  <si>
    <t>VALOR (R$)</t>
  </si>
  <si>
    <t>Mão-de-Obra vinculada à execução contratual (valor por empregado)</t>
  </si>
  <si>
    <t>QUADRO RESUMO DO CUSTO POR EMPREGADO</t>
  </si>
  <si>
    <t>Valor dos Tributos = P1 - Po</t>
  </si>
  <si>
    <t>Po / (1 - To) = P1 = ..............................................................................</t>
  </si>
  <si>
    <t>c)</t>
  </si>
  <si>
    <t>(Total dos Módulos 1, 2, 3, 4 e 5+ Custos indiretos + lucro)= Po = ...................................</t>
  </si>
  <si>
    <t>b)</t>
  </si>
  <si>
    <t>Tributos % = To = .............................................................</t>
  </si>
  <si>
    <t>a)</t>
  </si>
  <si>
    <t>TOTAL DO MÓDULO 6</t>
  </si>
  <si>
    <t>ISS</t>
  </si>
  <si>
    <t>C.3</t>
  </si>
  <si>
    <t>C.2</t>
  </si>
  <si>
    <t>C.1</t>
  </si>
  <si>
    <t>TRIBUTOS</t>
  </si>
  <si>
    <t>CUSTOS INDIRETOS, TRIBUTOS E LUCRO</t>
  </si>
  <si>
    <t>-</t>
  </si>
  <si>
    <t>TOTAL DO MÓDULO 5</t>
  </si>
  <si>
    <t>Utensílios</t>
  </si>
  <si>
    <t>Insumo de Materiais</t>
  </si>
  <si>
    <t xml:space="preserve">Insumo dos Uniformes </t>
  </si>
  <si>
    <t>INSUMOS DIVERSOS</t>
  </si>
  <si>
    <t>TOTAL DO MÓDULO 4</t>
  </si>
  <si>
    <t>Substituto na Intrajornada</t>
  </si>
  <si>
    <t>Substituto nas Ausências Legais</t>
  </si>
  <si>
    <t>Módulo 4 - Custo de Reposição do Profissional Ausente</t>
  </si>
  <si>
    <t>QUADRO-RESUMO DO MÓDULO 4 - CUSTO DE REPOSIÇÃO DO PROFISSIONAL AUSENTE</t>
  </si>
  <si>
    <t>TOTAL SUBMÓDULO 4.2</t>
  </si>
  <si>
    <t xml:space="preserve"> Substituto na cobertura de Intervalo para repouso ou alimentação</t>
  </si>
  <si>
    <t>Submódulo 4.2 - Intrajornada</t>
  </si>
  <si>
    <t>TOTAL SUBMÓDULO 4.1</t>
  </si>
  <si>
    <t>Substituto na cobertura de Outras ausências (especificar)</t>
  </si>
  <si>
    <t>Substituto na cobertura de Afastamento Maternidade</t>
  </si>
  <si>
    <t>Substituto na cobertura de Ausência por acidente de trabalho</t>
  </si>
  <si>
    <t>Substituto na cobertura de Licença-Paternidade</t>
  </si>
  <si>
    <t>Substituto na cobertura de Ausências Legais</t>
  </si>
  <si>
    <t>Substituto na cobertura de Férias</t>
  </si>
  <si>
    <t>Submódulo 4.1 - Substituto nas Ausências Legais</t>
  </si>
  <si>
    <t>TOTAL DO MÓDULO 3</t>
  </si>
  <si>
    <t>Multa sobre FGTS e contribuição social sobre o aviso prévio indenizado e sobre o aviso prévio trabalhado  (Alterado conforme Lei  nº  13.932/2019 )</t>
  </si>
  <si>
    <t>Incidência de GPS, FGTS e outras contribuições sobre o Aviso Prévio Trabalhado</t>
  </si>
  <si>
    <t xml:space="preserve">Aviso Prévio Trabalhado </t>
  </si>
  <si>
    <t>Incidência do FGTS sobre Aviso Prévio Indenizado</t>
  </si>
  <si>
    <t>Aviso Prévio Indenizado</t>
  </si>
  <si>
    <t>PROVISÃO PARA RESCISÃO</t>
  </si>
  <si>
    <t>TOTAL DO MÓDULO 2</t>
  </si>
  <si>
    <t>2.3</t>
  </si>
  <si>
    <t>GPS, FGTS e Outras Contribuições</t>
  </si>
  <si>
    <t>2.2</t>
  </si>
  <si>
    <t>13º Salário, Férias e Adicional de Férias</t>
  </si>
  <si>
    <t>2.1</t>
  </si>
  <si>
    <t>Módulo 2 - Encargos, Benefícios Anuais, Mensais e Diários</t>
  </si>
  <si>
    <t>QUADRO-RESUMO DO MÓDULO 2 - ENCARGOS, BENEFÍCIOS ANUAIS, MENSAIS E DIÁRIOS</t>
  </si>
  <si>
    <t>TOTAL SUBMÓDULO 2.3</t>
  </si>
  <si>
    <t>Seguro de Vida</t>
  </si>
  <si>
    <t>Auxílio Saúde</t>
  </si>
  <si>
    <t>Submódulo 2.3 - Benefícios Mensais e Diários</t>
  </si>
  <si>
    <t>TOTAL SUBMÓDULO 2.2</t>
  </si>
  <si>
    <t xml:space="preserve">FGTS </t>
  </si>
  <si>
    <t xml:space="preserve">INCRA </t>
  </si>
  <si>
    <t xml:space="preserve">SEBRAE </t>
  </si>
  <si>
    <t xml:space="preserve">SENAI - SENAC </t>
  </si>
  <si>
    <t>SESC ou SESI</t>
  </si>
  <si>
    <t>SAT (Seguro Acidente de Trabalho)</t>
  </si>
  <si>
    <t xml:space="preserve">Salário Educação </t>
  </si>
  <si>
    <t xml:space="preserve">INSS </t>
  </si>
  <si>
    <t>Submódulo 2.2 - GPS, FGTS e Outras Contribuições</t>
  </si>
  <si>
    <t>TOTAL DO MÓDULO 1</t>
  </si>
  <si>
    <t>Adicional de Hora Noturna Reduzida</t>
  </si>
  <si>
    <t>Adicional Noturno</t>
  </si>
  <si>
    <t>Adicional Insalubridade</t>
  </si>
  <si>
    <t xml:space="preserve">Adicional Periculosidade </t>
  </si>
  <si>
    <t>COMPOSIÇÃO DA REMUNERAÇÃO</t>
  </si>
  <si>
    <t>Salário Nominativo da Categoria Profissional</t>
  </si>
  <si>
    <t>Dados para composição dos custos referentes à mão-de-obra</t>
  </si>
  <si>
    <t>Quantidade total a contratar (em função da unidade de medida)</t>
  </si>
  <si>
    <t>Nº de meses de execução contratual</t>
  </si>
  <si>
    <t>Ano do Acordo, Convenção ou Dissídio Coletivo</t>
  </si>
  <si>
    <t>Município</t>
  </si>
  <si>
    <t>Data de apresentação da proposta</t>
  </si>
  <si>
    <t>Discriminação dos Serviços</t>
  </si>
  <si>
    <t>PLANILHA DE CUSTOS E FORMAÇÃO DE PREÇOS</t>
  </si>
  <si>
    <t>IN 05/2017/SEGES/MPDG - ANEXO VII-D</t>
  </si>
  <si>
    <t>PREGÃO N.º ____/202_</t>
  </si>
  <si>
    <t>BRASÍLIA</t>
  </si>
  <si>
    <t xml:space="preserve">Categoria profissional: </t>
  </si>
  <si>
    <t>QUADRO RESUMO - EQUIPAMENTOS E MATERIAIS DE CONSUMO</t>
  </si>
  <si>
    <t>Garrafa de álcool etílico hidratado 70%, com registro no INMETRO</t>
  </si>
  <si>
    <t>Detergente tipo neutro, 100% biodegradável, com sistema de push pull, acondicionado em frasco de 500 ml</t>
  </si>
  <si>
    <t>Pano de chão, tipo saco, 100% algodão, alvejado, bordas com acabamento em overlock, dimensão 70cm x 50xm</t>
  </si>
  <si>
    <t>EQUIPAMENTOS</t>
  </si>
  <si>
    <t xml:space="preserve"> TOTAL  GERAL DE MATERIAIS</t>
  </si>
  <si>
    <t>MATERIAIS DE LIMPEZA E UTENSÍLIOS</t>
  </si>
  <si>
    <t xml:space="preserve"> TOTAL  GERAL DE MATERIAIS DE LIMPEZA E UTENSÍLIOS</t>
  </si>
  <si>
    <t>Unidade de medida</t>
  </si>
  <si>
    <t>pares</t>
  </si>
  <si>
    <t>Auxílio Odontológico</t>
  </si>
  <si>
    <t xml:space="preserve">PIS </t>
  </si>
  <si>
    <t>COFINS</t>
  </si>
  <si>
    <t>SEACDF 0038/21</t>
  </si>
  <si>
    <t>PREGÃO N.º 09/2021</t>
  </si>
  <si>
    <t>50840.101740/2021-81</t>
  </si>
  <si>
    <t>Pregão Eletrônico nº 09/2021</t>
  </si>
  <si>
    <t>Apoio Adm</t>
  </si>
  <si>
    <t>Recepcionista</t>
  </si>
  <si>
    <t>4221-05</t>
  </si>
  <si>
    <t xml:space="preserve">Data da Licitação: </t>
  </si>
  <si>
    <t xml:space="preserve">Horário: </t>
  </si>
  <si>
    <t>Totalizadora</t>
  </si>
  <si>
    <t>PREÇOS POR POSTO</t>
  </si>
  <si>
    <t>Unidades / Cargos</t>
  </si>
  <si>
    <t>Quantidade</t>
  </si>
  <si>
    <t>Preço Unitário</t>
  </si>
  <si>
    <t>Preço Mensal</t>
  </si>
  <si>
    <t>Preço Global</t>
  </si>
  <si>
    <t>VALOR ESTIMADO PELO EDITAL</t>
  </si>
  <si>
    <t>PROPOSTA/ESTIMADO</t>
  </si>
  <si>
    <t>Encargos Sociais:</t>
  </si>
  <si>
    <t>Desp. Adm.:</t>
  </si>
  <si>
    <t>Lucro:</t>
  </si>
  <si>
    <t>Folha de Pagamento</t>
  </si>
  <si>
    <t>Remuneração</t>
  </si>
  <si>
    <t>Mensal</t>
  </si>
  <si>
    <t>Insumos</t>
  </si>
  <si>
    <t>Transporte</t>
  </si>
  <si>
    <t>Auxílio Alimentação (Vales, Cesta Básica, etc.)</t>
  </si>
  <si>
    <t>Uniforme</t>
  </si>
  <si>
    <t>INSS</t>
  </si>
  <si>
    <t>FGTS</t>
  </si>
  <si>
    <t>MEDIA 12MESES</t>
  </si>
  <si>
    <t>MEDIA TOTAL 24 MESES</t>
  </si>
  <si>
    <t>DIFERENÇA</t>
  </si>
  <si>
    <t>PIS</t>
  </si>
  <si>
    <t>CSLL</t>
  </si>
  <si>
    <t>Vale Transporte</t>
  </si>
  <si>
    <t>Vale Alimentação</t>
  </si>
  <si>
    <t>INSS de 3º</t>
  </si>
  <si>
    <t>Administração</t>
  </si>
  <si>
    <t>IRPJ</t>
  </si>
  <si>
    <t>Provisionamento (13º salário)</t>
  </si>
  <si>
    <t>À</t>
  </si>
  <si>
    <r>
      <rPr>
        <b/>
        <sz val="8"/>
        <rFont val="Verdana"/>
        <family val="2"/>
      </rPr>
      <t>T &amp; S LOCAÇÃO DE MÃO DE OBRA EM GERAL - EIRELI,</t>
    </r>
    <r>
      <rPr>
        <sz val="8"/>
        <rFont val="Verdana"/>
        <family val="2"/>
      </rPr>
      <t xml:space="preserve"> estabelecida à Av. Rio Branco, nº 18/10º andar – Centro – Rio de Janeiro – RJ, Telefones: 3993-1430/1432, E-mail: licitacao@tslocacao.com.br inscrita no CNPJ sob o nº 12.978.986/0001-58 e Inscrição Municipal nº 04.96.668-0, vem, por meio desta, apresentar nossa proposta de preços, conforme solicitado por V.Sas.</t>
    </r>
  </si>
  <si>
    <t>Nos preços indicados na planilha de preços acima estão incluídos todos os custos, benefícios, encargos, tributos, taxas e demais contribuições pertinentes.</t>
  </si>
  <si>
    <t>Declaramos conhecer a legislação de regência desta licitação e que os serviços/bens serão fornecidos de acordo com as condições estabelecidas neste Edital, que conhecemos e aceitamos em todos os seus termos, inclusive quanto ao pagamento e outros</t>
  </si>
  <si>
    <t>Cabe também informar a V.S.as que a T &amp; S LOCAÇÃO DE MÃO DE OBRA EM GERAL - EIRELI, trabalha com terceirização de mão de obra de Recepcionistas, Telefonistas, Copeiras, Office Boys, Porteiros, Motoristas, Ascensoristas, Vigias Desarmados, Auxiliares de Serviços Gerais, Faxineiros, Faxineiras Residenciais, Maqueiros, Manipuladores de Alimentos, Merendeiras, etc., e outras atividades de locação de mão de obra em geral.</t>
  </si>
  <si>
    <t>DO REPRESENTANTE LEGAL:</t>
  </si>
  <si>
    <t xml:space="preserve">Sr. Sergio Fernandes Martinho 
RG: 05.658.281-0 – DETRAN
CPF: 642.050.887-87
Diretor
</t>
  </si>
  <si>
    <t>DADOS BANCÁRIOS:</t>
  </si>
  <si>
    <t xml:space="preserve">Banco: Itaú 341
Agência: 0204
Conta Corrente: 31011-4
</t>
  </si>
  <si>
    <t>Esta proposta tem validade de 90 (noventa) dias a partir desta data.</t>
  </si>
  <si>
    <t>Rio de Janeiro, 26 de Outubro de 2021</t>
  </si>
  <si>
    <t>5134-25</t>
  </si>
  <si>
    <t>Copeira</t>
  </si>
  <si>
    <t>5134-05</t>
  </si>
  <si>
    <t>Garçom</t>
  </si>
  <si>
    <t>7832-10</t>
  </si>
  <si>
    <t>Carregador</t>
  </si>
  <si>
    <t>4101-05</t>
  </si>
  <si>
    <t>Encarregado Geral</t>
  </si>
  <si>
    <t xml:space="preserve">EMPRESA DE PLANEJAMENTO E LOGÍSTICA </t>
  </si>
  <si>
    <t>Salários: SEACDF 0038/2021</t>
  </si>
  <si>
    <t>Material</t>
  </si>
  <si>
    <t>Equipamentos</t>
  </si>
  <si>
    <t>QTD. ANUAL</t>
  </si>
  <si>
    <t>Tendo examinado minuciosamente as normas específicas do Edital convocatório, cujo objeto é a contratação de empresa especializada para  prestação de serviços de recepção, copeiragem, garçom, carregador e encarregado, incluindo todos os insumos e equipamentos necessários, com o objetivo de garantir a continuidade e disponibilidade dos serviços no âmbito da Empresa de Planejamento e LogísƟca - EPL, em Brasília/DF, conforme condições, quanƟdades e exigências estabelecidas, passamos a formular a seguinte proposta:</t>
  </si>
  <si>
    <t>PROPOSTA COMERCIAL</t>
  </si>
  <si>
    <t>EMPRESA DE PLANEJAMENTO E LOGÍSTICA</t>
  </si>
  <si>
    <r>
      <t xml:space="preserve">Planilha de Custos elaborada por </t>
    </r>
    <r>
      <rPr>
        <b/>
        <sz val="11"/>
        <color theme="0"/>
        <rFont val="Calibri"/>
        <family val="2"/>
      </rPr>
      <t>Rodrigo Towesend</t>
    </r>
    <r>
      <rPr>
        <sz val="11"/>
        <color theme="0"/>
        <rFont val="Calibri"/>
        <family val="2"/>
      </rPr>
      <t xml:space="preserve"> em </t>
    </r>
    <r>
      <rPr>
        <b/>
        <sz val="11"/>
        <color theme="0"/>
        <rFont val="Calibri"/>
        <family val="2"/>
      </rPr>
      <t>25/10/2021</t>
    </r>
  </si>
  <si>
    <t>Crachá de identificação</t>
  </si>
  <si>
    <t>Transporte (R$ 5,50 x 2 x 22dias) - (salário base x 6%)</t>
  </si>
  <si>
    <t>Auxílio-Refeição/Alimentação e Cesta Básica  (R$ 35,00 x 22dias)</t>
  </si>
  <si>
    <t>(Quatrocentos e oitenta e seis mil, duzentos e oitenta reais e noventa e dois centavos)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</si>
</sst>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R$&quot;\ * #,##0.00_-;\-&quot;R$&quot;\ * #,##0.00_-;_-&quot;R$&quot;\ * &quot;-&quot;??_-;_-@_-"/>
    <numFmt numFmtId="43" formatCode="_-* #,##0.00_-;\-* #,##0.00_-;_-* &quot;-&quot;??_-;_-@_-"/>
    <numFmt numFmtId="164" formatCode="_(&quot;R$ &quot;* #,##0.00_);_(&quot;R$ &quot;* \(#,##0.00\);_(&quot;R$ &quot;* &quot;-&quot;??_);_(@_)"/>
    <numFmt numFmtId="165" formatCode="_(* #,##0.00_);_(* \(#,##0.00\);_(* &quot;-&quot;??_);_(@_)"/>
    <numFmt numFmtId="166" formatCode="&quot;R$&quot;\ #,##0.00"/>
    <numFmt numFmtId="167" formatCode="_-&quot;R$&quot;* #,##0.00_-;\-&quot;R$&quot;* #,##0.00_-;_-&quot;R$&quot;* &quot;-&quot;??_-;_-@_-"/>
    <numFmt numFmtId="168" formatCode="&quot;R$ &quot;#,##0.00_);[Red]\(&quot;R$ &quot;#,##0.00\)"/>
    <numFmt numFmtId="169" formatCode="dd/mm/yy\ &quot; -&quot;\ ddd;@"/>
    <numFmt numFmtId="170" formatCode="&quot;Verdadeiro&quot;;&quot;Verdadeiro&quot;;&quot;Falso&quot;"/>
  </numFmts>
  <fonts count="50">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b/>
      <sz val="11"/>
      <color theme="1"/>
      <name val="Arial"/>
      <family val="2"/>
    </font>
    <font>
      <sz val="11"/>
      <color theme="1"/>
      <name val="Arial"/>
      <family val="2"/>
    </font>
    <font>
      <b/>
      <sz val="12"/>
      <color theme="1"/>
      <name val="Calibri"/>
      <family val="2"/>
      <scheme val="minor"/>
    </font>
    <font>
      <sz val="12"/>
      <color theme="1"/>
      <name val="Calibri"/>
      <family val="2"/>
      <scheme val="minor"/>
    </font>
    <font>
      <sz val="11"/>
      <color theme="1"/>
      <name val="Times New Roman"/>
      <family val="1"/>
    </font>
    <font>
      <strike/>
      <sz val="11"/>
      <name val="Calibri"/>
      <family val="2"/>
      <scheme val="minor"/>
    </font>
    <font>
      <b/>
      <sz val="12"/>
      <name val="Calibri"/>
      <family val="2"/>
      <scheme val="minor"/>
    </font>
    <font>
      <sz val="12"/>
      <name val="Calibri"/>
      <family val="2"/>
      <scheme val="minor"/>
    </font>
    <font>
      <sz val="12"/>
      <color rgb="FF000000"/>
      <name val="Calibri"/>
      <family val="2"/>
      <scheme val="minor"/>
    </font>
    <font>
      <b/>
      <sz val="18"/>
      <color theme="0"/>
      <name val="Calibri"/>
      <family val="2"/>
    </font>
    <font>
      <b/>
      <sz val="14"/>
      <color rgb="FF000000"/>
      <name val="Calibri"/>
      <family val="2"/>
    </font>
    <font>
      <b/>
      <sz val="14"/>
      <color theme="0"/>
      <name val="Calibri"/>
      <family val="2"/>
    </font>
    <font>
      <b/>
      <sz val="10"/>
      <color rgb="FF000000"/>
      <name val="Calibri"/>
      <family val="2"/>
      <scheme val="minor"/>
    </font>
    <font>
      <sz val="9"/>
      <color rgb="FF000000"/>
      <name val="Calibri"/>
      <family val="2"/>
    </font>
    <font>
      <sz val="9"/>
      <color theme="1"/>
      <name val="Calibri"/>
      <family val="2"/>
    </font>
    <font>
      <b/>
      <sz val="10"/>
      <color rgb="FF000000"/>
      <name val="Calibri"/>
      <family val="2"/>
    </font>
    <font>
      <b/>
      <sz val="10"/>
      <color theme="1"/>
      <name val="Calibri"/>
      <family val="2"/>
      <scheme val="minor"/>
    </font>
    <font>
      <sz val="9"/>
      <color rgb="FF000000"/>
      <name val="Calibri"/>
      <family val="2"/>
      <scheme val="minor"/>
    </font>
    <font>
      <sz val="8"/>
      <color theme="1"/>
      <name val="Calibri"/>
      <family val="2"/>
    </font>
    <font>
      <b/>
      <sz val="14"/>
      <color theme="1"/>
      <name val="Calibri"/>
      <family val="2"/>
      <scheme val="minor"/>
    </font>
    <font>
      <sz val="10"/>
      <name val="Arial"/>
      <family val="2"/>
    </font>
    <font>
      <b/>
      <sz val="10"/>
      <name val="Arial"/>
      <family val="2"/>
    </font>
    <font>
      <b/>
      <sz val="14"/>
      <name val="Arial"/>
      <family val="2"/>
    </font>
    <font>
      <b/>
      <sz val="10"/>
      <color rgb="FFFF0000"/>
      <name val="Arial"/>
      <family val="2"/>
    </font>
    <font>
      <sz val="10"/>
      <color rgb="FFFF0000"/>
      <name val="Arial"/>
      <family val="2"/>
    </font>
    <font>
      <b/>
      <strike/>
      <u/>
      <sz val="10"/>
      <name val="Arial"/>
      <family val="2"/>
    </font>
    <font>
      <sz val="10"/>
      <color theme="1"/>
      <name val="Cambria"/>
      <family val="1"/>
      <scheme val="major"/>
    </font>
    <font>
      <sz val="10"/>
      <name val="Verdana"/>
      <family val="2"/>
    </font>
    <font>
      <b/>
      <sz val="10"/>
      <name val="Verdana"/>
      <family val="2"/>
    </font>
    <font>
      <sz val="8"/>
      <name val="Verdana"/>
      <family val="2"/>
    </font>
    <font>
      <b/>
      <sz val="8"/>
      <name val="Verdana"/>
      <family val="2"/>
    </font>
    <font>
      <b/>
      <sz val="10"/>
      <color theme="1"/>
      <name val="Ecofont Vera Sans"/>
    </font>
    <font>
      <b/>
      <u/>
      <sz val="8"/>
      <name val="Verdana"/>
      <family val="2"/>
    </font>
    <font>
      <i/>
      <sz val="8"/>
      <name val="Verdana"/>
      <family val="2"/>
    </font>
    <font>
      <sz val="8"/>
      <color theme="1"/>
      <name val="Ecofont Vera Sans"/>
    </font>
    <font>
      <b/>
      <sz val="12"/>
      <color rgb="FFFF0000"/>
      <name val="Ecofont Vera Sans"/>
    </font>
    <font>
      <b/>
      <sz val="11"/>
      <color theme="0"/>
      <name val="Calibri"/>
      <family val="2"/>
      <scheme val="minor"/>
    </font>
    <font>
      <sz val="11"/>
      <color theme="0"/>
      <name val="Calibri"/>
      <family val="2"/>
      <scheme val="minor"/>
    </font>
    <font>
      <sz val="10"/>
      <color theme="0"/>
      <name val="Cambria"/>
      <family val="1"/>
      <scheme val="major"/>
    </font>
    <font>
      <b/>
      <sz val="14"/>
      <color theme="0"/>
      <name val="Calibri"/>
      <family val="2"/>
      <scheme val="minor"/>
    </font>
    <font>
      <sz val="10"/>
      <color theme="0"/>
      <name val="Calibri"/>
      <family val="2"/>
      <scheme val="minor"/>
    </font>
    <font>
      <b/>
      <sz val="10"/>
      <color theme="0"/>
      <name val="Calibri"/>
      <family val="2"/>
      <scheme val="minor"/>
    </font>
    <font>
      <b/>
      <sz val="11"/>
      <color theme="0"/>
      <name val="Calibri"/>
      <family val="2"/>
    </font>
    <font>
      <sz val="11"/>
      <color theme="0"/>
      <name val="Calibri"/>
      <family val="2"/>
    </font>
    <font>
      <sz val="10"/>
      <color theme="0"/>
      <name val="Arial"/>
      <family val="2"/>
    </font>
    <font>
      <sz val="10"/>
      <color theme="0"/>
      <name val="Times New Roman"/>
      <family val="1"/>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3"/>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indexed="22"/>
        <bgColor indexed="31"/>
      </patternFill>
    </fill>
    <fill>
      <patternFill patternType="solid">
        <fgColor theme="0"/>
        <bgColor indexed="31"/>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s>
  <cellStyleXfs count="12">
    <xf numFmtId="0" fontId="0" fillId="0" borderId="0"/>
    <xf numFmtId="43"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0" fontId="24" fillId="0" borderId="0"/>
    <xf numFmtId="164" fontId="24" fillId="0" borderId="0" applyFill="0" applyBorder="0" applyAlignment="0" applyProtection="0"/>
    <xf numFmtId="9" fontId="24" fillId="0" borderId="0" applyFill="0" applyBorder="0" applyAlignment="0" applyProtection="0"/>
    <xf numFmtId="44" fontId="1" fillId="0" borderId="0" applyFont="0" applyFill="0" applyBorder="0" applyAlignment="0" applyProtection="0"/>
    <xf numFmtId="0" fontId="24" fillId="0" borderId="0"/>
    <xf numFmtId="164" fontId="24" fillId="0" borderId="0" applyFont="0" applyFill="0" applyBorder="0" applyAlignment="0" applyProtection="0"/>
    <xf numFmtId="9" fontId="24" fillId="0" borderId="0" applyFont="0" applyFill="0" applyBorder="0" applyAlignment="0" applyProtection="0"/>
    <xf numFmtId="170" fontId="24" fillId="0" borderId="0" applyFill="0" applyBorder="0" applyAlignment="0" applyProtection="0"/>
  </cellStyleXfs>
  <cellXfs count="261">
    <xf numFmtId="0" fontId="0" fillId="0" borderId="0" xfId="0"/>
    <xf numFmtId="0" fontId="0"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horizontal="center" vertical="center"/>
    </xf>
    <xf numFmtId="166" fontId="0" fillId="0" borderId="0" xfId="0" applyNumberFormat="1"/>
    <xf numFmtId="4" fontId="0" fillId="0" borderId="0" xfId="0" applyNumberFormat="1"/>
    <xf numFmtId="0" fontId="3" fillId="0" borderId="1" xfId="0" applyFont="1" applyBorder="1" applyAlignment="1">
      <alignment vertical="center" wrapText="1"/>
    </xf>
    <xf numFmtId="0" fontId="0" fillId="0" borderId="0" xfId="0" applyFont="1"/>
    <xf numFmtId="0" fontId="7" fillId="0" borderId="0" xfId="0" applyFont="1" applyAlignment="1">
      <alignment vertical="center" wrapText="1"/>
    </xf>
    <xf numFmtId="0" fontId="7" fillId="2" borderId="0" xfId="0" applyFont="1" applyFill="1" applyAlignment="1">
      <alignment vertical="center" wrapText="1"/>
    </xf>
    <xf numFmtId="43" fontId="0" fillId="0" borderId="0" xfId="0" applyNumberFormat="1"/>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43" fontId="11" fillId="2" borderId="1" xfId="1" applyFont="1" applyFill="1" applyBorder="1" applyAlignment="1">
      <alignment vertical="center" wrapText="1"/>
    </xf>
    <xf numFmtId="43" fontId="10" fillId="2" borderId="1" xfId="1" applyFont="1" applyFill="1" applyBorder="1" applyAlignment="1">
      <alignment vertical="center" wrapText="1"/>
    </xf>
    <xf numFmtId="0" fontId="8" fillId="3" borderId="0" xfId="0" applyFont="1" applyFill="1" applyBorder="1" applyAlignment="1">
      <alignment wrapText="1"/>
    </xf>
    <xf numFmtId="0" fontId="8" fillId="3" borderId="0" xfId="0" applyFont="1" applyFill="1" applyBorder="1" applyAlignment="1">
      <alignment horizontal="left"/>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0" borderId="0" xfId="0" applyFont="1"/>
    <xf numFmtId="0" fontId="5" fillId="0" borderId="1" xfId="0" applyFont="1" applyFill="1" applyBorder="1" applyAlignment="1">
      <alignment horizontal="center" vertical="center"/>
    </xf>
    <xf numFmtId="0" fontId="10" fillId="2" borderId="1" xfId="0" applyFont="1" applyFill="1" applyBorder="1" applyAlignment="1">
      <alignment horizontal="center" vertical="center" wrapText="1"/>
    </xf>
    <xf numFmtId="0" fontId="14" fillId="0" borderId="6" xfId="0" applyFont="1" applyBorder="1" applyAlignment="1">
      <alignment horizontal="center" vertical="center"/>
    </xf>
    <xf numFmtId="0" fontId="15" fillId="0" borderId="6" xfId="0" applyFont="1" applyBorder="1" applyAlignment="1">
      <alignment horizontal="center" vertical="center" wrapText="1"/>
    </xf>
    <xf numFmtId="0" fontId="16" fillId="7" borderId="1" xfId="0" applyFont="1" applyFill="1" applyBorder="1" applyAlignment="1">
      <alignment horizontal="center" vertical="center"/>
    </xf>
    <xf numFmtId="0" fontId="16" fillId="7" borderId="1" xfId="0" applyFont="1" applyFill="1" applyBorder="1" applyAlignment="1">
      <alignment horizontal="center" vertical="center" wrapText="1"/>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3" fontId="17" fillId="0" borderId="1" xfId="0" applyNumberFormat="1" applyFont="1" applyBorder="1" applyAlignment="1">
      <alignment horizontal="center" vertical="center"/>
    </xf>
    <xf numFmtId="4" fontId="17" fillId="0" borderId="1" xfId="2" applyNumberFormat="1" applyFont="1" applyFill="1" applyBorder="1" applyAlignment="1">
      <alignment horizontal="center" vertical="center"/>
    </xf>
    <xf numFmtId="4" fontId="17" fillId="0" borderId="9" xfId="0" applyNumberFormat="1" applyFont="1" applyBorder="1" applyAlignment="1">
      <alignment horizontal="center" vertical="center"/>
    </xf>
    <xf numFmtId="0" fontId="17" fillId="0" borderId="9" xfId="0" applyFont="1" applyBorder="1" applyAlignment="1">
      <alignment horizontal="center" vertical="center"/>
    </xf>
    <xf numFmtId="0" fontId="0" fillId="0" borderId="0" xfId="0" applyAlignment="1">
      <alignment vertical="center"/>
    </xf>
    <xf numFmtId="43" fontId="2" fillId="0" borderId="0" xfId="2" applyNumberFormat="1" applyFont="1" applyBorder="1" applyAlignment="1">
      <alignment vertical="center"/>
    </xf>
    <xf numFmtId="0" fontId="2" fillId="0" borderId="0" xfId="0" applyFont="1"/>
    <xf numFmtId="167" fontId="6" fillId="8" borderId="1" xfId="3" applyFont="1" applyFill="1" applyBorder="1" applyAlignment="1">
      <alignment vertical="center"/>
    </xf>
    <xf numFmtId="0" fontId="18" fillId="0" borderId="9" xfId="0" applyFont="1" applyBorder="1" applyAlignment="1">
      <alignment horizontal="center" vertical="center" wrapText="1"/>
    </xf>
    <xf numFmtId="3" fontId="17" fillId="0" borderId="9" xfId="0" applyNumberFormat="1" applyFont="1" applyBorder="1" applyAlignment="1">
      <alignment horizontal="center" vertical="center"/>
    </xf>
    <xf numFmtId="0" fontId="0" fillId="0" borderId="0" xfId="0" applyAlignment="1">
      <alignment horizontal="left" vertical="center"/>
    </xf>
    <xf numFmtId="0" fontId="21" fillId="0" borderId="1" xfId="0" applyFont="1" applyBorder="1" applyAlignment="1">
      <alignment horizontal="center" vertical="center" wrapText="1"/>
    </xf>
    <xf numFmtId="0" fontId="22" fillId="0" borderId="1" xfId="0" applyFont="1" applyBorder="1" applyAlignment="1">
      <alignment horizontal="center" vertical="center" wrapText="1"/>
    </xf>
    <xf numFmtId="167" fontId="23" fillId="7" borderId="1" xfId="3" applyFont="1" applyFill="1" applyBorder="1" applyAlignment="1">
      <alignment vertical="center"/>
    </xf>
    <xf numFmtId="0" fontId="25" fillId="0" borderId="1" xfId="4" applyFont="1" applyBorder="1" applyAlignment="1">
      <alignment horizontal="center" vertical="center"/>
    </xf>
    <xf numFmtId="10" fontId="24" fillId="0" borderId="1" xfId="4" applyNumberFormat="1" applyFont="1" applyBorder="1" applyAlignment="1">
      <alignment horizontal="center" vertical="center"/>
    </xf>
    <xf numFmtId="2" fontId="24" fillId="0" borderId="1" xfId="4" applyNumberFormat="1" applyFont="1" applyBorder="1" applyAlignment="1">
      <alignment vertical="center"/>
    </xf>
    <xf numFmtId="10" fontId="24" fillId="2" borderId="1" xfId="4" applyNumberFormat="1" applyFont="1" applyFill="1" applyBorder="1" applyAlignment="1">
      <alignment horizontal="center" vertical="center"/>
    </xf>
    <xf numFmtId="10" fontId="25" fillId="0" borderId="1" xfId="4" applyNumberFormat="1" applyFont="1" applyBorder="1" applyAlignment="1">
      <alignment horizontal="center" vertical="center"/>
    </xf>
    <xf numFmtId="2" fontId="25" fillId="0" borderId="1" xfId="4" applyNumberFormat="1" applyFont="1" applyBorder="1" applyAlignment="1">
      <alignment vertical="center"/>
    </xf>
    <xf numFmtId="0" fontId="24" fillId="0" borderId="1" xfId="4" applyFont="1" applyBorder="1" applyAlignment="1">
      <alignment vertical="center"/>
    </xf>
    <xf numFmtId="0" fontId="24" fillId="0" borderId="0" xfId="4"/>
    <xf numFmtId="43" fontId="24" fillId="0" borderId="0" xfId="4" applyNumberFormat="1" applyFont="1" applyAlignment="1">
      <alignment vertical="center"/>
    </xf>
    <xf numFmtId="164" fontId="25" fillId="0" borderId="0" xfId="5" applyFont="1" applyAlignment="1">
      <alignment vertical="center"/>
    </xf>
    <xf numFmtId="0" fontId="25" fillId="0" borderId="0" xfId="4" applyFont="1" applyAlignment="1">
      <alignment vertical="center"/>
    </xf>
    <xf numFmtId="44" fontId="25" fillId="0" borderId="0" xfId="0" applyNumberFormat="1" applyFont="1" applyAlignment="1">
      <alignment vertical="center"/>
    </xf>
    <xf numFmtId="0" fontId="25" fillId="0" borderId="0" xfId="0" applyFont="1" applyAlignment="1">
      <alignment vertical="center"/>
    </xf>
    <xf numFmtId="2" fontId="24" fillId="0" borderId="0" xfId="4" applyNumberFormat="1" applyFont="1" applyAlignment="1">
      <alignment vertical="center"/>
    </xf>
    <xf numFmtId="167" fontId="26" fillId="0" borderId="1" xfId="4" applyNumberFormat="1" applyFont="1" applyFill="1" applyBorder="1" applyAlignment="1">
      <alignment vertical="center"/>
    </xf>
    <xf numFmtId="0" fontId="24" fillId="0" borderId="1" xfId="4" applyFont="1" applyBorder="1" applyAlignment="1">
      <alignment horizontal="center" vertical="center"/>
    </xf>
    <xf numFmtId="2" fontId="25" fillId="0" borderId="1" xfId="4" applyNumberFormat="1" applyFont="1" applyFill="1" applyBorder="1" applyAlignment="1">
      <alignment vertical="center"/>
    </xf>
    <xf numFmtId="0" fontId="25" fillId="0" borderId="1" xfId="4" applyFont="1" applyFill="1" applyBorder="1" applyAlignment="1">
      <alignment horizontal="center" vertical="center"/>
    </xf>
    <xf numFmtId="2" fontId="24" fillId="0" borderId="1" xfId="4" applyNumberFormat="1" applyFont="1" applyFill="1" applyBorder="1" applyAlignment="1">
      <alignment vertical="center"/>
    </xf>
    <xf numFmtId="0" fontId="24" fillId="0" borderId="1" xfId="4" applyFont="1" applyFill="1" applyBorder="1" applyAlignment="1">
      <alignment horizontal="center" vertical="center"/>
    </xf>
    <xf numFmtId="2" fontId="25" fillId="0" borderId="0" xfId="4" applyNumberFormat="1" applyFont="1" applyFill="1" applyBorder="1" applyAlignment="1">
      <alignment vertical="center"/>
    </xf>
    <xf numFmtId="0" fontId="24" fillId="0" borderId="0" xfId="4" applyFont="1" applyBorder="1" applyAlignment="1">
      <alignment horizontal="center" vertical="center"/>
    </xf>
    <xf numFmtId="2" fontId="27" fillId="0" borderId="12" xfId="4" applyNumberFormat="1" applyFont="1" applyFill="1" applyBorder="1" applyAlignment="1">
      <alignment vertical="center"/>
    </xf>
    <xf numFmtId="10" fontId="27" fillId="0" borderId="6" xfId="6" applyNumberFormat="1" applyFont="1" applyBorder="1" applyAlignment="1">
      <alignment vertical="center"/>
    </xf>
    <xf numFmtId="0" fontId="27" fillId="0" borderId="11" xfId="4" applyFont="1" applyBorder="1" applyAlignment="1">
      <alignment horizontal="center" vertical="center"/>
    </xf>
    <xf numFmtId="2" fontId="27" fillId="0" borderId="13" xfId="4" applyNumberFormat="1" applyFont="1" applyFill="1" applyBorder="1" applyAlignment="1">
      <alignment vertical="center"/>
    </xf>
    <xf numFmtId="10" fontId="27" fillId="0" borderId="0" xfId="6" applyNumberFormat="1" applyFont="1" applyBorder="1" applyAlignment="1">
      <alignment vertical="center"/>
    </xf>
    <xf numFmtId="0" fontId="27" fillId="0" borderId="0" xfId="4" applyFont="1" applyBorder="1" applyAlignment="1">
      <alignment horizontal="left" vertical="center"/>
    </xf>
    <xf numFmtId="0" fontId="27" fillId="0" borderId="14" xfId="4" applyFont="1" applyBorder="1" applyAlignment="1">
      <alignment horizontal="center" vertical="center"/>
    </xf>
    <xf numFmtId="0" fontId="28" fillId="0" borderId="14" xfId="4" applyFont="1" applyBorder="1" applyAlignment="1">
      <alignment vertical="center"/>
    </xf>
    <xf numFmtId="2" fontId="27" fillId="0" borderId="10" xfId="4" applyNumberFormat="1" applyFont="1" applyFill="1" applyBorder="1" applyAlignment="1">
      <alignment vertical="center"/>
    </xf>
    <xf numFmtId="10" fontId="27" fillId="0" borderId="5" xfId="6" applyNumberFormat="1" applyFont="1" applyBorder="1" applyAlignment="1">
      <alignment vertical="center"/>
    </xf>
    <xf numFmtId="0" fontId="27" fillId="0" borderId="15" xfId="4" applyFont="1" applyBorder="1" applyAlignment="1">
      <alignment horizontal="center" vertical="center"/>
    </xf>
    <xf numFmtId="10" fontId="24" fillId="0" borderId="1" xfId="6" applyNumberFormat="1" applyFont="1" applyBorder="1" applyAlignment="1">
      <alignment vertical="center"/>
    </xf>
    <xf numFmtId="2" fontId="24" fillId="0" borderId="1" xfId="4" applyNumberFormat="1" applyFont="1" applyBorder="1" applyAlignment="1">
      <alignment horizontal="center" vertical="center"/>
    </xf>
    <xf numFmtId="10" fontId="24" fillId="0" borderId="1" xfId="6" applyNumberFormat="1" applyFont="1" applyBorder="1" applyAlignment="1">
      <alignment horizontal="center" vertical="center"/>
    </xf>
    <xf numFmtId="10" fontId="24" fillId="0" borderId="1" xfId="4" applyNumberFormat="1" applyFont="1" applyBorder="1" applyAlignment="1">
      <alignment vertical="center"/>
    </xf>
    <xf numFmtId="0" fontId="25" fillId="10" borderId="1" xfId="4" applyFont="1" applyFill="1" applyBorder="1" applyAlignment="1">
      <alignment horizontal="center" vertical="center"/>
    </xf>
    <xf numFmtId="10" fontId="24" fillId="0" borderId="1" xfId="4" applyNumberFormat="1" applyFont="1" applyFill="1" applyBorder="1" applyAlignment="1">
      <alignment horizontal="center" vertical="center"/>
    </xf>
    <xf numFmtId="2" fontId="24" fillId="0" borderId="1" xfId="4" applyNumberFormat="1" applyFont="1" applyBorder="1" applyAlignment="1">
      <alignment horizontal="right" vertical="center"/>
    </xf>
    <xf numFmtId="0" fontId="25" fillId="4" borderId="1" xfId="4" applyFont="1" applyFill="1" applyBorder="1" applyAlignment="1">
      <alignment horizontal="center" vertical="center"/>
    </xf>
    <xf numFmtId="2" fontId="25" fillId="0" borderId="0" xfId="4" applyNumberFormat="1" applyFont="1" applyBorder="1" applyAlignment="1">
      <alignment vertical="center"/>
    </xf>
    <xf numFmtId="0" fontId="25" fillId="0" borderId="0" xfId="4" applyFont="1" applyBorder="1" applyAlignment="1">
      <alignment horizontal="center" vertical="center"/>
    </xf>
    <xf numFmtId="10" fontId="24" fillId="0" borderId="1" xfId="6" applyNumberFormat="1" applyFont="1" applyFill="1" applyBorder="1" applyAlignment="1">
      <alignment horizontal="center" vertical="center"/>
    </xf>
    <xf numFmtId="0" fontId="24" fillId="0" borderId="0" xfId="4" applyFont="1" applyBorder="1" applyAlignment="1">
      <alignment horizontal="left" vertical="center"/>
    </xf>
    <xf numFmtId="10" fontId="29" fillId="4" borderId="1" xfId="4" applyNumberFormat="1" applyFont="1" applyFill="1" applyBorder="1" applyAlignment="1">
      <alignment horizontal="center" vertical="center"/>
    </xf>
    <xf numFmtId="0" fontId="25" fillId="0" borderId="1" xfId="4" applyFont="1" applyBorder="1" applyAlignment="1">
      <alignment horizontal="center" vertical="center"/>
    </xf>
    <xf numFmtId="0" fontId="24" fillId="0" borderId="1" xfId="4" applyFont="1" applyBorder="1" applyAlignment="1">
      <alignment horizontal="center" vertical="center"/>
    </xf>
    <xf numFmtId="0" fontId="24" fillId="0" borderId="0" xfId="4" applyFont="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4" fillId="0" borderId="1" xfId="4" applyFont="1" applyBorder="1" applyAlignment="1">
      <alignment vertical="center"/>
    </xf>
    <xf numFmtId="0" fontId="27" fillId="0" borderId="0" xfId="4" applyFont="1" applyBorder="1" applyAlignment="1">
      <alignment horizontal="left" vertical="center"/>
    </xf>
    <xf numFmtId="0" fontId="24" fillId="0" borderId="0" xfId="4" applyFont="1" applyBorder="1" applyAlignment="1">
      <alignment horizontal="left" vertical="center"/>
    </xf>
    <xf numFmtId="0" fontId="30" fillId="2" borderId="0" xfId="8" applyFont="1" applyFill="1" applyBorder="1"/>
    <xf numFmtId="0" fontId="31" fillId="0" borderId="0" xfId="0" applyFont="1"/>
    <xf numFmtId="0" fontId="32" fillId="0" borderId="0" xfId="0" applyFont="1"/>
    <xf numFmtId="0" fontId="33" fillId="0" borderId="0" xfId="0" applyFont="1" applyAlignment="1">
      <alignment vertical="center" wrapText="1"/>
    </xf>
    <xf numFmtId="0" fontId="33" fillId="0" borderId="0" xfId="0" applyFont="1"/>
    <xf numFmtId="0" fontId="37" fillId="0" borderId="0" xfId="0" applyFont="1" applyAlignment="1">
      <alignment horizontal="left"/>
    </xf>
    <xf numFmtId="10" fontId="0" fillId="0" borderId="0" xfId="0" applyNumberFormat="1"/>
    <xf numFmtId="44" fontId="0" fillId="0" borderId="1" xfId="7" applyFont="1" applyBorder="1"/>
    <xf numFmtId="44" fontId="0" fillId="0" borderId="1" xfId="0" applyNumberFormat="1" applyBorder="1"/>
    <xf numFmtId="44" fontId="17" fillId="0" borderId="1" xfId="7" applyFont="1" applyFill="1" applyBorder="1" applyAlignment="1">
      <alignment horizontal="center" vertical="center"/>
    </xf>
    <xf numFmtId="44" fontId="19" fillId="0" borderId="9" xfId="7" applyFont="1" applyBorder="1" applyAlignment="1">
      <alignment horizontal="center" vertical="center"/>
    </xf>
    <xf numFmtId="44" fontId="20" fillId="0" borderId="1" xfId="7" applyFont="1" applyBorder="1" applyAlignment="1">
      <alignment vertical="center"/>
    </xf>
    <xf numFmtId="44" fontId="17" fillId="0" borderId="9" xfId="7" applyFont="1" applyFill="1" applyBorder="1" applyAlignment="1">
      <alignment horizontal="center" vertical="center"/>
    </xf>
    <xf numFmtId="44" fontId="19" fillId="0" borderId="9" xfId="7" applyFont="1" applyBorder="1" applyAlignment="1">
      <alignment horizontal="right" vertical="center"/>
    </xf>
    <xf numFmtId="44" fontId="35" fillId="2" borderId="1" xfId="0" applyNumberFormat="1" applyFont="1" applyFill="1" applyBorder="1" applyAlignment="1">
      <alignment horizontal="center" vertical="center" wrapText="1"/>
    </xf>
    <xf numFmtId="44" fontId="2" fillId="0" borderId="1" xfId="7" applyFont="1" applyBorder="1"/>
    <xf numFmtId="0" fontId="24" fillId="0" borderId="1" xfId="4" applyFont="1" applyBorder="1" applyAlignment="1">
      <alignment horizontal="center" vertical="center"/>
    </xf>
    <xf numFmtId="0" fontId="11" fillId="2" borderId="8" xfId="0" applyFont="1" applyFill="1" applyBorder="1" applyAlignment="1">
      <alignment horizontal="center" vertical="center" wrapText="1"/>
    </xf>
    <xf numFmtId="0" fontId="42" fillId="2" borderId="0" xfId="8" applyFont="1" applyFill="1" applyBorder="1"/>
    <xf numFmtId="0" fontId="44" fillId="2" borderId="0" xfId="8" applyFont="1" applyFill="1" applyBorder="1" applyAlignment="1">
      <alignment vertical="center"/>
    </xf>
    <xf numFmtId="0" fontId="42" fillId="2" borderId="0" xfId="8" applyFont="1" applyFill="1" applyBorder="1" applyAlignment="1">
      <alignment vertical="center"/>
    </xf>
    <xf numFmtId="0" fontId="45" fillId="2" borderId="0" xfId="8" applyFont="1" applyFill="1" applyBorder="1" applyAlignment="1">
      <alignment horizontal="center" vertical="center"/>
    </xf>
    <xf numFmtId="0" fontId="41" fillId="2" borderId="0" xfId="8" applyFont="1" applyFill="1" applyBorder="1" applyAlignment="1">
      <alignment vertical="center"/>
    </xf>
    <xf numFmtId="169" fontId="40" fillId="2" borderId="0" xfId="8" applyNumberFormat="1" applyFont="1" applyFill="1" applyBorder="1" applyAlignment="1">
      <alignment horizontal="left" vertical="center"/>
    </xf>
    <xf numFmtId="0" fontId="40" fillId="2" borderId="0" xfId="8" applyFont="1" applyFill="1" applyBorder="1" applyAlignment="1">
      <alignment vertical="center"/>
    </xf>
    <xf numFmtId="0" fontId="40" fillId="2" borderId="0" xfId="8" applyFont="1" applyFill="1" applyBorder="1" applyAlignment="1">
      <alignment horizontal="center" vertical="center"/>
    </xf>
    <xf numFmtId="20" fontId="40" fillId="2" borderId="0" xfId="8" applyNumberFormat="1" applyFont="1" applyFill="1" applyBorder="1" applyAlignment="1">
      <alignment horizontal="left" vertical="center"/>
    </xf>
    <xf numFmtId="2" fontId="41" fillId="2" borderId="0" xfId="8" applyNumberFormat="1" applyFont="1" applyFill="1" applyBorder="1" applyAlignment="1">
      <alignment vertical="center"/>
    </xf>
    <xf numFmtId="43" fontId="42" fillId="2" borderId="0" xfId="8" applyNumberFormat="1" applyFont="1" applyFill="1" applyBorder="1" applyAlignment="1">
      <alignment vertical="center"/>
    </xf>
    <xf numFmtId="164" fontId="41" fillId="2" borderId="0" xfId="8" applyNumberFormat="1" applyFont="1" applyFill="1" applyBorder="1" applyAlignment="1">
      <alignment vertical="center"/>
    </xf>
    <xf numFmtId="167" fontId="41" fillId="2" borderId="0" xfId="8" applyNumberFormat="1" applyFont="1" applyFill="1" applyBorder="1" applyAlignment="1">
      <alignment vertical="center"/>
    </xf>
    <xf numFmtId="164" fontId="40" fillId="2" borderId="0" xfId="9" applyNumberFormat="1" applyFont="1" applyFill="1" applyBorder="1" applyAlignment="1">
      <alignment vertical="center"/>
    </xf>
    <xf numFmtId="10" fontId="40" fillId="2" borderId="0" xfId="10" applyNumberFormat="1" applyFont="1" applyFill="1" applyBorder="1" applyAlignment="1">
      <alignment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41" fillId="2" borderId="0" xfId="8" applyFont="1" applyFill="1" applyBorder="1" applyAlignment="1">
      <alignment horizontal="right" vertical="center"/>
    </xf>
    <xf numFmtId="164" fontId="41" fillId="2" borderId="0" xfId="9" applyFont="1" applyFill="1" applyBorder="1" applyAlignment="1">
      <alignment vertical="center"/>
    </xf>
    <xf numFmtId="43" fontId="41" fillId="2" borderId="0" xfId="8" applyNumberFormat="1" applyFont="1" applyFill="1" applyBorder="1" applyAlignment="1">
      <alignment vertical="center"/>
    </xf>
    <xf numFmtId="44" fontId="41" fillId="2" borderId="0" xfId="8" applyNumberFormat="1" applyFont="1" applyFill="1" applyBorder="1" applyAlignment="1">
      <alignment vertical="center"/>
    </xf>
    <xf numFmtId="44" fontId="40" fillId="2" borderId="0" xfId="11" applyNumberFormat="1" applyFont="1" applyFill="1" applyBorder="1" applyAlignment="1">
      <alignment horizontal="center" vertical="center"/>
    </xf>
    <xf numFmtId="0" fontId="41" fillId="2" borderId="0" xfId="8" applyFont="1" applyFill="1" applyBorder="1" applyAlignment="1">
      <alignment horizontal="left" vertical="center"/>
    </xf>
    <xf numFmtId="0" fontId="41" fillId="2" borderId="0" xfId="8" applyFont="1" applyFill="1" applyBorder="1" applyAlignment="1">
      <alignment horizontal="center" vertical="center"/>
    </xf>
    <xf numFmtId="0" fontId="44" fillId="2" borderId="0" xfId="8" applyFont="1" applyFill="1" applyBorder="1" applyAlignment="1">
      <alignment horizontal="center" vertical="center"/>
    </xf>
    <xf numFmtId="10" fontId="41" fillId="2" borderId="0" xfId="10" applyNumberFormat="1" applyFont="1" applyFill="1" applyBorder="1" applyAlignment="1">
      <alignment vertical="center"/>
    </xf>
    <xf numFmtId="0" fontId="41" fillId="2" borderId="0" xfId="8" applyFont="1" applyFill="1" applyBorder="1"/>
    <xf numFmtId="0" fontId="44" fillId="2" borderId="0" xfId="8" applyFont="1" applyFill="1" applyBorder="1"/>
    <xf numFmtId="0" fontId="40" fillId="2" borderId="0" xfId="0" applyFont="1" applyFill="1" applyBorder="1" applyAlignment="1">
      <alignment horizontal="center" vertical="center" wrapText="1"/>
    </xf>
    <xf numFmtId="164" fontId="40" fillId="2" borderId="0" xfId="9" applyFont="1" applyFill="1" applyBorder="1" applyAlignment="1">
      <alignment horizontal="center" vertical="center" wrapText="1"/>
    </xf>
    <xf numFmtId="0" fontId="48" fillId="2" borderId="0" xfId="0" applyFont="1" applyFill="1" applyBorder="1" applyAlignment="1">
      <alignment vertical="center" wrapText="1"/>
    </xf>
    <xf numFmtId="1" fontId="48" fillId="2" borderId="0" xfId="0" applyNumberFormat="1" applyFont="1" applyFill="1" applyBorder="1" applyAlignment="1">
      <alignment horizontal="center" vertical="center" wrapText="1"/>
    </xf>
    <xf numFmtId="164" fontId="41" fillId="2" borderId="0" xfId="9" applyFont="1" applyFill="1" applyBorder="1" applyAlignment="1">
      <alignment horizontal="center" vertical="center" wrapText="1"/>
    </xf>
    <xf numFmtId="3" fontId="40" fillId="2" borderId="0" xfId="0" applyNumberFormat="1" applyFont="1" applyFill="1" applyBorder="1" applyAlignment="1">
      <alignment horizontal="center" vertical="center" wrapText="1"/>
    </xf>
    <xf numFmtId="164" fontId="40" fillId="2" borderId="0" xfId="9" applyFont="1" applyFill="1" applyBorder="1" applyAlignment="1">
      <alignment vertical="center" wrapText="1"/>
    </xf>
    <xf numFmtId="44" fontId="40" fillId="2" borderId="0" xfId="0" applyNumberFormat="1" applyFont="1" applyFill="1" applyBorder="1" applyAlignment="1">
      <alignment vertical="center" wrapText="1"/>
    </xf>
    <xf numFmtId="14" fontId="41" fillId="2" borderId="0" xfId="8" applyNumberFormat="1" applyFont="1" applyFill="1" applyBorder="1" applyAlignment="1">
      <alignment vertical="center" wrapText="1"/>
    </xf>
    <xf numFmtId="3" fontId="49" fillId="2" borderId="0" xfId="0" applyNumberFormat="1" applyFont="1" applyFill="1" applyBorder="1" applyAlignment="1">
      <alignment horizontal="center" vertical="center" wrapText="1"/>
    </xf>
    <xf numFmtId="164" fontId="41" fillId="2" borderId="0" xfId="9" applyFont="1" applyFill="1" applyBorder="1" applyAlignment="1">
      <alignment horizontal="center" vertical="center"/>
    </xf>
    <xf numFmtId="44" fontId="41" fillId="2" borderId="0" xfId="8" applyNumberFormat="1" applyFont="1" applyFill="1" applyBorder="1" applyAlignment="1">
      <alignment horizontal="center" vertical="center"/>
    </xf>
    <xf numFmtId="1" fontId="40" fillId="2" borderId="0" xfId="8" applyNumberFormat="1" applyFont="1" applyFill="1" applyBorder="1" applyAlignment="1">
      <alignment horizontal="center" vertical="center"/>
    </xf>
    <xf numFmtId="0" fontId="40" fillId="2" borderId="0" xfId="8" applyFont="1" applyFill="1" applyBorder="1" applyAlignment="1">
      <alignment horizontal="center" vertical="center"/>
    </xf>
    <xf numFmtId="0" fontId="43" fillId="2" borderId="0" xfId="8" applyFont="1" applyFill="1" applyBorder="1" applyAlignment="1">
      <alignment horizontal="center" vertical="center" wrapText="1"/>
    </xf>
    <xf numFmtId="0" fontId="45" fillId="2" borderId="0" xfId="8" applyFont="1" applyFill="1" applyBorder="1" applyAlignment="1">
      <alignment horizontal="center" vertical="center"/>
    </xf>
    <xf numFmtId="0" fontId="41" fillId="2" borderId="0" xfId="8" applyFont="1" applyFill="1" applyBorder="1" applyAlignment="1">
      <alignment horizontal="center" vertical="center"/>
    </xf>
    <xf numFmtId="0" fontId="41" fillId="2" borderId="0" xfId="8" applyFont="1" applyFill="1" applyBorder="1" applyAlignment="1">
      <alignment horizontal="right" vertical="center"/>
    </xf>
    <xf numFmtId="44" fontId="41" fillId="2" borderId="0" xfId="7" applyFont="1" applyFill="1" applyBorder="1" applyAlignment="1">
      <alignment horizontal="center" vertical="center"/>
    </xf>
    <xf numFmtId="10" fontId="41" fillId="2" borderId="0" xfId="10" applyNumberFormat="1" applyFont="1" applyFill="1" applyBorder="1" applyAlignment="1">
      <alignment horizontal="center" vertical="center"/>
    </xf>
    <xf numFmtId="10" fontId="41" fillId="2" borderId="0" xfId="8" applyNumberFormat="1" applyFont="1" applyFill="1" applyBorder="1" applyAlignment="1">
      <alignment horizontal="center" vertical="center"/>
    </xf>
    <xf numFmtId="0" fontId="32" fillId="0" borderId="0" xfId="0" applyFont="1" applyAlignment="1">
      <alignment horizontal="left"/>
    </xf>
    <xf numFmtId="0" fontId="33" fillId="0" borderId="0" xfId="0" applyFont="1" applyAlignment="1">
      <alignment horizontal="justify" vertical="center" wrapText="1"/>
    </xf>
    <xf numFmtId="0" fontId="35" fillId="0" borderId="0" xfId="0" applyFont="1" applyAlignment="1" applyProtection="1">
      <alignment horizontal="center"/>
      <protection locked="0"/>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37" fillId="0" borderId="0" xfId="0" applyFont="1" applyAlignment="1">
      <alignment horizontal="left" wrapText="1"/>
    </xf>
    <xf numFmtId="0" fontId="36" fillId="0" borderId="0" xfId="0" applyFont="1" applyBorder="1" applyAlignment="1">
      <alignment horizontal="left"/>
    </xf>
    <xf numFmtId="0" fontId="37" fillId="0" borderId="0" xfId="0" applyFont="1" applyAlignment="1">
      <alignment horizontal="lef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4" fillId="4" borderId="1"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39" fillId="0" borderId="1" xfId="0" applyFont="1" applyBorder="1" applyAlignment="1">
      <alignment horizontal="center" vertical="center"/>
    </xf>
    <xf numFmtId="0" fontId="38" fillId="0" borderId="1" xfId="0" applyFont="1" applyBorder="1" applyAlignment="1">
      <alignment horizontal="center" vertical="center"/>
    </xf>
    <xf numFmtId="0" fontId="36" fillId="0" borderId="0" xfId="0" applyFont="1" applyAlignment="1">
      <alignment horizontal="left"/>
    </xf>
    <xf numFmtId="0" fontId="4" fillId="4" borderId="0" xfId="0" applyFont="1" applyFill="1" applyAlignment="1">
      <alignment horizontal="center" vertical="center" wrapText="1"/>
    </xf>
    <xf numFmtId="0" fontId="25" fillId="0" borderId="0" xfId="4" applyFont="1" applyAlignment="1">
      <alignment horizontal="center" vertical="center"/>
    </xf>
    <xf numFmtId="0" fontId="24" fillId="0" borderId="0" xfId="4" applyFont="1" applyAlignment="1">
      <alignment horizontal="center"/>
    </xf>
    <xf numFmtId="0" fontId="24" fillId="0" borderId="6" xfId="4" applyFont="1" applyBorder="1" applyAlignment="1">
      <alignment horizont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24" fillId="0" borderId="1" xfId="4" applyFont="1" applyBorder="1" applyAlignment="1">
      <alignment horizontal="left" vertical="center"/>
    </xf>
    <xf numFmtId="0" fontId="25" fillId="0" borderId="1" xfId="4" applyFont="1" applyBorder="1" applyAlignment="1">
      <alignment horizontal="center" vertical="center"/>
    </xf>
    <xf numFmtId="0" fontId="26" fillId="0" borderId="1" xfId="4" applyFont="1" applyBorder="1" applyAlignment="1">
      <alignment horizontal="center" vertical="center"/>
    </xf>
    <xf numFmtId="0" fontId="27" fillId="0" borderId="6" xfId="4" applyFont="1" applyBorder="1" applyAlignment="1">
      <alignment horizontal="left" vertical="center"/>
    </xf>
    <xf numFmtId="0" fontId="25" fillId="3" borderId="1" xfId="4" applyFont="1" applyFill="1" applyBorder="1" applyAlignment="1">
      <alignment horizontal="center" vertical="center"/>
    </xf>
    <xf numFmtId="0" fontId="25" fillId="4" borderId="2" xfId="4" applyFont="1" applyFill="1" applyBorder="1" applyAlignment="1">
      <alignment horizontal="center" vertical="center"/>
    </xf>
    <xf numFmtId="0" fontId="25" fillId="4" borderId="4" xfId="4" applyFont="1" applyFill="1" applyBorder="1" applyAlignment="1">
      <alignment horizontal="center" vertical="center"/>
    </xf>
    <xf numFmtId="0" fontId="25" fillId="4" borderId="3" xfId="4" applyFont="1" applyFill="1" applyBorder="1" applyAlignment="1">
      <alignment horizontal="center" vertical="center"/>
    </xf>
    <xf numFmtId="0" fontId="25" fillId="0" borderId="1" xfId="4" applyFont="1" applyBorder="1" applyAlignment="1">
      <alignment horizontal="left" vertical="center"/>
    </xf>
    <xf numFmtId="0" fontId="24" fillId="0" borderId="0" xfId="4" applyFont="1" applyBorder="1" applyAlignment="1">
      <alignment horizontal="left" vertical="center"/>
    </xf>
    <xf numFmtId="0" fontId="27" fillId="0" borderId="5" xfId="4" applyFont="1" applyBorder="1" applyAlignment="1">
      <alignment horizontal="left" vertical="center"/>
    </xf>
    <xf numFmtId="0" fontId="27" fillId="0" borderId="0" xfId="4" applyNumberFormat="1" applyFont="1" applyBorder="1" applyAlignment="1">
      <alignment horizontal="left" vertical="center"/>
    </xf>
    <xf numFmtId="0" fontId="27" fillId="0" borderId="0" xfId="4" applyFont="1" applyBorder="1" applyAlignment="1">
      <alignment horizontal="left" vertical="center"/>
    </xf>
    <xf numFmtId="0" fontId="25" fillId="10" borderId="18" xfId="4" applyFont="1" applyFill="1" applyBorder="1" applyAlignment="1">
      <alignment horizontal="center" vertical="center"/>
    </xf>
    <xf numFmtId="0" fontId="25" fillId="10" borderId="4" xfId="4" applyFont="1" applyFill="1" applyBorder="1" applyAlignment="1">
      <alignment horizontal="center" vertical="center"/>
    </xf>
    <xf numFmtId="0" fontId="24" fillId="0" borderId="1" xfId="4" applyFont="1" applyBorder="1" applyAlignment="1">
      <alignment horizontal="left" vertical="center" wrapText="1"/>
    </xf>
    <xf numFmtId="0" fontId="25" fillId="10" borderId="17" xfId="4" applyFont="1" applyFill="1" applyBorder="1" applyAlignment="1">
      <alignment horizontal="center" vertical="center"/>
    </xf>
    <xf numFmtId="0" fontId="25" fillId="10" borderId="6" xfId="4" applyFont="1" applyFill="1" applyBorder="1" applyAlignment="1">
      <alignment horizontal="center" vertical="center"/>
    </xf>
    <xf numFmtId="0" fontId="25" fillId="10" borderId="16" xfId="4" applyFont="1" applyFill="1" applyBorder="1" applyAlignment="1">
      <alignment horizontal="center" vertical="center"/>
    </xf>
    <xf numFmtId="0" fontId="25" fillId="10" borderId="5" xfId="4" applyFont="1" applyFill="1" applyBorder="1" applyAlignment="1">
      <alignment horizontal="center" vertical="center"/>
    </xf>
    <xf numFmtId="0" fontId="25" fillId="9" borderId="1" xfId="4" applyFont="1" applyFill="1" applyBorder="1" applyAlignment="1">
      <alignment horizontal="center" vertical="center"/>
    </xf>
    <xf numFmtId="0" fontId="24" fillId="0" borderId="1" xfId="4" applyFont="1" applyBorder="1" applyAlignment="1">
      <alignment vertical="center"/>
    </xf>
    <xf numFmtId="0" fontId="24" fillId="0" borderId="1" xfId="4" applyFont="1" applyFill="1" applyBorder="1" applyAlignment="1">
      <alignment horizontal="left" vertical="center" wrapText="1"/>
    </xf>
    <xf numFmtId="0" fontId="25" fillId="0" borderId="2" xfId="4" applyFont="1" applyBorder="1" applyAlignment="1">
      <alignment horizontal="center" vertical="center"/>
    </xf>
    <xf numFmtId="0" fontId="25" fillId="0" borderId="4" xfId="4" applyFont="1" applyBorder="1" applyAlignment="1">
      <alignment horizontal="center" vertical="center"/>
    </xf>
    <xf numFmtId="0" fontId="24" fillId="0" borderId="1" xfId="4" applyFont="1" applyFill="1" applyBorder="1" applyAlignment="1">
      <alignment horizontal="left" vertical="center"/>
    </xf>
    <xf numFmtId="0" fontId="25" fillId="10" borderId="19" xfId="4" applyFont="1" applyFill="1" applyBorder="1" applyAlignment="1">
      <alignment horizontal="center" vertical="center"/>
    </xf>
    <xf numFmtId="0" fontId="25" fillId="10" borderId="0" xfId="4" applyFont="1" applyFill="1" applyBorder="1" applyAlignment="1">
      <alignment horizontal="center" vertical="center"/>
    </xf>
    <xf numFmtId="0" fontId="25" fillId="4" borderId="1" xfId="4" applyFont="1" applyFill="1" applyBorder="1" applyAlignment="1">
      <alignment horizontal="center" vertical="center"/>
    </xf>
    <xf numFmtId="0" fontId="25" fillId="10" borderId="1" xfId="4" applyFont="1" applyFill="1" applyBorder="1" applyAlignment="1">
      <alignment horizontal="center" vertical="center"/>
    </xf>
    <xf numFmtId="0" fontId="25" fillId="10" borderId="2" xfId="4" applyFont="1" applyFill="1" applyBorder="1" applyAlignment="1">
      <alignment horizontal="center" vertical="center"/>
    </xf>
    <xf numFmtId="0" fontId="24" fillId="0" borderId="2" xfId="4" applyFont="1" applyBorder="1" applyAlignment="1">
      <alignment horizontal="left" vertical="center"/>
    </xf>
    <xf numFmtId="0" fontId="24" fillId="0" borderId="4" xfId="4" applyFont="1" applyBorder="1" applyAlignment="1">
      <alignment horizontal="left" vertical="center"/>
    </xf>
    <xf numFmtId="0" fontId="24" fillId="0" borderId="3" xfId="4" applyFont="1" applyBorder="1" applyAlignment="1">
      <alignment horizontal="left" vertical="center"/>
    </xf>
    <xf numFmtId="0" fontId="25" fillId="3" borderId="2" xfId="4" applyFont="1" applyFill="1" applyBorder="1" applyAlignment="1">
      <alignment horizontal="center" vertical="center"/>
    </xf>
    <xf numFmtId="0" fontId="25" fillId="3" borderId="4" xfId="4" applyFont="1" applyFill="1" applyBorder="1" applyAlignment="1">
      <alignment horizontal="center" vertical="center"/>
    </xf>
    <xf numFmtId="0" fontId="25" fillId="3" borderId="3" xfId="4" applyFont="1" applyFill="1" applyBorder="1" applyAlignment="1">
      <alignment horizontal="center" vertical="center"/>
    </xf>
    <xf numFmtId="0" fontId="24" fillId="0" borderId="1" xfId="4" applyFont="1" applyBorder="1" applyAlignment="1">
      <alignment horizontal="center" vertical="center"/>
    </xf>
    <xf numFmtId="168" fontId="24" fillId="0" borderId="1" xfId="4" applyNumberFormat="1" applyFont="1" applyBorder="1" applyAlignment="1">
      <alignment horizontal="center" vertical="center"/>
    </xf>
    <xf numFmtId="14" fontId="24" fillId="0" borderId="1" xfId="4" applyNumberFormat="1" applyFont="1" applyBorder="1" applyAlignment="1">
      <alignment horizontal="center" vertical="center"/>
    </xf>
    <xf numFmtId="0" fontId="24" fillId="0" borderId="0" xfId="4" applyFont="1" applyBorder="1" applyAlignment="1">
      <alignment horizontal="center" vertical="center"/>
    </xf>
    <xf numFmtId="0" fontId="25" fillId="0" borderId="0" xfId="4" applyFont="1" applyAlignment="1">
      <alignment horizontal="left" vertical="center"/>
    </xf>
    <xf numFmtId="0" fontId="24" fillId="0" borderId="6" xfId="4" applyFont="1" applyBorder="1" applyAlignment="1">
      <alignment horizontal="center" vertical="center"/>
    </xf>
    <xf numFmtId="0" fontId="24" fillId="0" borderId="1" xfId="4" applyFont="1" applyBorder="1" applyAlignment="1">
      <alignment horizontal="center" vertical="center" wrapText="1"/>
    </xf>
    <xf numFmtId="0" fontId="11"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0" fillId="2" borderId="1"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7" fillId="0" borderId="6"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2" fillId="8" borderId="2" xfId="0" applyFont="1" applyFill="1" applyBorder="1" applyAlignment="1">
      <alignment horizontal="right" vertical="center"/>
    </xf>
    <xf numFmtId="0" fontId="2" fillId="8" borderId="4" xfId="0" applyFont="1" applyFill="1" applyBorder="1" applyAlignment="1">
      <alignment horizontal="right" vertical="center"/>
    </xf>
    <xf numFmtId="0" fontId="23" fillId="7" borderId="2" xfId="0" applyFont="1" applyFill="1" applyBorder="1" applyAlignment="1">
      <alignment horizontal="right" vertical="center"/>
    </xf>
    <xf numFmtId="0" fontId="23" fillId="7" borderId="4" xfId="0" applyFont="1" applyFill="1" applyBorder="1" applyAlignment="1">
      <alignment horizontal="right" vertical="center"/>
    </xf>
    <xf numFmtId="0" fontId="23" fillId="7" borderId="3" xfId="0" applyFont="1" applyFill="1" applyBorder="1" applyAlignment="1">
      <alignment horizontal="right" vertical="center"/>
    </xf>
    <xf numFmtId="0" fontId="18" fillId="0" borderId="2" xfId="0" applyFont="1" applyBorder="1" applyAlignment="1">
      <alignment horizontal="left" vertical="center"/>
    </xf>
    <xf numFmtId="0" fontId="18" fillId="0" borderId="4" xfId="0" applyFont="1" applyBorder="1" applyAlignment="1">
      <alignment horizontal="left" vertical="center"/>
    </xf>
    <xf numFmtId="0" fontId="18" fillId="0" borderId="3" xfId="0" applyFont="1" applyBorder="1" applyAlignment="1">
      <alignment horizontal="left" vertical="center"/>
    </xf>
    <xf numFmtId="0" fontId="14" fillId="6" borderId="2" xfId="0" applyFont="1" applyFill="1" applyBorder="1" applyAlignment="1">
      <alignment horizontal="center" vertical="center"/>
    </xf>
    <xf numFmtId="0" fontId="14" fillId="6" borderId="4" xfId="0" applyFont="1" applyFill="1" applyBorder="1" applyAlignment="1">
      <alignment horizontal="center" vertical="center"/>
    </xf>
    <xf numFmtId="0" fontId="14" fillId="6" borderId="3" xfId="0" applyFont="1" applyFill="1" applyBorder="1" applyAlignment="1">
      <alignment horizontal="center" vertical="center"/>
    </xf>
    <xf numFmtId="0" fontId="16" fillId="7" borderId="2" xfId="0" applyFont="1" applyFill="1" applyBorder="1" applyAlignment="1">
      <alignment horizontal="center" vertical="center" wrapText="1"/>
    </xf>
    <xf numFmtId="0" fontId="16" fillId="7" borderId="4" xfId="0" applyFont="1" applyFill="1" applyBorder="1" applyAlignment="1">
      <alignment horizontal="center" vertical="center" wrapText="1"/>
    </xf>
    <xf numFmtId="0" fontId="16" fillId="7" borderId="3" xfId="0" applyFont="1" applyFill="1" applyBorder="1" applyAlignment="1">
      <alignment horizontal="center" vertical="center" wrapText="1"/>
    </xf>
    <xf numFmtId="0" fontId="2" fillId="8" borderId="3" xfId="0" applyFont="1" applyFill="1" applyBorder="1" applyAlignment="1">
      <alignment horizontal="right" vertical="center"/>
    </xf>
    <xf numFmtId="0" fontId="13" fillId="5" borderId="0" xfId="0" applyFont="1" applyFill="1" applyAlignment="1">
      <alignment horizontal="center"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1" fillId="11" borderId="1" xfId="0" applyFont="1" applyFill="1" applyBorder="1" applyAlignment="1">
      <alignment horizontal="center" vertical="center" wrapText="1"/>
    </xf>
  </cellXfs>
  <cellStyles count="12">
    <cellStyle name="Moeda" xfId="7" builtinId="4"/>
    <cellStyle name="Moeda 2" xfId="3"/>
    <cellStyle name="Moeda 2 2" xfId="9"/>
    <cellStyle name="Moeda 3" xfId="5"/>
    <cellStyle name="Moeda 6" xfId="11"/>
    <cellStyle name="Normal" xfId="0" builtinId="0"/>
    <cellStyle name="Normal 2" xfId="4"/>
    <cellStyle name="Normal 3 2" xfId="8"/>
    <cellStyle name="Porcentagem 2" xfId="6"/>
    <cellStyle name="Porcentagem 2 2" xfId="10"/>
    <cellStyle name="Vírgula" xfId="1" builtinId="3"/>
    <cellStyle name="Vírgula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ercial/LICITA&#199;&#195;O/PREG&#213;ES%20EM%20ANDAMENTO/26-10-ANTT-UASG%20393001/Planilha%20Custos%20-%20ANTT%20-%20Apoio%20Adm%20-%20Inici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IZADORA"/>
      <sheetName val="PROPOSTA COMERCIAL"/>
      <sheetName val="VALOR GLOBAL"/>
      <sheetName val="Parâmetros"/>
      <sheetName val="Insumos - Uniforme"/>
      <sheetName val="1 - Recepção - URRJ"/>
      <sheetName val="2 - Apoio Adm - URRJ"/>
      <sheetName val="3 - Apoio Adm - Guapimirim"/>
      <sheetName val="4 - Apoio Adm - Paraíba do Sul"/>
      <sheetName val="5 - Apoio Adm - Seropédica"/>
      <sheetName val="6 - Apoio Adm - Serra-ES"/>
      <sheetName val="7 - Técnico Sec. - URRJ"/>
      <sheetName val="8 -Motorista - URRJ"/>
      <sheetName val="H. Extra - URRJ (Dias úteis)"/>
      <sheetName val="H. Extra - URRJ (DOM e Fer)"/>
      <sheetName val="H. Extra Not - URRJ (úteis)"/>
      <sheetName val="H. Extra Not - URRJ (dom)"/>
      <sheetName val="9 - Motorista - Guapimirim"/>
      <sheetName val="H. Extra - Guap. (Dias úteis"/>
      <sheetName val="H. Extra - Guap. (DOM e Fer)"/>
      <sheetName val="H. Extra Not - Guap. (úteis)"/>
      <sheetName val="H. Extra Not - Guap. (dom)"/>
      <sheetName val="10 - Motorista - Paraíba do Sul"/>
      <sheetName val="H. Extra - Par Sul (Dias úteis)"/>
      <sheetName val="H. Extra - Par Sul (DOM e Fer)"/>
      <sheetName val="H. Extra Not - Par Sul (úteis)"/>
      <sheetName val="H. Extra Not - Par Sul (dom)"/>
      <sheetName val="11 - Motorista - Serra-ES"/>
      <sheetName val="H. Extra - Serra (Dias úteis)"/>
      <sheetName val="H. Extra - Serra (DOM e Fer)"/>
      <sheetName val="H. Extra Not - Serra (úteis)"/>
      <sheetName val="H. Extra Not - Serra (dom)"/>
      <sheetName val="Diárias"/>
      <sheetName val="Deslocamento Rod"/>
      <sheetName val="Deslocamento Aéreo"/>
    </sheetNames>
    <sheetDataSet>
      <sheetData sheetId="0"/>
      <sheetData sheetId="1"/>
      <sheetData sheetId="2"/>
      <sheetData sheetId="3"/>
      <sheetData sheetId="4"/>
      <sheetData sheetId="5">
        <row r="70">
          <cell r="D70">
            <v>0</v>
          </cell>
        </row>
        <row r="71">
          <cell r="D71">
            <v>0</v>
          </cell>
        </row>
      </sheetData>
      <sheetData sheetId="6">
        <row r="70">
          <cell r="D70">
            <v>0</v>
          </cell>
        </row>
        <row r="71">
          <cell r="D71">
            <v>0</v>
          </cell>
        </row>
      </sheetData>
      <sheetData sheetId="7"/>
      <sheetData sheetId="8"/>
      <sheetData sheetId="9"/>
      <sheetData sheetId="10"/>
      <sheetData sheetId="11">
        <row r="70">
          <cell r="D70">
            <v>0</v>
          </cell>
        </row>
        <row r="71">
          <cell r="D71">
            <v>0</v>
          </cell>
        </row>
      </sheetData>
      <sheetData sheetId="12">
        <row r="70">
          <cell r="D70">
            <v>0</v>
          </cell>
        </row>
        <row r="71">
          <cell r="D71">
            <v>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1"/>
  <sheetViews>
    <sheetView topLeftCell="V1" workbookViewId="0">
      <selection sqref="A1:U1048576"/>
    </sheetView>
  </sheetViews>
  <sheetFormatPr defaultColWidth="26.85546875" defaultRowHeight="12.75"/>
  <cols>
    <col min="1" max="1" width="3" style="115" hidden="1" customWidth="1"/>
    <col min="2" max="2" width="45.85546875" style="115" hidden="1" customWidth="1"/>
    <col min="3" max="3" width="21.5703125" style="115" hidden="1" customWidth="1"/>
    <col min="4" max="4" width="19.28515625" style="115" hidden="1" customWidth="1"/>
    <col min="5" max="5" width="19.140625" style="115" hidden="1" customWidth="1"/>
    <col min="6" max="6" width="22.28515625" style="115" hidden="1" customWidth="1"/>
    <col min="7" max="7" width="3.7109375" style="115" hidden="1" customWidth="1"/>
    <col min="8" max="8" width="11.5703125" style="115" hidden="1" customWidth="1"/>
    <col min="9" max="9" width="12.5703125" style="115" hidden="1" customWidth="1"/>
    <col min="10" max="21" width="9.140625" style="115" hidden="1" customWidth="1"/>
    <col min="22" max="255" width="9.140625" style="97" customWidth="1"/>
    <col min="256" max="256" width="26.85546875" style="97"/>
    <col min="257" max="257" width="3" style="97" customWidth="1"/>
    <col min="258" max="258" width="45.85546875" style="97" customWidth="1"/>
    <col min="259" max="259" width="21.5703125" style="97" customWidth="1"/>
    <col min="260" max="260" width="17.28515625" style="97" customWidth="1"/>
    <col min="261" max="261" width="19.140625" style="97" bestFit="1" customWidth="1"/>
    <col min="262" max="262" width="22.28515625" style="97" bestFit="1" customWidth="1"/>
    <col min="263" max="263" width="3.7109375" style="97" customWidth="1"/>
    <col min="264" max="264" width="11.5703125" style="97" bestFit="1" customWidth="1"/>
    <col min="265" max="265" width="12.5703125" style="97" bestFit="1" customWidth="1"/>
    <col min="266" max="511" width="9.140625" style="97" customWidth="1"/>
    <col min="512" max="512" width="26.85546875" style="97"/>
    <col min="513" max="513" width="3" style="97" customWidth="1"/>
    <col min="514" max="514" width="45.85546875" style="97" customWidth="1"/>
    <col min="515" max="515" width="21.5703125" style="97" customWidth="1"/>
    <col min="516" max="516" width="17.28515625" style="97" customWidth="1"/>
    <col min="517" max="517" width="19.140625" style="97" bestFit="1" customWidth="1"/>
    <col min="518" max="518" width="22.28515625" style="97" bestFit="1" customWidth="1"/>
    <col min="519" max="519" width="3.7109375" style="97" customWidth="1"/>
    <col min="520" max="520" width="11.5703125" style="97" bestFit="1" customWidth="1"/>
    <col min="521" max="521" width="12.5703125" style="97" bestFit="1" customWidth="1"/>
    <col min="522" max="767" width="9.140625" style="97" customWidth="1"/>
    <col min="768" max="768" width="26.85546875" style="97"/>
    <col min="769" max="769" width="3" style="97" customWidth="1"/>
    <col min="770" max="770" width="45.85546875" style="97" customWidth="1"/>
    <col min="771" max="771" width="21.5703125" style="97" customWidth="1"/>
    <col min="772" max="772" width="17.28515625" style="97" customWidth="1"/>
    <col min="773" max="773" width="19.140625" style="97" bestFit="1" customWidth="1"/>
    <col min="774" max="774" width="22.28515625" style="97" bestFit="1" customWidth="1"/>
    <col min="775" max="775" width="3.7109375" style="97" customWidth="1"/>
    <col min="776" max="776" width="11.5703125" style="97" bestFit="1" customWidth="1"/>
    <col min="777" max="777" width="12.5703125" style="97" bestFit="1" customWidth="1"/>
    <col min="778" max="1023" width="9.140625" style="97" customWidth="1"/>
    <col min="1024" max="1024" width="26.85546875" style="97"/>
    <col min="1025" max="1025" width="3" style="97" customWidth="1"/>
    <col min="1026" max="1026" width="45.85546875" style="97" customWidth="1"/>
    <col min="1027" max="1027" width="21.5703125" style="97" customWidth="1"/>
    <col min="1028" max="1028" width="17.28515625" style="97" customWidth="1"/>
    <col min="1029" max="1029" width="19.140625" style="97" bestFit="1" customWidth="1"/>
    <col min="1030" max="1030" width="22.28515625" style="97" bestFit="1" customWidth="1"/>
    <col min="1031" max="1031" width="3.7109375" style="97" customWidth="1"/>
    <col min="1032" max="1032" width="11.5703125" style="97" bestFit="1" customWidth="1"/>
    <col min="1033" max="1033" width="12.5703125" style="97" bestFit="1" customWidth="1"/>
    <col min="1034" max="1279" width="9.140625" style="97" customWidth="1"/>
    <col min="1280" max="1280" width="26.85546875" style="97"/>
    <col min="1281" max="1281" width="3" style="97" customWidth="1"/>
    <col min="1282" max="1282" width="45.85546875" style="97" customWidth="1"/>
    <col min="1283" max="1283" width="21.5703125" style="97" customWidth="1"/>
    <col min="1284" max="1284" width="17.28515625" style="97" customWidth="1"/>
    <col min="1285" max="1285" width="19.140625" style="97" bestFit="1" customWidth="1"/>
    <col min="1286" max="1286" width="22.28515625" style="97" bestFit="1" customWidth="1"/>
    <col min="1287" max="1287" width="3.7109375" style="97" customWidth="1"/>
    <col min="1288" max="1288" width="11.5703125" style="97" bestFit="1" customWidth="1"/>
    <col min="1289" max="1289" width="12.5703125" style="97" bestFit="1" customWidth="1"/>
    <col min="1290" max="1535" width="9.140625" style="97" customWidth="1"/>
    <col min="1536" max="1536" width="26.85546875" style="97"/>
    <col min="1537" max="1537" width="3" style="97" customWidth="1"/>
    <col min="1538" max="1538" width="45.85546875" style="97" customWidth="1"/>
    <col min="1539" max="1539" width="21.5703125" style="97" customWidth="1"/>
    <col min="1540" max="1540" width="17.28515625" style="97" customWidth="1"/>
    <col min="1541" max="1541" width="19.140625" style="97" bestFit="1" customWidth="1"/>
    <col min="1542" max="1542" width="22.28515625" style="97" bestFit="1" customWidth="1"/>
    <col min="1543" max="1543" width="3.7109375" style="97" customWidth="1"/>
    <col min="1544" max="1544" width="11.5703125" style="97" bestFit="1" customWidth="1"/>
    <col min="1545" max="1545" width="12.5703125" style="97" bestFit="1" customWidth="1"/>
    <col min="1546" max="1791" width="9.140625" style="97" customWidth="1"/>
    <col min="1792" max="1792" width="26.85546875" style="97"/>
    <col min="1793" max="1793" width="3" style="97" customWidth="1"/>
    <col min="1794" max="1794" width="45.85546875" style="97" customWidth="1"/>
    <col min="1795" max="1795" width="21.5703125" style="97" customWidth="1"/>
    <col min="1796" max="1796" width="17.28515625" style="97" customWidth="1"/>
    <col min="1797" max="1797" width="19.140625" style="97" bestFit="1" customWidth="1"/>
    <col min="1798" max="1798" width="22.28515625" style="97" bestFit="1" customWidth="1"/>
    <col min="1799" max="1799" width="3.7109375" style="97" customWidth="1"/>
    <col min="1800" max="1800" width="11.5703125" style="97" bestFit="1" customWidth="1"/>
    <col min="1801" max="1801" width="12.5703125" style="97" bestFit="1" customWidth="1"/>
    <col min="1802" max="2047" width="9.140625" style="97" customWidth="1"/>
    <col min="2048" max="2048" width="26.85546875" style="97"/>
    <col min="2049" max="2049" width="3" style="97" customWidth="1"/>
    <col min="2050" max="2050" width="45.85546875" style="97" customWidth="1"/>
    <col min="2051" max="2051" width="21.5703125" style="97" customWidth="1"/>
    <col min="2052" max="2052" width="17.28515625" style="97" customWidth="1"/>
    <col min="2053" max="2053" width="19.140625" style="97" bestFit="1" customWidth="1"/>
    <col min="2054" max="2054" width="22.28515625" style="97" bestFit="1" customWidth="1"/>
    <col min="2055" max="2055" width="3.7109375" style="97" customWidth="1"/>
    <col min="2056" max="2056" width="11.5703125" style="97" bestFit="1" customWidth="1"/>
    <col min="2057" max="2057" width="12.5703125" style="97" bestFit="1" customWidth="1"/>
    <col min="2058" max="2303" width="9.140625" style="97" customWidth="1"/>
    <col min="2304" max="2304" width="26.85546875" style="97"/>
    <col min="2305" max="2305" width="3" style="97" customWidth="1"/>
    <col min="2306" max="2306" width="45.85546875" style="97" customWidth="1"/>
    <col min="2307" max="2307" width="21.5703125" style="97" customWidth="1"/>
    <col min="2308" max="2308" width="17.28515625" style="97" customWidth="1"/>
    <col min="2309" max="2309" width="19.140625" style="97" bestFit="1" customWidth="1"/>
    <col min="2310" max="2310" width="22.28515625" style="97" bestFit="1" customWidth="1"/>
    <col min="2311" max="2311" width="3.7109375" style="97" customWidth="1"/>
    <col min="2312" max="2312" width="11.5703125" style="97" bestFit="1" customWidth="1"/>
    <col min="2313" max="2313" width="12.5703125" style="97" bestFit="1" customWidth="1"/>
    <col min="2314" max="2559" width="9.140625" style="97" customWidth="1"/>
    <col min="2560" max="2560" width="26.85546875" style="97"/>
    <col min="2561" max="2561" width="3" style="97" customWidth="1"/>
    <col min="2562" max="2562" width="45.85546875" style="97" customWidth="1"/>
    <col min="2563" max="2563" width="21.5703125" style="97" customWidth="1"/>
    <col min="2564" max="2564" width="17.28515625" style="97" customWidth="1"/>
    <col min="2565" max="2565" width="19.140625" style="97" bestFit="1" customWidth="1"/>
    <col min="2566" max="2566" width="22.28515625" style="97" bestFit="1" customWidth="1"/>
    <col min="2567" max="2567" width="3.7109375" style="97" customWidth="1"/>
    <col min="2568" max="2568" width="11.5703125" style="97" bestFit="1" customWidth="1"/>
    <col min="2569" max="2569" width="12.5703125" style="97" bestFit="1" customWidth="1"/>
    <col min="2570" max="2815" width="9.140625" style="97" customWidth="1"/>
    <col min="2816" max="2816" width="26.85546875" style="97"/>
    <col min="2817" max="2817" width="3" style="97" customWidth="1"/>
    <col min="2818" max="2818" width="45.85546875" style="97" customWidth="1"/>
    <col min="2819" max="2819" width="21.5703125" style="97" customWidth="1"/>
    <col min="2820" max="2820" width="17.28515625" style="97" customWidth="1"/>
    <col min="2821" max="2821" width="19.140625" style="97" bestFit="1" customWidth="1"/>
    <col min="2822" max="2822" width="22.28515625" style="97" bestFit="1" customWidth="1"/>
    <col min="2823" max="2823" width="3.7109375" style="97" customWidth="1"/>
    <col min="2824" max="2824" width="11.5703125" style="97" bestFit="1" customWidth="1"/>
    <col min="2825" max="2825" width="12.5703125" style="97" bestFit="1" customWidth="1"/>
    <col min="2826" max="3071" width="9.140625" style="97" customWidth="1"/>
    <col min="3072" max="3072" width="26.85546875" style="97"/>
    <col min="3073" max="3073" width="3" style="97" customWidth="1"/>
    <col min="3074" max="3074" width="45.85546875" style="97" customWidth="1"/>
    <col min="3075" max="3075" width="21.5703125" style="97" customWidth="1"/>
    <col min="3076" max="3076" width="17.28515625" style="97" customWidth="1"/>
    <col min="3077" max="3077" width="19.140625" style="97" bestFit="1" customWidth="1"/>
    <col min="3078" max="3078" width="22.28515625" style="97" bestFit="1" customWidth="1"/>
    <col min="3079" max="3079" width="3.7109375" style="97" customWidth="1"/>
    <col min="3080" max="3080" width="11.5703125" style="97" bestFit="1" customWidth="1"/>
    <col min="3081" max="3081" width="12.5703125" style="97" bestFit="1" customWidth="1"/>
    <col min="3082" max="3327" width="9.140625" style="97" customWidth="1"/>
    <col min="3328" max="3328" width="26.85546875" style="97"/>
    <col min="3329" max="3329" width="3" style="97" customWidth="1"/>
    <col min="3330" max="3330" width="45.85546875" style="97" customWidth="1"/>
    <col min="3331" max="3331" width="21.5703125" style="97" customWidth="1"/>
    <col min="3332" max="3332" width="17.28515625" style="97" customWidth="1"/>
    <col min="3333" max="3333" width="19.140625" style="97" bestFit="1" customWidth="1"/>
    <col min="3334" max="3334" width="22.28515625" style="97" bestFit="1" customWidth="1"/>
    <col min="3335" max="3335" width="3.7109375" style="97" customWidth="1"/>
    <col min="3336" max="3336" width="11.5703125" style="97" bestFit="1" customWidth="1"/>
    <col min="3337" max="3337" width="12.5703125" style="97" bestFit="1" customWidth="1"/>
    <col min="3338" max="3583" width="9.140625" style="97" customWidth="1"/>
    <col min="3584" max="3584" width="26.85546875" style="97"/>
    <col min="3585" max="3585" width="3" style="97" customWidth="1"/>
    <col min="3586" max="3586" width="45.85546875" style="97" customWidth="1"/>
    <col min="3587" max="3587" width="21.5703125" style="97" customWidth="1"/>
    <col min="3588" max="3588" width="17.28515625" style="97" customWidth="1"/>
    <col min="3589" max="3589" width="19.140625" style="97" bestFit="1" customWidth="1"/>
    <col min="3590" max="3590" width="22.28515625" style="97" bestFit="1" customWidth="1"/>
    <col min="3591" max="3591" width="3.7109375" style="97" customWidth="1"/>
    <col min="3592" max="3592" width="11.5703125" style="97" bestFit="1" customWidth="1"/>
    <col min="3593" max="3593" width="12.5703125" style="97" bestFit="1" customWidth="1"/>
    <col min="3594" max="3839" width="9.140625" style="97" customWidth="1"/>
    <col min="3840" max="3840" width="26.85546875" style="97"/>
    <col min="3841" max="3841" width="3" style="97" customWidth="1"/>
    <col min="3842" max="3842" width="45.85546875" style="97" customWidth="1"/>
    <col min="3843" max="3843" width="21.5703125" style="97" customWidth="1"/>
    <col min="3844" max="3844" width="17.28515625" style="97" customWidth="1"/>
    <col min="3845" max="3845" width="19.140625" style="97" bestFit="1" customWidth="1"/>
    <col min="3846" max="3846" width="22.28515625" style="97" bestFit="1" customWidth="1"/>
    <col min="3847" max="3847" width="3.7109375" style="97" customWidth="1"/>
    <col min="3848" max="3848" width="11.5703125" style="97" bestFit="1" customWidth="1"/>
    <col min="3849" max="3849" width="12.5703125" style="97" bestFit="1" customWidth="1"/>
    <col min="3850" max="4095" width="9.140625" style="97" customWidth="1"/>
    <col min="4096" max="4096" width="26.85546875" style="97"/>
    <col min="4097" max="4097" width="3" style="97" customWidth="1"/>
    <col min="4098" max="4098" width="45.85546875" style="97" customWidth="1"/>
    <col min="4099" max="4099" width="21.5703125" style="97" customWidth="1"/>
    <col min="4100" max="4100" width="17.28515625" style="97" customWidth="1"/>
    <col min="4101" max="4101" width="19.140625" style="97" bestFit="1" customWidth="1"/>
    <col min="4102" max="4102" width="22.28515625" style="97" bestFit="1" customWidth="1"/>
    <col min="4103" max="4103" width="3.7109375" style="97" customWidth="1"/>
    <col min="4104" max="4104" width="11.5703125" style="97" bestFit="1" customWidth="1"/>
    <col min="4105" max="4105" width="12.5703125" style="97" bestFit="1" customWidth="1"/>
    <col min="4106" max="4351" width="9.140625" style="97" customWidth="1"/>
    <col min="4352" max="4352" width="26.85546875" style="97"/>
    <col min="4353" max="4353" width="3" style="97" customWidth="1"/>
    <col min="4354" max="4354" width="45.85546875" style="97" customWidth="1"/>
    <col min="4355" max="4355" width="21.5703125" style="97" customWidth="1"/>
    <col min="4356" max="4356" width="17.28515625" style="97" customWidth="1"/>
    <col min="4357" max="4357" width="19.140625" style="97" bestFit="1" customWidth="1"/>
    <col min="4358" max="4358" width="22.28515625" style="97" bestFit="1" customWidth="1"/>
    <col min="4359" max="4359" width="3.7109375" style="97" customWidth="1"/>
    <col min="4360" max="4360" width="11.5703125" style="97" bestFit="1" customWidth="1"/>
    <col min="4361" max="4361" width="12.5703125" style="97" bestFit="1" customWidth="1"/>
    <col min="4362" max="4607" width="9.140625" style="97" customWidth="1"/>
    <col min="4608" max="4608" width="26.85546875" style="97"/>
    <col min="4609" max="4609" width="3" style="97" customWidth="1"/>
    <col min="4610" max="4610" width="45.85546875" style="97" customWidth="1"/>
    <col min="4611" max="4611" width="21.5703125" style="97" customWidth="1"/>
    <col min="4612" max="4612" width="17.28515625" style="97" customWidth="1"/>
    <col min="4613" max="4613" width="19.140625" style="97" bestFit="1" customWidth="1"/>
    <col min="4614" max="4614" width="22.28515625" style="97" bestFit="1" customWidth="1"/>
    <col min="4615" max="4615" width="3.7109375" style="97" customWidth="1"/>
    <col min="4616" max="4616" width="11.5703125" style="97" bestFit="1" customWidth="1"/>
    <col min="4617" max="4617" width="12.5703125" style="97" bestFit="1" customWidth="1"/>
    <col min="4618" max="4863" width="9.140625" style="97" customWidth="1"/>
    <col min="4864" max="4864" width="26.85546875" style="97"/>
    <col min="4865" max="4865" width="3" style="97" customWidth="1"/>
    <col min="4866" max="4866" width="45.85546875" style="97" customWidth="1"/>
    <col min="4867" max="4867" width="21.5703125" style="97" customWidth="1"/>
    <col min="4868" max="4868" width="17.28515625" style="97" customWidth="1"/>
    <col min="4869" max="4869" width="19.140625" style="97" bestFit="1" customWidth="1"/>
    <col min="4870" max="4870" width="22.28515625" style="97" bestFit="1" customWidth="1"/>
    <col min="4871" max="4871" width="3.7109375" style="97" customWidth="1"/>
    <col min="4872" max="4872" width="11.5703125" style="97" bestFit="1" customWidth="1"/>
    <col min="4873" max="4873" width="12.5703125" style="97" bestFit="1" customWidth="1"/>
    <col min="4874" max="5119" width="9.140625" style="97" customWidth="1"/>
    <col min="5120" max="5120" width="26.85546875" style="97"/>
    <col min="5121" max="5121" width="3" style="97" customWidth="1"/>
    <col min="5122" max="5122" width="45.85546875" style="97" customWidth="1"/>
    <col min="5123" max="5123" width="21.5703125" style="97" customWidth="1"/>
    <col min="5124" max="5124" width="17.28515625" style="97" customWidth="1"/>
    <col min="5125" max="5125" width="19.140625" style="97" bestFit="1" customWidth="1"/>
    <col min="5126" max="5126" width="22.28515625" style="97" bestFit="1" customWidth="1"/>
    <col min="5127" max="5127" width="3.7109375" style="97" customWidth="1"/>
    <col min="5128" max="5128" width="11.5703125" style="97" bestFit="1" customWidth="1"/>
    <col min="5129" max="5129" width="12.5703125" style="97" bestFit="1" customWidth="1"/>
    <col min="5130" max="5375" width="9.140625" style="97" customWidth="1"/>
    <col min="5376" max="5376" width="26.85546875" style="97"/>
    <col min="5377" max="5377" width="3" style="97" customWidth="1"/>
    <col min="5378" max="5378" width="45.85546875" style="97" customWidth="1"/>
    <col min="5379" max="5379" width="21.5703125" style="97" customWidth="1"/>
    <col min="5380" max="5380" width="17.28515625" style="97" customWidth="1"/>
    <col min="5381" max="5381" width="19.140625" style="97" bestFit="1" customWidth="1"/>
    <col min="5382" max="5382" width="22.28515625" style="97" bestFit="1" customWidth="1"/>
    <col min="5383" max="5383" width="3.7109375" style="97" customWidth="1"/>
    <col min="5384" max="5384" width="11.5703125" style="97" bestFit="1" customWidth="1"/>
    <col min="5385" max="5385" width="12.5703125" style="97" bestFit="1" customWidth="1"/>
    <col min="5386" max="5631" width="9.140625" style="97" customWidth="1"/>
    <col min="5632" max="5632" width="26.85546875" style="97"/>
    <col min="5633" max="5633" width="3" style="97" customWidth="1"/>
    <col min="5634" max="5634" width="45.85546875" style="97" customWidth="1"/>
    <col min="5635" max="5635" width="21.5703125" style="97" customWidth="1"/>
    <col min="5636" max="5636" width="17.28515625" style="97" customWidth="1"/>
    <col min="5637" max="5637" width="19.140625" style="97" bestFit="1" customWidth="1"/>
    <col min="5638" max="5638" width="22.28515625" style="97" bestFit="1" customWidth="1"/>
    <col min="5639" max="5639" width="3.7109375" style="97" customWidth="1"/>
    <col min="5640" max="5640" width="11.5703125" style="97" bestFit="1" customWidth="1"/>
    <col min="5641" max="5641" width="12.5703125" style="97" bestFit="1" customWidth="1"/>
    <col min="5642" max="5887" width="9.140625" style="97" customWidth="1"/>
    <col min="5888" max="5888" width="26.85546875" style="97"/>
    <col min="5889" max="5889" width="3" style="97" customWidth="1"/>
    <col min="5890" max="5890" width="45.85546875" style="97" customWidth="1"/>
    <col min="5891" max="5891" width="21.5703125" style="97" customWidth="1"/>
    <col min="5892" max="5892" width="17.28515625" style="97" customWidth="1"/>
    <col min="5893" max="5893" width="19.140625" style="97" bestFit="1" customWidth="1"/>
    <col min="5894" max="5894" width="22.28515625" style="97" bestFit="1" customWidth="1"/>
    <col min="5895" max="5895" width="3.7109375" style="97" customWidth="1"/>
    <col min="5896" max="5896" width="11.5703125" style="97" bestFit="1" customWidth="1"/>
    <col min="5897" max="5897" width="12.5703125" style="97" bestFit="1" customWidth="1"/>
    <col min="5898" max="6143" width="9.140625" style="97" customWidth="1"/>
    <col min="6144" max="6144" width="26.85546875" style="97"/>
    <col min="6145" max="6145" width="3" style="97" customWidth="1"/>
    <col min="6146" max="6146" width="45.85546875" style="97" customWidth="1"/>
    <col min="6147" max="6147" width="21.5703125" style="97" customWidth="1"/>
    <col min="6148" max="6148" width="17.28515625" style="97" customWidth="1"/>
    <col min="6149" max="6149" width="19.140625" style="97" bestFit="1" customWidth="1"/>
    <col min="6150" max="6150" width="22.28515625" style="97" bestFit="1" customWidth="1"/>
    <col min="6151" max="6151" width="3.7109375" style="97" customWidth="1"/>
    <col min="6152" max="6152" width="11.5703125" style="97" bestFit="1" customWidth="1"/>
    <col min="6153" max="6153" width="12.5703125" style="97" bestFit="1" customWidth="1"/>
    <col min="6154" max="6399" width="9.140625" style="97" customWidth="1"/>
    <col min="6400" max="6400" width="26.85546875" style="97"/>
    <col min="6401" max="6401" width="3" style="97" customWidth="1"/>
    <col min="6402" max="6402" width="45.85546875" style="97" customWidth="1"/>
    <col min="6403" max="6403" width="21.5703125" style="97" customWidth="1"/>
    <col min="6404" max="6404" width="17.28515625" style="97" customWidth="1"/>
    <col min="6405" max="6405" width="19.140625" style="97" bestFit="1" customWidth="1"/>
    <col min="6406" max="6406" width="22.28515625" style="97" bestFit="1" customWidth="1"/>
    <col min="6407" max="6407" width="3.7109375" style="97" customWidth="1"/>
    <col min="6408" max="6408" width="11.5703125" style="97" bestFit="1" customWidth="1"/>
    <col min="6409" max="6409" width="12.5703125" style="97" bestFit="1" customWidth="1"/>
    <col min="6410" max="6655" width="9.140625" style="97" customWidth="1"/>
    <col min="6656" max="6656" width="26.85546875" style="97"/>
    <col min="6657" max="6657" width="3" style="97" customWidth="1"/>
    <col min="6658" max="6658" width="45.85546875" style="97" customWidth="1"/>
    <col min="6659" max="6659" width="21.5703125" style="97" customWidth="1"/>
    <col min="6660" max="6660" width="17.28515625" style="97" customWidth="1"/>
    <col min="6661" max="6661" width="19.140625" style="97" bestFit="1" customWidth="1"/>
    <col min="6662" max="6662" width="22.28515625" style="97" bestFit="1" customWidth="1"/>
    <col min="6663" max="6663" width="3.7109375" style="97" customWidth="1"/>
    <col min="6664" max="6664" width="11.5703125" style="97" bestFit="1" customWidth="1"/>
    <col min="6665" max="6665" width="12.5703125" style="97" bestFit="1" customWidth="1"/>
    <col min="6666" max="6911" width="9.140625" style="97" customWidth="1"/>
    <col min="6912" max="6912" width="26.85546875" style="97"/>
    <col min="6913" max="6913" width="3" style="97" customWidth="1"/>
    <col min="6914" max="6914" width="45.85546875" style="97" customWidth="1"/>
    <col min="6915" max="6915" width="21.5703125" style="97" customWidth="1"/>
    <col min="6916" max="6916" width="17.28515625" style="97" customWidth="1"/>
    <col min="6917" max="6917" width="19.140625" style="97" bestFit="1" customWidth="1"/>
    <col min="6918" max="6918" width="22.28515625" style="97" bestFit="1" customWidth="1"/>
    <col min="6919" max="6919" width="3.7109375" style="97" customWidth="1"/>
    <col min="6920" max="6920" width="11.5703125" style="97" bestFit="1" customWidth="1"/>
    <col min="6921" max="6921" width="12.5703125" style="97" bestFit="1" customWidth="1"/>
    <col min="6922" max="7167" width="9.140625" style="97" customWidth="1"/>
    <col min="7168" max="7168" width="26.85546875" style="97"/>
    <col min="7169" max="7169" width="3" style="97" customWidth="1"/>
    <col min="7170" max="7170" width="45.85546875" style="97" customWidth="1"/>
    <col min="7171" max="7171" width="21.5703125" style="97" customWidth="1"/>
    <col min="7172" max="7172" width="17.28515625" style="97" customWidth="1"/>
    <col min="7173" max="7173" width="19.140625" style="97" bestFit="1" customWidth="1"/>
    <col min="7174" max="7174" width="22.28515625" style="97" bestFit="1" customWidth="1"/>
    <col min="7175" max="7175" width="3.7109375" style="97" customWidth="1"/>
    <col min="7176" max="7176" width="11.5703125" style="97" bestFit="1" customWidth="1"/>
    <col min="7177" max="7177" width="12.5703125" style="97" bestFit="1" customWidth="1"/>
    <col min="7178" max="7423" width="9.140625" style="97" customWidth="1"/>
    <col min="7424" max="7424" width="26.85546875" style="97"/>
    <col min="7425" max="7425" width="3" style="97" customWidth="1"/>
    <col min="7426" max="7426" width="45.85546875" style="97" customWidth="1"/>
    <col min="7427" max="7427" width="21.5703125" style="97" customWidth="1"/>
    <col min="7428" max="7428" width="17.28515625" style="97" customWidth="1"/>
    <col min="7429" max="7429" width="19.140625" style="97" bestFit="1" customWidth="1"/>
    <col min="7430" max="7430" width="22.28515625" style="97" bestFit="1" customWidth="1"/>
    <col min="7431" max="7431" width="3.7109375" style="97" customWidth="1"/>
    <col min="7432" max="7432" width="11.5703125" style="97" bestFit="1" customWidth="1"/>
    <col min="7433" max="7433" width="12.5703125" style="97" bestFit="1" customWidth="1"/>
    <col min="7434" max="7679" width="9.140625" style="97" customWidth="1"/>
    <col min="7680" max="7680" width="26.85546875" style="97"/>
    <col min="7681" max="7681" width="3" style="97" customWidth="1"/>
    <col min="7682" max="7682" width="45.85546875" style="97" customWidth="1"/>
    <col min="7683" max="7683" width="21.5703125" style="97" customWidth="1"/>
    <col min="7684" max="7684" width="17.28515625" style="97" customWidth="1"/>
    <col min="7685" max="7685" width="19.140625" style="97" bestFit="1" customWidth="1"/>
    <col min="7686" max="7686" width="22.28515625" style="97" bestFit="1" customWidth="1"/>
    <col min="7687" max="7687" width="3.7109375" style="97" customWidth="1"/>
    <col min="7688" max="7688" width="11.5703125" style="97" bestFit="1" customWidth="1"/>
    <col min="7689" max="7689" width="12.5703125" style="97" bestFit="1" customWidth="1"/>
    <col min="7690" max="7935" width="9.140625" style="97" customWidth="1"/>
    <col min="7936" max="7936" width="26.85546875" style="97"/>
    <col min="7937" max="7937" width="3" style="97" customWidth="1"/>
    <col min="7938" max="7938" width="45.85546875" style="97" customWidth="1"/>
    <col min="7939" max="7939" width="21.5703125" style="97" customWidth="1"/>
    <col min="7940" max="7940" width="17.28515625" style="97" customWidth="1"/>
    <col min="7941" max="7941" width="19.140625" style="97" bestFit="1" customWidth="1"/>
    <col min="7942" max="7942" width="22.28515625" style="97" bestFit="1" customWidth="1"/>
    <col min="7943" max="7943" width="3.7109375" style="97" customWidth="1"/>
    <col min="7944" max="7944" width="11.5703125" style="97" bestFit="1" customWidth="1"/>
    <col min="7945" max="7945" width="12.5703125" style="97" bestFit="1" customWidth="1"/>
    <col min="7946" max="8191" width="9.140625" style="97" customWidth="1"/>
    <col min="8192" max="8192" width="26.85546875" style="97"/>
    <col min="8193" max="8193" width="3" style="97" customWidth="1"/>
    <col min="8194" max="8194" width="45.85546875" style="97" customWidth="1"/>
    <col min="8195" max="8195" width="21.5703125" style="97" customWidth="1"/>
    <col min="8196" max="8196" width="17.28515625" style="97" customWidth="1"/>
    <col min="8197" max="8197" width="19.140625" style="97" bestFit="1" customWidth="1"/>
    <col min="8198" max="8198" width="22.28515625" style="97" bestFit="1" customWidth="1"/>
    <col min="8199" max="8199" width="3.7109375" style="97" customWidth="1"/>
    <col min="8200" max="8200" width="11.5703125" style="97" bestFit="1" customWidth="1"/>
    <col min="8201" max="8201" width="12.5703125" style="97" bestFit="1" customWidth="1"/>
    <col min="8202" max="8447" width="9.140625" style="97" customWidth="1"/>
    <col min="8448" max="8448" width="26.85546875" style="97"/>
    <col min="8449" max="8449" width="3" style="97" customWidth="1"/>
    <col min="8450" max="8450" width="45.85546875" style="97" customWidth="1"/>
    <col min="8451" max="8451" width="21.5703125" style="97" customWidth="1"/>
    <col min="8452" max="8452" width="17.28515625" style="97" customWidth="1"/>
    <col min="8453" max="8453" width="19.140625" style="97" bestFit="1" customWidth="1"/>
    <col min="8454" max="8454" width="22.28515625" style="97" bestFit="1" customWidth="1"/>
    <col min="8455" max="8455" width="3.7109375" style="97" customWidth="1"/>
    <col min="8456" max="8456" width="11.5703125" style="97" bestFit="1" customWidth="1"/>
    <col min="8457" max="8457" width="12.5703125" style="97" bestFit="1" customWidth="1"/>
    <col min="8458" max="8703" width="9.140625" style="97" customWidth="1"/>
    <col min="8704" max="8704" width="26.85546875" style="97"/>
    <col min="8705" max="8705" width="3" style="97" customWidth="1"/>
    <col min="8706" max="8706" width="45.85546875" style="97" customWidth="1"/>
    <col min="8707" max="8707" width="21.5703125" style="97" customWidth="1"/>
    <col min="8708" max="8708" width="17.28515625" style="97" customWidth="1"/>
    <col min="8709" max="8709" width="19.140625" style="97" bestFit="1" customWidth="1"/>
    <col min="8710" max="8710" width="22.28515625" style="97" bestFit="1" customWidth="1"/>
    <col min="8711" max="8711" width="3.7109375" style="97" customWidth="1"/>
    <col min="8712" max="8712" width="11.5703125" style="97" bestFit="1" customWidth="1"/>
    <col min="8713" max="8713" width="12.5703125" style="97" bestFit="1" customWidth="1"/>
    <col min="8714" max="8959" width="9.140625" style="97" customWidth="1"/>
    <col min="8960" max="8960" width="26.85546875" style="97"/>
    <col min="8961" max="8961" width="3" style="97" customWidth="1"/>
    <col min="8962" max="8962" width="45.85546875" style="97" customWidth="1"/>
    <col min="8963" max="8963" width="21.5703125" style="97" customWidth="1"/>
    <col min="8964" max="8964" width="17.28515625" style="97" customWidth="1"/>
    <col min="8965" max="8965" width="19.140625" style="97" bestFit="1" customWidth="1"/>
    <col min="8966" max="8966" width="22.28515625" style="97" bestFit="1" customWidth="1"/>
    <col min="8967" max="8967" width="3.7109375" style="97" customWidth="1"/>
    <col min="8968" max="8968" width="11.5703125" style="97" bestFit="1" customWidth="1"/>
    <col min="8969" max="8969" width="12.5703125" style="97" bestFit="1" customWidth="1"/>
    <col min="8970" max="9215" width="9.140625" style="97" customWidth="1"/>
    <col min="9216" max="9216" width="26.85546875" style="97"/>
    <col min="9217" max="9217" width="3" style="97" customWidth="1"/>
    <col min="9218" max="9218" width="45.85546875" style="97" customWidth="1"/>
    <col min="9219" max="9219" width="21.5703125" style="97" customWidth="1"/>
    <col min="9220" max="9220" width="17.28515625" style="97" customWidth="1"/>
    <col min="9221" max="9221" width="19.140625" style="97" bestFit="1" customWidth="1"/>
    <col min="9222" max="9222" width="22.28515625" style="97" bestFit="1" customWidth="1"/>
    <col min="9223" max="9223" width="3.7109375" style="97" customWidth="1"/>
    <col min="9224" max="9224" width="11.5703125" style="97" bestFit="1" customWidth="1"/>
    <col min="9225" max="9225" width="12.5703125" style="97" bestFit="1" customWidth="1"/>
    <col min="9226" max="9471" width="9.140625" style="97" customWidth="1"/>
    <col min="9472" max="9472" width="26.85546875" style="97"/>
    <col min="9473" max="9473" width="3" style="97" customWidth="1"/>
    <col min="9474" max="9474" width="45.85546875" style="97" customWidth="1"/>
    <col min="9475" max="9475" width="21.5703125" style="97" customWidth="1"/>
    <col min="9476" max="9476" width="17.28515625" style="97" customWidth="1"/>
    <col min="9477" max="9477" width="19.140625" style="97" bestFit="1" customWidth="1"/>
    <col min="9478" max="9478" width="22.28515625" style="97" bestFit="1" customWidth="1"/>
    <col min="9479" max="9479" width="3.7109375" style="97" customWidth="1"/>
    <col min="9480" max="9480" width="11.5703125" style="97" bestFit="1" customWidth="1"/>
    <col min="9481" max="9481" width="12.5703125" style="97" bestFit="1" customWidth="1"/>
    <col min="9482" max="9727" width="9.140625" style="97" customWidth="1"/>
    <col min="9728" max="9728" width="26.85546875" style="97"/>
    <col min="9729" max="9729" width="3" style="97" customWidth="1"/>
    <col min="9730" max="9730" width="45.85546875" style="97" customWidth="1"/>
    <col min="9731" max="9731" width="21.5703125" style="97" customWidth="1"/>
    <col min="9732" max="9732" width="17.28515625" style="97" customWidth="1"/>
    <col min="9733" max="9733" width="19.140625" style="97" bestFit="1" customWidth="1"/>
    <col min="9734" max="9734" width="22.28515625" style="97" bestFit="1" customWidth="1"/>
    <col min="9735" max="9735" width="3.7109375" style="97" customWidth="1"/>
    <col min="9736" max="9736" width="11.5703125" style="97" bestFit="1" customWidth="1"/>
    <col min="9737" max="9737" width="12.5703125" style="97" bestFit="1" customWidth="1"/>
    <col min="9738" max="9983" width="9.140625" style="97" customWidth="1"/>
    <col min="9984" max="9984" width="26.85546875" style="97"/>
    <col min="9985" max="9985" width="3" style="97" customWidth="1"/>
    <col min="9986" max="9986" width="45.85546875" style="97" customWidth="1"/>
    <col min="9987" max="9987" width="21.5703125" style="97" customWidth="1"/>
    <col min="9988" max="9988" width="17.28515625" style="97" customWidth="1"/>
    <col min="9989" max="9989" width="19.140625" style="97" bestFit="1" customWidth="1"/>
    <col min="9990" max="9990" width="22.28515625" style="97" bestFit="1" customWidth="1"/>
    <col min="9991" max="9991" width="3.7109375" style="97" customWidth="1"/>
    <col min="9992" max="9992" width="11.5703125" style="97" bestFit="1" customWidth="1"/>
    <col min="9993" max="9993" width="12.5703125" style="97" bestFit="1" customWidth="1"/>
    <col min="9994" max="10239" width="9.140625" style="97" customWidth="1"/>
    <col min="10240" max="10240" width="26.85546875" style="97"/>
    <col min="10241" max="10241" width="3" style="97" customWidth="1"/>
    <col min="10242" max="10242" width="45.85546875" style="97" customWidth="1"/>
    <col min="10243" max="10243" width="21.5703125" style="97" customWidth="1"/>
    <col min="10244" max="10244" width="17.28515625" style="97" customWidth="1"/>
    <col min="10245" max="10245" width="19.140625" style="97" bestFit="1" customWidth="1"/>
    <col min="10246" max="10246" width="22.28515625" style="97" bestFit="1" customWidth="1"/>
    <col min="10247" max="10247" width="3.7109375" style="97" customWidth="1"/>
    <col min="10248" max="10248" width="11.5703125" style="97" bestFit="1" customWidth="1"/>
    <col min="10249" max="10249" width="12.5703125" style="97" bestFit="1" customWidth="1"/>
    <col min="10250" max="10495" width="9.140625" style="97" customWidth="1"/>
    <col min="10496" max="10496" width="26.85546875" style="97"/>
    <col min="10497" max="10497" width="3" style="97" customWidth="1"/>
    <col min="10498" max="10498" width="45.85546875" style="97" customWidth="1"/>
    <col min="10499" max="10499" width="21.5703125" style="97" customWidth="1"/>
    <col min="10500" max="10500" width="17.28515625" style="97" customWidth="1"/>
    <col min="10501" max="10501" width="19.140625" style="97" bestFit="1" customWidth="1"/>
    <col min="10502" max="10502" width="22.28515625" style="97" bestFit="1" customWidth="1"/>
    <col min="10503" max="10503" width="3.7109375" style="97" customWidth="1"/>
    <col min="10504" max="10504" width="11.5703125" style="97" bestFit="1" customWidth="1"/>
    <col min="10505" max="10505" width="12.5703125" style="97" bestFit="1" customWidth="1"/>
    <col min="10506" max="10751" width="9.140625" style="97" customWidth="1"/>
    <col min="10752" max="10752" width="26.85546875" style="97"/>
    <col min="10753" max="10753" width="3" style="97" customWidth="1"/>
    <col min="10754" max="10754" width="45.85546875" style="97" customWidth="1"/>
    <col min="10755" max="10755" width="21.5703125" style="97" customWidth="1"/>
    <col min="10756" max="10756" width="17.28515625" style="97" customWidth="1"/>
    <col min="10757" max="10757" width="19.140625" style="97" bestFit="1" customWidth="1"/>
    <col min="10758" max="10758" width="22.28515625" style="97" bestFit="1" customWidth="1"/>
    <col min="10759" max="10759" width="3.7109375" style="97" customWidth="1"/>
    <col min="10760" max="10760" width="11.5703125" style="97" bestFit="1" customWidth="1"/>
    <col min="10761" max="10761" width="12.5703125" style="97" bestFit="1" customWidth="1"/>
    <col min="10762" max="11007" width="9.140625" style="97" customWidth="1"/>
    <col min="11008" max="11008" width="26.85546875" style="97"/>
    <col min="11009" max="11009" width="3" style="97" customWidth="1"/>
    <col min="11010" max="11010" width="45.85546875" style="97" customWidth="1"/>
    <col min="11011" max="11011" width="21.5703125" style="97" customWidth="1"/>
    <col min="11012" max="11012" width="17.28515625" style="97" customWidth="1"/>
    <col min="11013" max="11013" width="19.140625" style="97" bestFit="1" customWidth="1"/>
    <col min="11014" max="11014" width="22.28515625" style="97" bestFit="1" customWidth="1"/>
    <col min="11015" max="11015" width="3.7109375" style="97" customWidth="1"/>
    <col min="11016" max="11016" width="11.5703125" style="97" bestFit="1" customWidth="1"/>
    <col min="11017" max="11017" width="12.5703125" style="97" bestFit="1" customWidth="1"/>
    <col min="11018" max="11263" width="9.140625" style="97" customWidth="1"/>
    <col min="11264" max="11264" width="26.85546875" style="97"/>
    <col min="11265" max="11265" width="3" style="97" customWidth="1"/>
    <col min="11266" max="11266" width="45.85546875" style="97" customWidth="1"/>
    <col min="11267" max="11267" width="21.5703125" style="97" customWidth="1"/>
    <col min="11268" max="11268" width="17.28515625" style="97" customWidth="1"/>
    <col min="11269" max="11269" width="19.140625" style="97" bestFit="1" customWidth="1"/>
    <col min="11270" max="11270" width="22.28515625" style="97" bestFit="1" customWidth="1"/>
    <col min="11271" max="11271" width="3.7109375" style="97" customWidth="1"/>
    <col min="11272" max="11272" width="11.5703125" style="97" bestFit="1" customWidth="1"/>
    <col min="11273" max="11273" width="12.5703125" style="97" bestFit="1" customWidth="1"/>
    <col min="11274" max="11519" width="9.140625" style="97" customWidth="1"/>
    <col min="11520" max="11520" width="26.85546875" style="97"/>
    <col min="11521" max="11521" width="3" style="97" customWidth="1"/>
    <col min="11522" max="11522" width="45.85546875" style="97" customWidth="1"/>
    <col min="11523" max="11523" width="21.5703125" style="97" customWidth="1"/>
    <col min="11524" max="11524" width="17.28515625" style="97" customWidth="1"/>
    <col min="11525" max="11525" width="19.140625" style="97" bestFit="1" customWidth="1"/>
    <col min="11526" max="11526" width="22.28515625" style="97" bestFit="1" customWidth="1"/>
    <col min="11527" max="11527" width="3.7109375" style="97" customWidth="1"/>
    <col min="11528" max="11528" width="11.5703125" style="97" bestFit="1" customWidth="1"/>
    <col min="11529" max="11529" width="12.5703125" style="97" bestFit="1" customWidth="1"/>
    <col min="11530" max="11775" width="9.140625" style="97" customWidth="1"/>
    <col min="11776" max="11776" width="26.85546875" style="97"/>
    <col min="11777" max="11777" width="3" style="97" customWidth="1"/>
    <col min="11778" max="11778" width="45.85546875" style="97" customWidth="1"/>
    <col min="11779" max="11779" width="21.5703125" style="97" customWidth="1"/>
    <col min="11780" max="11780" width="17.28515625" style="97" customWidth="1"/>
    <col min="11781" max="11781" width="19.140625" style="97" bestFit="1" customWidth="1"/>
    <col min="11782" max="11782" width="22.28515625" style="97" bestFit="1" customWidth="1"/>
    <col min="11783" max="11783" width="3.7109375" style="97" customWidth="1"/>
    <col min="11784" max="11784" width="11.5703125" style="97" bestFit="1" customWidth="1"/>
    <col min="11785" max="11785" width="12.5703125" style="97" bestFit="1" customWidth="1"/>
    <col min="11786" max="12031" width="9.140625" style="97" customWidth="1"/>
    <col min="12032" max="12032" width="26.85546875" style="97"/>
    <col min="12033" max="12033" width="3" style="97" customWidth="1"/>
    <col min="12034" max="12034" width="45.85546875" style="97" customWidth="1"/>
    <col min="12035" max="12035" width="21.5703125" style="97" customWidth="1"/>
    <col min="12036" max="12036" width="17.28515625" style="97" customWidth="1"/>
    <col min="12037" max="12037" width="19.140625" style="97" bestFit="1" customWidth="1"/>
    <col min="12038" max="12038" width="22.28515625" style="97" bestFit="1" customWidth="1"/>
    <col min="12039" max="12039" width="3.7109375" style="97" customWidth="1"/>
    <col min="12040" max="12040" width="11.5703125" style="97" bestFit="1" customWidth="1"/>
    <col min="12041" max="12041" width="12.5703125" style="97" bestFit="1" customWidth="1"/>
    <col min="12042" max="12287" width="9.140625" style="97" customWidth="1"/>
    <col min="12288" max="12288" width="26.85546875" style="97"/>
    <col min="12289" max="12289" width="3" style="97" customWidth="1"/>
    <col min="12290" max="12290" width="45.85546875" style="97" customWidth="1"/>
    <col min="12291" max="12291" width="21.5703125" style="97" customWidth="1"/>
    <col min="12292" max="12292" width="17.28515625" style="97" customWidth="1"/>
    <col min="12293" max="12293" width="19.140625" style="97" bestFit="1" customWidth="1"/>
    <col min="12294" max="12294" width="22.28515625" style="97" bestFit="1" customWidth="1"/>
    <col min="12295" max="12295" width="3.7109375" style="97" customWidth="1"/>
    <col min="12296" max="12296" width="11.5703125" style="97" bestFit="1" customWidth="1"/>
    <col min="12297" max="12297" width="12.5703125" style="97" bestFit="1" customWidth="1"/>
    <col min="12298" max="12543" width="9.140625" style="97" customWidth="1"/>
    <col min="12544" max="12544" width="26.85546875" style="97"/>
    <col min="12545" max="12545" width="3" style="97" customWidth="1"/>
    <col min="12546" max="12546" width="45.85546875" style="97" customWidth="1"/>
    <col min="12547" max="12547" width="21.5703125" style="97" customWidth="1"/>
    <col min="12548" max="12548" width="17.28515625" style="97" customWidth="1"/>
    <col min="12549" max="12549" width="19.140625" style="97" bestFit="1" customWidth="1"/>
    <col min="12550" max="12550" width="22.28515625" style="97" bestFit="1" customWidth="1"/>
    <col min="12551" max="12551" width="3.7109375" style="97" customWidth="1"/>
    <col min="12552" max="12552" width="11.5703125" style="97" bestFit="1" customWidth="1"/>
    <col min="12553" max="12553" width="12.5703125" style="97" bestFit="1" customWidth="1"/>
    <col min="12554" max="12799" width="9.140625" style="97" customWidth="1"/>
    <col min="12800" max="12800" width="26.85546875" style="97"/>
    <col min="12801" max="12801" width="3" style="97" customWidth="1"/>
    <col min="12802" max="12802" width="45.85546875" style="97" customWidth="1"/>
    <col min="12803" max="12803" width="21.5703125" style="97" customWidth="1"/>
    <col min="12804" max="12804" width="17.28515625" style="97" customWidth="1"/>
    <col min="12805" max="12805" width="19.140625" style="97" bestFit="1" customWidth="1"/>
    <col min="12806" max="12806" width="22.28515625" style="97" bestFit="1" customWidth="1"/>
    <col min="12807" max="12807" width="3.7109375" style="97" customWidth="1"/>
    <col min="12808" max="12808" width="11.5703125" style="97" bestFit="1" customWidth="1"/>
    <col min="12809" max="12809" width="12.5703125" style="97" bestFit="1" customWidth="1"/>
    <col min="12810" max="13055" width="9.140625" style="97" customWidth="1"/>
    <col min="13056" max="13056" width="26.85546875" style="97"/>
    <col min="13057" max="13057" width="3" style="97" customWidth="1"/>
    <col min="13058" max="13058" width="45.85546875" style="97" customWidth="1"/>
    <col min="13059" max="13059" width="21.5703125" style="97" customWidth="1"/>
    <col min="13060" max="13060" width="17.28515625" style="97" customWidth="1"/>
    <col min="13061" max="13061" width="19.140625" style="97" bestFit="1" customWidth="1"/>
    <col min="13062" max="13062" width="22.28515625" style="97" bestFit="1" customWidth="1"/>
    <col min="13063" max="13063" width="3.7109375" style="97" customWidth="1"/>
    <col min="13064" max="13064" width="11.5703125" style="97" bestFit="1" customWidth="1"/>
    <col min="13065" max="13065" width="12.5703125" style="97" bestFit="1" customWidth="1"/>
    <col min="13066" max="13311" width="9.140625" style="97" customWidth="1"/>
    <col min="13312" max="13312" width="26.85546875" style="97"/>
    <col min="13313" max="13313" width="3" style="97" customWidth="1"/>
    <col min="13314" max="13314" width="45.85546875" style="97" customWidth="1"/>
    <col min="13315" max="13315" width="21.5703125" style="97" customWidth="1"/>
    <col min="13316" max="13316" width="17.28515625" style="97" customWidth="1"/>
    <col min="13317" max="13317" width="19.140625" style="97" bestFit="1" customWidth="1"/>
    <col min="13318" max="13318" width="22.28515625" style="97" bestFit="1" customWidth="1"/>
    <col min="13319" max="13319" width="3.7109375" style="97" customWidth="1"/>
    <col min="13320" max="13320" width="11.5703125" style="97" bestFit="1" customWidth="1"/>
    <col min="13321" max="13321" width="12.5703125" style="97" bestFit="1" customWidth="1"/>
    <col min="13322" max="13567" width="9.140625" style="97" customWidth="1"/>
    <col min="13568" max="13568" width="26.85546875" style="97"/>
    <col min="13569" max="13569" width="3" style="97" customWidth="1"/>
    <col min="13570" max="13570" width="45.85546875" style="97" customWidth="1"/>
    <col min="13571" max="13571" width="21.5703125" style="97" customWidth="1"/>
    <col min="13572" max="13572" width="17.28515625" style="97" customWidth="1"/>
    <col min="13573" max="13573" width="19.140625" style="97" bestFit="1" customWidth="1"/>
    <col min="13574" max="13574" width="22.28515625" style="97" bestFit="1" customWidth="1"/>
    <col min="13575" max="13575" width="3.7109375" style="97" customWidth="1"/>
    <col min="13576" max="13576" width="11.5703125" style="97" bestFit="1" customWidth="1"/>
    <col min="13577" max="13577" width="12.5703125" style="97" bestFit="1" customWidth="1"/>
    <col min="13578" max="13823" width="9.140625" style="97" customWidth="1"/>
    <col min="13824" max="13824" width="26.85546875" style="97"/>
    <col min="13825" max="13825" width="3" style="97" customWidth="1"/>
    <col min="13826" max="13826" width="45.85546875" style="97" customWidth="1"/>
    <col min="13827" max="13827" width="21.5703125" style="97" customWidth="1"/>
    <col min="13828" max="13828" width="17.28515625" style="97" customWidth="1"/>
    <col min="13829" max="13829" width="19.140625" style="97" bestFit="1" customWidth="1"/>
    <col min="13830" max="13830" width="22.28515625" style="97" bestFit="1" customWidth="1"/>
    <col min="13831" max="13831" width="3.7109375" style="97" customWidth="1"/>
    <col min="13832" max="13832" width="11.5703125" style="97" bestFit="1" customWidth="1"/>
    <col min="13833" max="13833" width="12.5703125" style="97" bestFit="1" customWidth="1"/>
    <col min="13834" max="14079" width="9.140625" style="97" customWidth="1"/>
    <col min="14080" max="14080" width="26.85546875" style="97"/>
    <col min="14081" max="14081" width="3" style="97" customWidth="1"/>
    <col min="14082" max="14082" width="45.85546875" style="97" customWidth="1"/>
    <col min="14083" max="14083" width="21.5703125" style="97" customWidth="1"/>
    <col min="14084" max="14084" width="17.28515625" style="97" customWidth="1"/>
    <col min="14085" max="14085" width="19.140625" style="97" bestFit="1" customWidth="1"/>
    <col min="14086" max="14086" width="22.28515625" style="97" bestFit="1" customWidth="1"/>
    <col min="14087" max="14087" width="3.7109375" style="97" customWidth="1"/>
    <col min="14088" max="14088" width="11.5703125" style="97" bestFit="1" customWidth="1"/>
    <col min="14089" max="14089" width="12.5703125" style="97" bestFit="1" customWidth="1"/>
    <col min="14090" max="14335" width="9.140625" style="97" customWidth="1"/>
    <col min="14336" max="14336" width="26.85546875" style="97"/>
    <col min="14337" max="14337" width="3" style="97" customWidth="1"/>
    <col min="14338" max="14338" width="45.85546875" style="97" customWidth="1"/>
    <col min="14339" max="14339" width="21.5703125" style="97" customWidth="1"/>
    <col min="14340" max="14340" width="17.28515625" style="97" customWidth="1"/>
    <col min="14341" max="14341" width="19.140625" style="97" bestFit="1" customWidth="1"/>
    <col min="14342" max="14342" width="22.28515625" style="97" bestFit="1" customWidth="1"/>
    <col min="14343" max="14343" width="3.7109375" style="97" customWidth="1"/>
    <col min="14344" max="14344" width="11.5703125" style="97" bestFit="1" customWidth="1"/>
    <col min="14345" max="14345" width="12.5703125" style="97" bestFit="1" customWidth="1"/>
    <col min="14346" max="14591" width="9.140625" style="97" customWidth="1"/>
    <col min="14592" max="14592" width="26.85546875" style="97"/>
    <col min="14593" max="14593" width="3" style="97" customWidth="1"/>
    <col min="14594" max="14594" width="45.85546875" style="97" customWidth="1"/>
    <col min="14595" max="14595" width="21.5703125" style="97" customWidth="1"/>
    <col min="14596" max="14596" width="17.28515625" style="97" customWidth="1"/>
    <col min="14597" max="14597" width="19.140625" style="97" bestFit="1" customWidth="1"/>
    <col min="14598" max="14598" width="22.28515625" style="97" bestFit="1" customWidth="1"/>
    <col min="14599" max="14599" width="3.7109375" style="97" customWidth="1"/>
    <col min="14600" max="14600" width="11.5703125" style="97" bestFit="1" customWidth="1"/>
    <col min="14601" max="14601" width="12.5703125" style="97" bestFit="1" customWidth="1"/>
    <col min="14602" max="14847" width="9.140625" style="97" customWidth="1"/>
    <col min="14848" max="14848" width="26.85546875" style="97"/>
    <col min="14849" max="14849" width="3" style="97" customWidth="1"/>
    <col min="14850" max="14850" width="45.85546875" style="97" customWidth="1"/>
    <col min="14851" max="14851" width="21.5703125" style="97" customWidth="1"/>
    <col min="14852" max="14852" width="17.28515625" style="97" customWidth="1"/>
    <col min="14853" max="14853" width="19.140625" style="97" bestFit="1" customWidth="1"/>
    <col min="14854" max="14854" width="22.28515625" style="97" bestFit="1" customWidth="1"/>
    <col min="14855" max="14855" width="3.7109375" style="97" customWidth="1"/>
    <col min="14856" max="14856" width="11.5703125" style="97" bestFit="1" customWidth="1"/>
    <col min="14857" max="14857" width="12.5703125" style="97" bestFit="1" customWidth="1"/>
    <col min="14858" max="15103" width="9.140625" style="97" customWidth="1"/>
    <col min="15104" max="15104" width="26.85546875" style="97"/>
    <col min="15105" max="15105" width="3" style="97" customWidth="1"/>
    <col min="15106" max="15106" width="45.85546875" style="97" customWidth="1"/>
    <col min="15107" max="15107" width="21.5703125" style="97" customWidth="1"/>
    <col min="15108" max="15108" width="17.28515625" style="97" customWidth="1"/>
    <col min="15109" max="15109" width="19.140625" style="97" bestFit="1" customWidth="1"/>
    <col min="15110" max="15110" width="22.28515625" style="97" bestFit="1" customWidth="1"/>
    <col min="15111" max="15111" width="3.7109375" style="97" customWidth="1"/>
    <col min="15112" max="15112" width="11.5703125" style="97" bestFit="1" customWidth="1"/>
    <col min="15113" max="15113" width="12.5703125" style="97" bestFit="1" customWidth="1"/>
    <col min="15114" max="15359" width="9.140625" style="97" customWidth="1"/>
    <col min="15360" max="15360" width="26.85546875" style="97"/>
    <col min="15361" max="15361" width="3" style="97" customWidth="1"/>
    <col min="15362" max="15362" width="45.85546875" style="97" customWidth="1"/>
    <col min="15363" max="15363" width="21.5703125" style="97" customWidth="1"/>
    <col min="15364" max="15364" width="17.28515625" style="97" customWidth="1"/>
    <col min="15365" max="15365" width="19.140625" style="97" bestFit="1" customWidth="1"/>
    <col min="15366" max="15366" width="22.28515625" style="97" bestFit="1" customWidth="1"/>
    <col min="15367" max="15367" width="3.7109375" style="97" customWidth="1"/>
    <col min="15368" max="15368" width="11.5703125" style="97" bestFit="1" customWidth="1"/>
    <col min="15369" max="15369" width="12.5703125" style="97" bestFit="1" customWidth="1"/>
    <col min="15370" max="15615" width="9.140625" style="97" customWidth="1"/>
    <col min="15616" max="15616" width="26.85546875" style="97"/>
    <col min="15617" max="15617" width="3" style="97" customWidth="1"/>
    <col min="15618" max="15618" width="45.85546875" style="97" customWidth="1"/>
    <col min="15619" max="15619" width="21.5703125" style="97" customWidth="1"/>
    <col min="15620" max="15620" width="17.28515625" style="97" customWidth="1"/>
    <col min="15621" max="15621" width="19.140625" style="97" bestFit="1" customWidth="1"/>
    <col min="15622" max="15622" width="22.28515625" style="97" bestFit="1" customWidth="1"/>
    <col min="15623" max="15623" width="3.7109375" style="97" customWidth="1"/>
    <col min="15624" max="15624" width="11.5703125" style="97" bestFit="1" customWidth="1"/>
    <col min="15625" max="15625" width="12.5703125" style="97" bestFit="1" customWidth="1"/>
    <col min="15626" max="15871" width="9.140625" style="97" customWidth="1"/>
    <col min="15872" max="15872" width="26.85546875" style="97"/>
    <col min="15873" max="15873" width="3" style="97" customWidth="1"/>
    <col min="15874" max="15874" width="45.85546875" style="97" customWidth="1"/>
    <col min="15875" max="15875" width="21.5703125" style="97" customWidth="1"/>
    <col min="15876" max="15876" width="17.28515625" style="97" customWidth="1"/>
    <col min="15877" max="15877" width="19.140625" style="97" bestFit="1" customWidth="1"/>
    <col min="15878" max="15878" width="22.28515625" style="97" bestFit="1" customWidth="1"/>
    <col min="15879" max="15879" width="3.7109375" style="97" customWidth="1"/>
    <col min="15880" max="15880" width="11.5703125" style="97" bestFit="1" customWidth="1"/>
    <col min="15881" max="15881" width="12.5703125" style="97" bestFit="1" customWidth="1"/>
    <col min="15882" max="16127" width="9.140625" style="97" customWidth="1"/>
    <col min="16128" max="16128" width="26.85546875" style="97"/>
    <col min="16129" max="16129" width="3" style="97" customWidth="1"/>
    <col min="16130" max="16130" width="45.85546875" style="97" customWidth="1"/>
    <col min="16131" max="16131" width="21.5703125" style="97" customWidth="1"/>
    <col min="16132" max="16132" width="17.28515625" style="97" customWidth="1"/>
    <col min="16133" max="16133" width="19.140625" style="97" bestFit="1" customWidth="1"/>
    <col min="16134" max="16134" width="22.28515625" style="97" bestFit="1" customWidth="1"/>
    <col min="16135" max="16135" width="3.7109375" style="97" customWidth="1"/>
    <col min="16136" max="16136" width="11.5703125" style="97" bestFit="1" customWidth="1"/>
    <col min="16137" max="16137" width="12.5703125" style="97" bestFit="1" customWidth="1"/>
    <col min="16138" max="16383" width="9.140625" style="97" customWidth="1"/>
    <col min="16384" max="16384" width="26.85546875" style="97"/>
  </cols>
  <sheetData>
    <row r="1" spans="2:9" ht="18.75">
      <c r="B1" s="157" t="s">
        <v>290</v>
      </c>
      <c r="C1" s="157"/>
      <c r="D1" s="157"/>
      <c r="E1" s="157"/>
      <c r="F1" s="157"/>
      <c r="G1" s="116"/>
      <c r="H1" s="116"/>
      <c r="I1" s="117"/>
    </row>
    <row r="2" spans="2:9" ht="18.75">
      <c r="B2" s="157" t="s">
        <v>215</v>
      </c>
      <c r="C2" s="157"/>
      <c r="D2" s="157"/>
      <c r="E2" s="157"/>
      <c r="F2" s="157"/>
      <c r="G2" s="116"/>
      <c r="H2" s="116"/>
      <c r="I2" s="117"/>
    </row>
    <row r="3" spans="2:9" ht="18.75">
      <c r="B3" s="157"/>
      <c r="C3" s="157"/>
      <c r="D3" s="157"/>
      <c r="E3" s="157"/>
      <c r="F3" s="157"/>
      <c r="G3" s="116"/>
      <c r="H3" s="116"/>
      <c r="I3" s="117"/>
    </row>
    <row r="4" spans="2:9" ht="18.75">
      <c r="B4" s="157"/>
      <c r="C4" s="157"/>
      <c r="D4" s="157"/>
      <c r="E4" s="157"/>
      <c r="F4" s="157"/>
      <c r="G4" s="116"/>
      <c r="H4" s="116"/>
      <c r="I4" s="117"/>
    </row>
    <row r="5" spans="2:9">
      <c r="B5" s="158"/>
      <c r="C5" s="158"/>
      <c r="D5" s="158"/>
      <c r="E5" s="158"/>
      <c r="F5" s="158"/>
      <c r="G5" s="116"/>
      <c r="H5" s="116"/>
      <c r="I5" s="117"/>
    </row>
    <row r="6" spans="2:9">
      <c r="B6" s="118"/>
      <c r="C6" s="118"/>
      <c r="D6" s="118"/>
      <c r="E6" s="118"/>
      <c r="F6" s="118"/>
      <c r="G6" s="116"/>
      <c r="H6" s="116"/>
      <c r="I6" s="117"/>
    </row>
    <row r="7" spans="2:9" ht="15">
      <c r="B7" s="119"/>
      <c r="C7" s="156" t="s">
        <v>237</v>
      </c>
      <c r="D7" s="156"/>
      <c r="E7" s="120">
        <v>44495</v>
      </c>
      <c r="F7" s="121"/>
      <c r="G7" s="119"/>
      <c r="H7" s="119"/>
      <c r="I7" s="117"/>
    </row>
    <row r="8" spans="2:9" ht="15">
      <c r="B8" s="122"/>
      <c r="C8" s="156" t="s">
        <v>238</v>
      </c>
      <c r="D8" s="156"/>
      <c r="E8" s="123">
        <v>0.41666666666666669</v>
      </c>
      <c r="F8" s="122"/>
      <c r="G8" s="119"/>
      <c r="H8" s="119"/>
      <c r="I8" s="117"/>
    </row>
    <row r="9" spans="2:9" ht="15">
      <c r="B9" s="122"/>
      <c r="C9" s="122"/>
      <c r="D9" s="122"/>
      <c r="E9" s="122"/>
      <c r="F9" s="119"/>
      <c r="G9" s="119"/>
      <c r="H9" s="119"/>
      <c r="I9" s="117"/>
    </row>
    <row r="10" spans="2:9" ht="15">
      <c r="B10" s="156" t="s">
        <v>239</v>
      </c>
      <c r="C10" s="156"/>
      <c r="D10" s="156"/>
      <c r="E10" s="156"/>
      <c r="F10" s="156"/>
      <c r="G10" s="119"/>
      <c r="H10" s="119"/>
      <c r="I10" s="117"/>
    </row>
    <row r="11" spans="2:9" ht="15">
      <c r="B11" s="159" t="s">
        <v>298</v>
      </c>
      <c r="C11" s="159"/>
      <c r="D11" s="159"/>
      <c r="E11" s="159"/>
      <c r="F11" s="159"/>
      <c r="G11" s="119"/>
      <c r="H11" s="119"/>
      <c r="I11" s="117"/>
    </row>
    <row r="12" spans="2:9" ht="15">
      <c r="B12" s="122"/>
      <c r="C12" s="122"/>
      <c r="D12" s="122"/>
      <c r="E12" s="122"/>
      <c r="F12" s="119"/>
      <c r="G12" s="119"/>
      <c r="H12" s="119"/>
      <c r="I12" s="117"/>
    </row>
    <row r="13" spans="2:9" ht="15">
      <c r="B13" s="156" t="s">
        <v>240</v>
      </c>
      <c r="C13" s="156"/>
      <c r="D13" s="156"/>
      <c r="E13" s="156"/>
      <c r="F13" s="156"/>
      <c r="G13" s="119"/>
      <c r="H13" s="119"/>
      <c r="I13" s="117"/>
    </row>
    <row r="14" spans="2:9" ht="15">
      <c r="B14" s="143" t="s">
        <v>241</v>
      </c>
      <c r="C14" s="144" t="s">
        <v>242</v>
      </c>
      <c r="D14" s="143" t="s">
        <v>243</v>
      </c>
      <c r="E14" s="144" t="s">
        <v>244</v>
      </c>
      <c r="F14" s="144" t="s">
        <v>245</v>
      </c>
      <c r="G14" s="119"/>
      <c r="H14" s="119"/>
      <c r="I14" s="117"/>
    </row>
    <row r="15" spans="2:9" ht="15">
      <c r="B15" s="145" t="str">
        <f>'QUADRO RESUMO'!C8</f>
        <v>RECEPCIONISTA</v>
      </c>
      <c r="C15" s="146">
        <f>'QUADRO RESUMO'!B8</f>
        <v>2</v>
      </c>
      <c r="D15" s="147">
        <f>'QUADRO RESUMO'!D8</f>
        <v>4626.74</v>
      </c>
      <c r="E15" s="147">
        <f>D15*12</f>
        <v>55520.88</v>
      </c>
      <c r="F15" s="147">
        <f>E15*C15</f>
        <v>111041.76</v>
      </c>
      <c r="G15" s="119"/>
      <c r="H15" s="124"/>
      <c r="I15" s="125"/>
    </row>
    <row r="16" spans="2:9" ht="15">
      <c r="B16" s="145" t="str">
        <f>'QUADRO RESUMO'!C9</f>
        <v>COPEIRA</v>
      </c>
      <c r="C16" s="146">
        <f>'QUADRO RESUMO'!B9</f>
        <v>2</v>
      </c>
      <c r="D16" s="147">
        <f>'QUADRO RESUMO'!D9</f>
        <v>4585.26</v>
      </c>
      <c r="E16" s="147">
        <f t="shared" ref="E16:E19" si="0">D16*12</f>
        <v>55023.12</v>
      </c>
      <c r="F16" s="147">
        <f t="shared" ref="F16:F19" si="1">E16*C16</f>
        <v>110046.24</v>
      </c>
      <c r="G16" s="119"/>
      <c r="H16" s="124"/>
      <c r="I16" s="125"/>
    </row>
    <row r="17" spans="2:10" ht="15">
      <c r="B17" s="145" t="str">
        <f>'QUADRO RESUMO'!C10</f>
        <v>GARÇOM</v>
      </c>
      <c r="C17" s="146">
        <f>'QUADRO RESUMO'!B10</f>
        <v>2</v>
      </c>
      <c r="D17" s="147">
        <f>'QUADRO RESUMO'!D10</f>
        <v>5742.02</v>
      </c>
      <c r="E17" s="147">
        <f t="shared" si="0"/>
        <v>68904.240000000005</v>
      </c>
      <c r="F17" s="147">
        <f t="shared" si="1"/>
        <v>137808.48000000001</v>
      </c>
      <c r="G17" s="119"/>
      <c r="H17" s="124"/>
      <c r="I17" s="125"/>
    </row>
    <row r="18" spans="2:10" ht="15">
      <c r="B18" s="145" t="str">
        <f>'QUADRO RESUMO'!C11</f>
        <v>CARREGADOR</v>
      </c>
      <c r="C18" s="146">
        <f>'QUADRO RESUMO'!B11</f>
        <v>1</v>
      </c>
      <c r="D18" s="147">
        <f>'QUADRO RESUMO'!D11</f>
        <v>3463.09</v>
      </c>
      <c r="E18" s="147">
        <f t="shared" si="0"/>
        <v>41557.08</v>
      </c>
      <c r="F18" s="147">
        <f t="shared" si="1"/>
        <v>41557.08</v>
      </c>
      <c r="G18" s="119"/>
      <c r="H18" s="124"/>
      <c r="I18" s="125"/>
    </row>
    <row r="19" spans="2:10" ht="15">
      <c r="B19" s="145" t="str">
        <f>'QUADRO RESUMO'!C12</f>
        <v>ENCARREGADO</v>
      </c>
      <c r="C19" s="146">
        <f>'QUADRO RESUMO'!B12</f>
        <v>1</v>
      </c>
      <c r="D19" s="147">
        <f>'QUADRO RESUMO'!D12</f>
        <v>7152.28</v>
      </c>
      <c r="E19" s="147">
        <f t="shared" si="0"/>
        <v>85827.36</v>
      </c>
      <c r="F19" s="147">
        <f t="shared" si="1"/>
        <v>85827.36</v>
      </c>
      <c r="G19" s="119"/>
      <c r="H19" s="124"/>
      <c r="I19" s="125"/>
    </row>
    <row r="20" spans="2:10" ht="15">
      <c r="B20" s="138"/>
      <c r="C20" s="148">
        <f>SUM(C15:C19)</f>
        <v>8</v>
      </c>
      <c r="D20" s="149"/>
      <c r="E20" s="150">
        <f>F20/12</f>
        <v>40523.409999999996</v>
      </c>
      <c r="F20" s="150">
        <f>SUM(F15:F19)</f>
        <v>486280.92</v>
      </c>
      <c r="G20" s="119"/>
      <c r="H20" s="119"/>
      <c r="I20" s="125"/>
    </row>
    <row r="21" spans="2:10" ht="15">
      <c r="B21" s="119"/>
      <c r="C21" s="119"/>
      <c r="D21" s="119"/>
      <c r="E21" s="126"/>
      <c r="F21" s="126"/>
      <c r="G21" s="119"/>
      <c r="H21" s="124"/>
      <c r="I21" s="125"/>
    </row>
    <row r="22" spans="2:10" ht="15">
      <c r="B22" s="119"/>
      <c r="C22" s="119"/>
      <c r="D22" s="119"/>
      <c r="E22" s="119"/>
      <c r="F22" s="127"/>
      <c r="G22" s="119"/>
      <c r="H22" s="119"/>
      <c r="I22" s="117"/>
    </row>
    <row r="23" spans="2:10" ht="15">
      <c r="B23" s="121" t="s">
        <v>246</v>
      </c>
      <c r="C23" s="121"/>
      <c r="D23" s="128">
        <v>40739.83</v>
      </c>
      <c r="E23" s="128">
        <f>D23*12</f>
        <v>488877.96</v>
      </c>
      <c r="F23" s="128"/>
      <c r="G23" s="119"/>
      <c r="H23" s="119"/>
      <c r="I23" s="117"/>
    </row>
    <row r="24" spans="2:10" ht="15">
      <c r="B24" s="119"/>
      <c r="C24" s="119"/>
      <c r="D24" s="119"/>
      <c r="E24" s="119"/>
      <c r="F24" s="119"/>
      <c r="G24" s="119"/>
      <c r="H24" s="119"/>
      <c r="I24" s="117"/>
    </row>
    <row r="25" spans="2:10" ht="15">
      <c r="B25" s="121" t="s">
        <v>247</v>
      </c>
      <c r="C25" s="121"/>
      <c r="D25" s="119"/>
      <c r="E25" s="119"/>
      <c r="F25" s="129">
        <f>F20/E23</f>
        <v>0.99468775397442744</v>
      </c>
      <c r="G25" s="119"/>
      <c r="H25" s="119"/>
      <c r="I25" s="117"/>
    </row>
    <row r="26" spans="2:10" ht="15">
      <c r="B26" s="119"/>
      <c r="C26" s="119"/>
      <c r="D26" s="119"/>
      <c r="E26" s="119"/>
      <c r="F26" s="119"/>
      <c r="G26" s="119"/>
      <c r="H26" s="119"/>
      <c r="I26" s="117"/>
    </row>
    <row r="27" spans="2:10" ht="15">
      <c r="B27" s="160" t="s">
        <v>248</v>
      </c>
      <c r="C27" s="160"/>
      <c r="D27" s="130">
        <f>Recepcionista!K85</f>
        <v>0.73135759999999994</v>
      </c>
      <c r="E27" s="119"/>
      <c r="F27" s="130"/>
      <c r="G27" s="119"/>
      <c r="H27" s="119"/>
      <c r="I27" s="117"/>
    </row>
    <row r="28" spans="2:10" ht="15">
      <c r="B28" s="160" t="s">
        <v>249</v>
      </c>
      <c r="C28" s="160"/>
      <c r="D28" s="130">
        <v>1.2800000000000001E-2</v>
      </c>
      <c r="E28" s="130"/>
      <c r="F28" s="130"/>
      <c r="G28" s="162"/>
      <c r="H28" s="162"/>
      <c r="I28" s="130"/>
      <c r="J28" s="130"/>
    </row>
    <row r="29" spans="2:10" ht="15">
      <c r="B29" s="160" t="s">
        <v>250</v>
      </c>
      <c r="C29" s="160" t="s">
        <v>250</v>
      </c>
      <c r="D29" s="131">
        <f>D28</f>
        <v>1.2800000000000001E-2</v>
      </c>
      <c r="E29" s="131"/>
      <c r="F29" s="131"/>
      <c r="G29" s="163"/>
      <c r="H29" s="163"/>
      <c r="I29" s="131"/>
      <c r="J29" s="131"/>
    </row>
    <row r="30" spans="2:10" ht="15">
      <c r="B30" s="132"/>
      <c r="C30" s="132"/>
      <c r="D30" s="131"/>
      <c r="E30" s="133"/>
      <c r="F30" s="119"/>
      <c r="G30" s="119"/>
      <c r="H30" s="119"/>
      <c r="I30" s="117"/>
    </row>
    <row r="31" spans="2:10" ht="15">
      <c r="B31" s="119"/>
      <c r="C31" s="119"/>
      <c r="D31" s="119"/>
      <c r="E31" s="119"/>
      <c r="F31" s="119"/>
      <c r="G31" s="119"/>
      <c r="H31" s="119"/>
      <c r="I31" s="117"/>
    </row>
    <row r="32" spans="2:10" ht="15">
      <c r="B32" s="121" t="s">
        <v>251</v>
      </c>
      <c r="C32" s="122" t="s">
        <v>242</v>
      </c>
      <c r="D32" s="122" t="s">
        <v>252</v>
      </c>
      <c r="E32" s="122" t="s">
        <v>253</v>
      </c>
      <c r="F32" s="119"/>
      <c r="G32" s="119"/>
      <c r="H32" s="119"/>
      <c r="I32" s="117"/>
    </row>
    <row r="33" spans="2:9" ht="15">
      <c r="B33" s="151" t="str">
        <f t="shared" ref="B33:C37" si="2">B15</f>
        <v>RECEPCIONISTA</v>
      </c>
      <c r="C33" s="152">
        <f t="shared" si="2"/>
        <v>2</v>
      </c>
      <c r="D33" s="153">
        <f>Recepcionista!J33</f>
        <v>1901.53</v>
      </c>
      <c r="E33" s="154">
        <f>+C33*D33</f>
        <v>3803.06</v>
      </c>
      <c r="F33" s="119"/>
      <c r="G33" s="119"/>
      <c r="H33" s="119"/>
      <c r="I33" s="117"/>
    </row>
    <row r="34" spans="2:9" ht="15">
      <c r="B34" s="151" t="str">
        <f t="shared" si="2"/>
        <v>COPEIRA</v>
      </c>
      <c r="C34" s="152">
        <f t="shared" si="2"/>
        <v>2</v>
      </c>
      <c r="D34" s="153">
        <f>Copeira!J33</f>
        <v>1287.96</v>
      </c>
      <c r="E34" s="154">
        <f>+C34*D34</f>
        <v>2575.92</v>
      </c>
      <c r="F34" s="119"/>
      <c r="G34" s="119"/>
      <c r="H34" s="119"/>
      <c r="I34" s="117"/>
    </row>
    <row r="35" spans="2:9" ht="15">
      <c r="B35" s="151" t="str">
        <f t="shared" si="2"/>
        <v>GARÇOM</v>
      </c>
      <c r="C35" s="152">
        <f t="shared" si="2"/>
        <v>2</v>
      </c>
      <c r="D35" s="153">
        <f>Garçom!J33</f>
        <v>1901.53</v>
      </c>
      <c r="E35" s="154">
        <f>+C35*D35</f>
        <v>3803.06</v>
      </c>
      <c r="F35" s="119"/>
      <c r="G35" s="119"/>
      <c r="H35" s="119"/>
      <c r="I35" s="117"/>
    </row>
    <row r="36" spans="2:9" ht="15">
      <c r="B36" s="151" t="str">
        <f t="shared" si="2"/>
        <v>CARREGADOR</v>
      </c>
      <c r="C36" s="152">
        <f t="shared" si="2"/>
        <v>1</v>
      </c>
      <c r="D36" s="153">
        <f>Carregador!J33</f>
        <v>1287.96</v>
      </c>
      <c r="E36" s="154">
        <f t="shared" ref="E36:E37" si="3">+C36*D36</f>
        <v>1287.96</v>
      </c>
      <c r="F36" s="119"/>
      <c r="G36" s="119"/>
      <c r="H36" s="119"/>
      <c r="I36" s="117"/>
    </row>
    <row r="37" spans="2:9" ht="15">
      <c r="B37" s="151" t="str">
        <f t="shared" si="2"/>
        <v>ENCARREGADO</v>
      </c>
      <c r="C37" s="152">
        <f t="shared" si="2"/>
        <v>1</v>
      </c>
      <c r="D37" s="153">
        <f>Encarregado!J33</f>
        <v>3289.5</v>
      </c>
      <c r="E37" s="154">
        <f t="shared" si="3"/>
        <v>3289.5</v>
      </c>
      <c r="F37" s="127"/>
      <c r="G37" s="119"/>
      <c r="H37" s="119"/>
      <c r="I37" s="117"/>
    </row>
    <row r="38" spans="2:9" ht="15">
      <c r="B38" s="121" t="s">
        <v>19</v>
      </c>
      <c r="C38" s="155">
        <f>SUM(C33:C37)</f>
        <v>8</v>
      </c>
      <c r="D38" s="121"/>
      <c r="E38" s="128">
        <f>SUM(E33:E37)</f>
        <v>14759.5</v>
      </c>
      <c r="F38" s="134">
        <f>+E20/E38</f>
        <v>2.7455814898878685</v>
      </c>
      <c r="G38" s="119"/>
      <c r="H38" s="119"/>
      <c r="I38" s="117"/>
    </row>
    <row r="39" spans="2:9" ht="15">
      <c r="B39" s="119" t="s">
        <v>291</v>
      </c>
      <c r="C39" s="119"/>
      <c r="D39" s="119"/>
      <c r="E39" s="119"/>
      <c r="F39" s="119"/>
      <c r="G39" s="119"/>
      <c r="H39" s="119"/>
      <c r="I39" s="117"/>
    </row>
    <row r="40" spans="2:9" ht="15">
      <c r="B40" s="119"/>
      <c r="C40" s="119"/>
      <c r="D40" s="119"/>
      <c r="E40" s="119"/>
      <c r="F40" s="135"/>
      <c r="G40" s="119"/>
      <c r="H40" s="119"/>
      <c r="I40" s="117"/>
    </row>
    <row r="41" spans="2:9" ht="15">
      <c r="B41" s="156" t="s">
        <v>254</v>
      </c>
      <c r="C41" s="156"/>
      <c r="D41" s="136">
        <f>SUM(D42:D49)</f>
        <v>12036.833333333334</v>
      </c>
      <c r="E41" s="119"/>
      <c r="F41" s="119"/>
      <c r="G41" s="119"/>
      <c r="H41" s="119"/>
      <c r="I41" s="117"/>
    </row>
    <row r="42" spans="2:9" ht="15">
      <c r="B42" s="119" t="s">
        <v>255</v>
      </c>
      <c r="C42" s="119"/>
      <c r="D42" s="133">
        <f>Recepcionista!J53*TOTALIZADORA!$C$33+Copeira!J53*TOTALIZADORA!$C$34+Garçom!J53*TOTALIZADORA!$C$35+Carregador!J53+Encarregado!J53</f>
        <v>1050.43</v>
      </c>
      <c r="E42" s="119"/>
      <c r="F42" s="135"/>
      <c r="G42" s="119"/>
      <c r="H42" s="119"/>
      <c r="I42" s="117"/>
    </row>
    <row r="43" spans="2:9" ht="15">
      <c r="B43" s="119" t="s">
        <v>256</v>
      </c>
      <c r="C43" s="119"/>
      <c r="D43" s="133">
        <f>Recepcionista!J54*TOTALIZADORA!$C$33+Copeira!J54*TOTALIZADORA!$C$34+Garçom!J54*TOTALIZADORA!$C$35+Carregador!J54+Encarregado!J54</f>
        <v>6160</v>
      </c>
      <c r="E43" s="119"/>
      <c r="F43" s="119"/>
      <c r="G43" s="119"/>
      <c r="H43" s="119"/>
      <c r="I43" s="117"/>
    </row>
    <row r="44" spans="2:9" ht="15">
      <c r="B44" s="119" t="s">
        <v>186</v>
      </c>
      <c r="C44" s="119"/>
      <c r="D44" s="133">
        <f>Recepcionista!J55*TOTALIZADORA!$C$33+Copeira!J55*TOTALIZADORA!$C$34+Garçom!J55*TOTALIZADORA!$C$35+Carregador!J55+Encarregado!J55</f>
        <v>0</v>
      </c>
      <c r="E44" s="119"/>
      <c r="F44" s="119"/>
      <c r="G44" s="119"/>
      <c r="H44" s="119"/>
      <c r="I44" s="117"/>
    </row>
    <row r="45" spans="2:9" ht="15">
      <c r="B45" s="119" t="s">
        <v>227</v>
      </c>
      <c r="C45" s="119"/>
      <c r="D45" s="133">
        <f>Recepcionista!J56*TOTALIZADORA!$C$33+Copeira!J56*TOTALIZADORA!$C$34+Garçom!J56*TOTALIZADORA!$C$35+Carregador!J56+Encarregado!J56</f>
        <v>85.039999999999992</v>
      </c>
      <c r="E45" s="119"/>
      <c r="F45" s="119"/>
      <c r="G45" s="119"/>
      <c r="H45" s="119"/>
      <c r="I45" s="117"/>
    </row>
    <row r="46" spans="2:9" ht="15">
      <c r="B46" s="119" t="s">
        <v>185</v>
      </c>
      <c r="C46" s="119"/>
      <c r="D46" s="133">
        <f>Recepcionista!J57*TOTALIZADORA!$C$33+Copeira!J57*TOTALIZADORA!$C$34+Garçom!J57*TOTALIZADORA!$C$35+Carregador!J57+Encarregado!J57</f>
        <v>18.399999999999999</v>
      </c>
      <c r="E46" s="119"/>
      <c r="F46" s="119"/>
      <c r="G46" s="119"/>
      <c r="H46" s="119"/>
      <c r="I46" s="117"/>
    </row>
    <row r="47" spans="2:9" ht="15">
      <c r="B47" s="119" t="s">
        <v>257</v>
      </c>
      <c r="C47" s="119"/>
      <c r="D47" s="133">
        <f>Recepcionista!J99*TOTALIZADORA!$C$33+Copeira!J99*TOTALIZADORA!$C$34+Garçom!J99*TOTALIZADORA!$C$35+Carregador!J99+Encarregado!J99</f>
        <v>705.28666666666675</v>
      </c>
      <c r="E47" s="119"/>
      <c r="F47" s="119"/>
      <c r="G47" s="119"/>
      <c r="H47" s="119"/>
      <c r="I47" s="117"/>
    </row>
    <row r="48" spans="2:9" ht="15">
      <c r="B48" s="137" t="s">
        <v>292</v>
      </c>
      <c r="C48" s="119"/>
      <c r="D48" s="133">
        <f>Recepcionista!J100*TOTALIZADORA!$C$33+Copeira!J100*TOTALIZADORA!$C$34+Garçom!J100*TOTALIZADORA!$C$35+Carregador!J100+Encarregado!J100</f>
        <v>3971.0066666666667</v>
      </c>
      <c r="E48" s="119"/>
      <c r="F48" s="119"/>
      <c r="G48" s="119"/>
      <c r="H48" s="119"/>
      <c r="I48" s="117"/>
    </row>
    <row r="49" spans="2:9" ht="15">
      <c r="B49" s="137" t="s">
        <v>293</v>
      </c>
      <c r="C49" s="119"/>
      <c r="D49" s="133">
        <f>Recepcionista!J101*TOTALIZADORA!$C$33+Copeira!J101*TOTALIZADORA!$C$34+Garçom!J101*TOTALIZADORA!$C$35+Carregador!J101+Encarregado!J101</f>
        <v>46.67</v>
      </c>
      <c r="E49" s="119"/>
      <c r="F49" s="119"/>
      <c r="G49" s="119"/>
      <c r="H49" s="119"/>
      <c r="I49" s="117"/>
    </row>
    <row r="50" spans="2:9" ht="15">
      <c r="B50" s="137"/>
      <c r="C50" s="119"/>
      <c r="D50" s="133">
        <f>'[1]1 - Recepção - URRJ'!D70*1+'[1]2 - Apoio Adm - URRJ'!D70*14+'[1]7 - Técnico Sec. - URRJ'!D70*4+'[1]8 -Motorista - URRJ'!D70*7</f>
        <v>0</v>
      </c>
      <c r="E50" s="119"/>
      <c r="F50" s="119"/>
      <c r="G50" s="119"/>
      <c r="H50" s="119"/>
      <c r="I50" s="117"/>
    </row>
    <row r="51" spans="2:9" ht="15">
      <c r="B51" s="119"/>
      <c r="C51" s="119"/>
      <c r="D51" s="133">
        <f>'[1]1 - Recepção - URRJ'!D71*1+'[1]2 - Apoio Adm - URRJ'!D71*14+'[1]7 - Técnico Sec. - URRJ'!D71*4+'[1]8 -Motorista - URRJ'!D71*7</f>
        <v>0</v>
      </c>
      <c r="E51" s="119"/>
      <c r="F51" s="119"/>
      <c r="G51" s="119"/>
      <c r="H51" s="119"/>
      <c r="I51" s="117"/>
    </row>
    <row r="52" spans="2:9" ht="15">
      <c r="B52" s="119"/>
      <c r="C52" s="119"/>
      <c r="D52" s="133"/>
      <c r="E52" s="119"/>
      <c r="F52" s="119"/>
      <c r="G52" s="119"/>
      <c r="H52" s="119"/>
      <c r="I52" s="117"/>
    </row>
    <row r="53" spans="2:9" ht="15">
      <c r="B53" s="119"/>
      <c r="C53" s="119"/>
      <c r="D53" s="119"/>
      <c r="E53" s="119"/>
      <c r="F53" s="119"/>
      <c r="G53" s="119"/>
      <c r="H53" s="119"/>
      <c r="I53" s="117"/>
    </row>
    <row r="54" spans="2:9" ht="15">
      <c r="B54" s="119"/>
      <c r="C54" s="119"/>
      <c r="D54" s="119"/>
      <c r="E54" s="119"/>
      <c r="F54" s="119"/>
      <c r="G54" s="119"/>
      <c r="H54" s="119"/>
      <c r="I54" s="117"/>
    </row>
    <row r="55" spans="2:9" ht="15">
      <c r="B55" s="119" t="s">
        <v>251</v>
      </c>
      <c r="C55" s="126">
        <f>+E38</f>
        <v>14759.5</v>
      </c>
      <c r="D55" s="119"/>
      <c r="E55" s="119"/>
      <c r="F55" s="119"/>
      <c r="G55" s="119"/>
      <c r="H55" s="119"/>
      <c r="I55" s="117"/>
    </row>
    <row r="56" spans="2:9" ht="15">
      <c r="B56" s="119" t="s">
        <v>258</v>
      </c>
      <c r="C56" s="133">
        <f>(+E20-D42-D43)*0.11</f>
        <v>3664.4277999999995</v>
      </c>
      <c r="D56" s="119"/>
      <c r="E56" s="119"/>
      <c r="F56" s="119"/>
      <c r="G56" s="119"/>
      <c r="H56" s="119"/>
      <c r="I56" s="117"/>
    </row>
    <row r="57" spans="2:9" ht="15">
      <c r="B57" s="119" t="s">
        <v>259</v>
      </c>
      <c r="C57" s="133">
        <f>+C55*0.08</f>
        <v>1180.76</v>
      </c>
      <c r="D57" s="138" t="s">
        <v>260</v>
      </c>
      <c r="E57" s="139" t="s">
        <v>261</v>
      </c>
      <c r="F57" s="138" t="s">
        <v>262</v>
      </c>
      <c r="G57" s="119"/>
      <c r="H57" s="119"/>
      <c r="I57" s="117"/>
    </row>
    <row r="58" spans="2:9" ht="15">
      <c r="B58" s="119" t="s">
        <v>263</v>
      </c>
      <c r="C58" s="133">
        <f>+E20*D58</f>
        <v>56.732773999999992</v>
      </c>
      <c r="D58" s="131">
        <v>1.4E-3</v>
      </c>
      <c r="E58" s="130">
        <v>0.02</v>
      </c>
      <c r="F58" s="131">
        <f>E58-D58</f>
        <v>1.8600000000000002E-2</v>
      </c>
      <c r="G58" s="161">
        <f>F58*E20</f>
        <v>753.73542599999996</v>
      </c>
      <c r="H58" s="161"/>
      <c r="I58" s="117"/>
    </row>
    <row r="59" spans="2:9" ht="15">
      <c r="B59" s="119" t="s">
        <v>229</v>
      </c>
      <c r="C59" s="133">
        <f>+E20*D59</f>
        <v>259.34982400000001</v>
      </c>
      <c r="D59" s="131">
        <v>6.4000000000000003E-3</v>
      </c>
      <c r="E59" s="130">
        <v>2.5000000000000001E-2</v>
      </c>
      <c r="F59" s="131">
        <f>E59-D59</f>
        <v>1.8600000000000002E-2</v>
      </c>
      <c r="G59" s="161">
        <f>F59*E20</f>
        <v>753.73542599999996</v>
      </c>
      <c r="H59" s="161"/>
      <c r="I59" s="117"/>
    </row>
    <row r="60" spans="2:9" ht="15">
      <c r="B60" s="119" t="s">
        <v>264</v>
      </c>
      <c r="C60" s="133">
        <f>+E20*1%</f>
        <v>405.23409999999996</v>
      </c>
      <c r="D60" s="119"/>
      <c r="E60" s="119"/>
      <c r="F60" s="119"/>
      <c r="G60" s="119"/>
      <c r="H60" s="119"/>
      <c r="I60" s="117"/>
    </row>
    <row r="61" spans="2:9" ht="15">
      <c r="B61" s="119" t="s">
        <v>265</v>
      </c>
      <c r="C61" s="135">
        <f>+D42</f>
        <v>1050.43</v>
      </c>
      <c r="D61" s="119"/>
      <c r="E61" s="119"/>
      <c r="F61" s="119"/>
      <c r="G61" s="119"/>
      <c r="H61" s="119"/>
      <c r="I61" s="117"/>
    </row>
    <row r="62" spans="2:9" ht="15">
      <c r="B62" s="119" t="s">
        <v>266</v>
      </c>
      <c r="C62" s="135">
        <f>+D43</f>
        <v>6160</v>
      </c>
      <c r="D62" s="119"/>
      <c r="E62" s="119"/>
      <c r="F62" s="119"/>
      <c r="G62" s="119"/>
      <c r="H62" s="119"/>
      <c r="I62" s="117"/>
    </row>
    <row r="63" spans="2:9" ht="15">
      <c r="B63" s="119" t="s">
        <v>254</v>
      </c>
      <c r="C63" s="135">
        <f>SUM(D44:D49)</f>
        <v>4826.4033333333336</v>
      </c>
      <c r="D63" s="119"/>
      <c r="E63" s="119"/>
      <c r="F63" s="119"/>
      <c r="G63" s="119"/>
      <c r="H63" s="119"/>
      <c r="I63" s="117"/>
    </row>
    <row r="64" spans="2:9" ht="15">
      <c r="B64" s="119" t="s">
        <v>267</v>
      </c>
      <c r="C64" s="133">
        <f>+E38*5.8%</f>
        <v>856.05099999999993</v>
      </c>
      <c r="D64" s="119"/>
      <c r="E64" s="119"/>
      <c r="F64" s="119"/>
      <c r="G64" s="119"/>
      <c r="H64" s="119"/>
      <c r="I64" s="117"/>
    </row>
    <row r="65" spans="2:9" ht="15">
      <c r="B65" s="119" t="s">
        <v>268</v>
      </c>
      <c r="C65" s="133">
        <f>+E20*D65</f>
        <v>1215.7022999999999</v>
      </c>
      <c r="D65" s="140">
        <v>0.03</v>
      </c>
      <c r="E65" s="119"/>
      <c r="F65" s="119"/>
      <c r="G65" s="119"/>
      <c r="H65" s="119"/>
      <c r="I65" s="117"/>
    </row>
    <row r="66" spans="2:9" ht="15">
      <c r="B66" s="119" t="s">
        <v>269</v>
      </c>
      <c r="C66" s="133">
        <f>+E20*D66</f>
        <v>486.28091999999998</v>
      </c>
      <c r="D66" s="140">
        <v>1.2E-2</v>
      </c>
      <c r="E66" s="119"/>
      <c r="F66" s="119"/>
      <c r="G66" s="119"/>
      <c r="H66" s="119"/>
      <c r="I66" s="117"/>
    </row>
    <row r="67" spans="2:9" ht="15">
      <c r="B67" s="119" t="s">
        <v>141</v>
      </c>
      <c r="C67" s="133">
        <f>E20*D67</f>
        <v>2026.1704999999999</v>
      </c>
      <c r="D67" s="140">
        <v>0.05</v>
      </c>
      <c r="E67" s="119"/>
      <c r="F67" s="119"/>
      <c r="G67" s="119"/>
      <c r="H67" s="119"/>
      <c r="I67" s="117"/>
    </row>
    <row r="68" spans="2:9" ht="15">
      <c r="B68" s="119" t="s">
        <v>270</v>
      </c>
      <c r="C68" s="133">
        <f>C55*D68</f>
        <v>1229.4663499999999</v>
      </c>
      <c r="D68" s="140">
        <v>8.3299999999999999E-2</v>
      </c>
      <c r="E68" s="119"/>
      <c r="F68" s="119"/>
      <c r="G68" s="119"/>
      <c r="H68" s="119"/>
      <c r="I68" s="117"/>
    </row>
    <row r="69" spans="2:9" ht="15">
      <c r="B69" s="119"/>
      <c r="C69" s="126">
        <f>SUM(C55:C68)</f>
        <v>38176.508901333327</v>
      </c>
      <c r="D69" s="119"/>
      <c r="E69" s="119"/>
      <c r="F69" s="119"/>
      <c r="G69" s="119"/>
      <c r="H69" s="119"/>
      <c r="I69" s="117"/>
    </row>
    <row r="70" spans="2:9" ht="15">
      <c r="B70" s="119"/>
      <c r="C70" s="133">
        <f>+E20-C69-G58-G59</f>
        <v>839.43024666666906</v>
      </c>
      <c r="D70" s="119"/>
      <c r="E70" s="119"/>
      <c r="F70" s="119"/>
      <c r="G70" s="119"/>
      <c r="H70" s="119"/>
      <c r="I70" s="117"/>
    </row>
    <row r="71" spans="2:9" ht="15">
      <c r="B71" s="119"/>
      <c r="C71" s="140">
        <f>+C70/E20</f>
        <v>2.0714699149619174E-2</v>
      </c>
      <c r="D71" s="119"/>
      <c r="E71" s="119"/>
      <c r="F71" s="119"/>
      <c r="G71" s="119"/>
      <c r="H71" s="119"/>
      <c r="I71" s="117"/>
    </row>
    <row r="72" spans="2:9" ht="15">
      <c r="B72" s="119"/>
      <c r="C72" s="119"/>
      <c r="D72" s="119"/>
      <c r="E72" s="119"/>
      <c r="F72" s="119"/>
      <c r="G72" s="119"/>
      <c r="H72" s="119"/>
      <c r="I72" s="117"/>
    </row>
    <row r="73" spans="2:9" ht="15">
      <c r="B73" s="119"/>
      <c r="C73" s="119"/>
      <c r="D73" s="119"/>
      <c r="E73" s="119"/>
      <c r="F73" s="119"/>
      <c r="G73" s="119"/>
      <c r="H73" s="119"/>
      <c r="I73" s="117"/>
    </row>
    <row r="74" spans="2:9" ht="15">
      <c r="B74" s="119"/>
      <c r="C74" s="119"/>
      <c r="D74" s="119"/>
      <c r="E74" s="119"/>
      <c r="F74" s="119"/>
      <c r="G74" s="119"/>
      <c r="H74" s="119"/>
      <c r="I74" s="117"/>
    </row>
    <row r="75" spans="2:9" ht="15">
      <c r="B75" s="119"/>
      <c r="C75" s="119"/>
      <c r="D75" s="119"/>
      <c r="E75" s="119"/>
      <c r="F75" s="119"/>
      <c r="G75" s="119"/>
      <c r="H75" s="119"/>
      <c r="I75" s="117"/>
    </row>
    <row r="76" spans="2:9" ht="15">
      <c r="B76" s="119"/>
      <c r="C76" s="119"/>
      <c r="D76" s="119"/>
      <c r="E76" s="119"/>
      <c r="F76" s="119"/>
      <c r="G76" s="119"/>
      <c r="H76" s="119"/>
      <c r="I76" s="117"/>
    </row>
    <row r="77" spans="2:9" ht="15">
      <c r="B77" s="119"/>
      <c r="C77" s="119"/>
      <c r="D77" s="119"/>
      <c r="E77" s="119"/>
      <c r="F77" s="119"/>
      <c r="G77" s="119"/>
      <c r="H77" s="119"/>
      <c r="I77" s="117"/>
    </row>
    <row r="78" spans="2:9" ht="15">
      <c r="B78" s="119"/>
      <c r="C78" s="119"/>
      <c r="D78" s="119"/>
      <c r="E78" s="119"/>
      <c r="F78" s="119"/>
      <c r="G78" s="119"/>
      <c r="H78" s="119"/>
      <c r="I78" s="117"/>
    </row>
    <row r="79" spans="2:9" ht="15">
      <c r="B79" s="119"/>
      <c r="C79" s="119"/>
      <c r="D79" s="119"/>
      <c r="E79" s="119"/>
      <c r="F79" s="119"/>
      <c r="G79" s="119"/>
      <c r="H79" s="119"/>
      <c r="I79" s="117"/>
    </row>
    <row r="80" spans="2:9" ht="15">
      <c r="B80" s="119"/>
      <c r="C80" s="119"/>
      <c r="D80" s="119"/>
      <c r="E80" s="119"/>
      <c r="F80" s="119"/>
      <c r="G80" s="119"/>
      <c r="H80" s="119"/>
      <c r="I80" s="117"/>
    </row>
    <row r="81" spans="2:9" ht="15">
      <c r="B81" s="119"/>
      <c r="C81" s="119"/>
      <c r="D81" s="119"/>
      <c r="E81" s="119"/>
      <c r="F81" s="119"/>
      <c r="G81" s="119"/>
      <c r="H81" s="119"/>
      <c r="I81" s="117"/>
    </row>
    <row r="82" spans="2:9" ht="15">
      <c r="B82" s="119"/>
      <c r="C82" s="119"/>
      <c r="D82" s="119"/>
      <c r="E82" s="119"/>
      <c r="F82" s="119"/>
      <c r="G82" s="119"/>
      <c r="H82" s="119"/>
      <c r="I82" s="117"/>
    </row>
    <row r="83" spans="2:9" ht="15">
      <c r="B83" s="119"/>
      <c r="C83" s="119"/>
      <c r="D83" s="119"/>
      <c r="E83" s="119"/>
      <c r="F83" s="119"/>
      <c r="G83" s="119"/>
      <c r="H83" s="119"/>
      <c r="I83" s="117"/>
    </row>
    <row r="84" spans="2:9" ht="15">
      <c r="B84" s="119"/>
      <c r="C84" s="119"/>
      <c r="D84" s="119"/>
      <c r="E84" s="119"/>
      <c r="F84" s="119"/>
      <c r="G84" s="119"/>
      <c r="H84" s="119"/>
      <c r="I84" s="117"/>
    </row>
    <row r="85" spans="2:9" ht="15">
      <c r="B85" s="119"/>
      <c r="C85" s="119"/>
      <c r="D85" s="119"/>
      <c r="E85" s="119"/>
      <c r="F85" s="119"/>
      <c r="G85" s="119"/>
      <c r="H85" s="119"/>
      <c r="I85" s="117"/>
    </row>
    <row r="86" spans="2:9" ht="15">
      <c r="B86" s="119"/>
      <c r="C86" s="119"/>
      <c r="D86" s="119"/>
      <c r="E86" s="119"/>
      <c r="F86" s="119"/>
      <c r="G86" s="119"/>
      <c r="H86" s="119"/>
      <c r="I86" s="117"/>
    </row>
    <row r="87" spans="2:9" ht="15">
      <c r="B87" s="119"/>
      <c r="C87" s="119"/>
      <c r="D87" s="119"/>
      <c r="E87" s="119"/>
      <c r="F87" s="119"/>
      <c r="G87" s="119"/>
      <c r="H87" s="119"/>
      <c r="I87" s="117"/>
    </row>
    <row r="88" spans="2:9" ht="15">
      <c r="B88" s="119"/>
      <c r="C88" s="119"/>
      <c r="D88" s="119"/>
      <c r="E88" s="119"/>
      <c r="F88" s="119"/>
      <c r="G88" s="119"/>
      <c r="H88" s="119"/>
      <c r="I88" s="117"/>
    </row>
    <row r="89" spans="2:9" ht="15">
      <c r="B89" s="119"/>
      <c r="C89" s="119"/>
      <c r="D89" s="119"/>
      <c r="E89" s="119"/>
      <c r="F89" s="119"/>
      <c r="G89" s="119"/>
      <c r="H89" s="119"/>
      <c r="I89" s="117"/>
    </row>
    <row r="90" spans="2:9" ht="15">
      <c r="B90" s="119"/>
      <c r="C90" s="119"/>
      <c r="D90" s="119"/>
      <c r="E90" s="119"/>
      <c r="F90" s="119"/>
      <c r="G90" s="119"/>
      <c r="H90" s="119"/>
      <c r="I90" s="117"/>
    </row>
    <row r="91" spans="2:9" ht="15">
      <c r="B91" s="119"/>
      <c r="C91" s="119"/>
      <c r="D91" s="119"/>
      <c r="E91" s="119"/>
      <c r="F91" s="119"/>
      <c r="G91" s="119"/>
      <c r="H91" s="119"/>
      <c r="I91" s="117"/>
    </row>
    <row r="92" spans="2:9" ht="15">
      <c r="B92" s="119"/>
      <c r="C92" s="119"/>
      <c r="D92" s="119"/>
      <c r="E92" s="119"/>
      <c r="F92" s="119"/>
      <c r="G92" s="119"/>
      <c r="H92" s="119"/>
      <c r="I92" s="117"/>
    </row>
    <row r="93" spans="2:9" ht="15">
      <c r="B93" s="119"/>
      <c r="C93" s="119"/>
      <c r="D93" s="119"/>
      <c r="E93" s="119"/>
      <c r="F93" s="119"/>
      <c r="G93" s="119"/>
      <c r="H93" s="119"/>
      <c r="I93" s="117"/>
    </row>
    <row r="94" spans="2:9" ht="15">
      <c r="B94" s="119"/>
      <c r="C94" s="119"/>
      <c r="D94" s="119"/>
      <c r="E94" s="119"/>
      <c r="F94" s="119"/>
      <c r="G94" s="119"/>
      <c r="H94" s="119"/>
      <c r="I94" s="117"/>
    </row>
    <row r="95" spans="2:9" ht="15">
      <c r="B95" s="119"/>
      <c r="C95" s="119"/>
      <c r="D95" s="119"/>
      <c r="E95" s="119"/>
      <c r="F95" s="119"/>
      <c r="G95" s="119"/>
      <c r="H95" s="119"/>
      <c r="I95" s="117"/>
    </row>
    <row r="96" spans="2:9" ht="15">
      <c r="B96" s="119"/>
      <c r="C96" s="119"/>
      <c r="D96" s="119"/>
      <c r="E96" s="119"/>
      <c r="F96" s="119"/>
      <c r="G96" s="119"/>
      <c r="H96" s="119"/>
      <c r="I96" s="117"/>
    </row>
    <row r="97" spans="2:9" ht="15">
      <c r="B97" s="119"/>
      <c r="C97" s="119"/>
      <c r="D97" s="119"/>
      <c r="E97" s="119"/>
      <c r="F97" s="119"/>
      <c r="G97" s="119"/>
      <c r="H97" s="119"/>
      <c r="I97" s="117"/>
    </row>
    <row r="98" spans="2:9" ht="15">
      <c r="B98" s="119"/>
      <c r="C98" s="119"/>
      <c r="D98" s="119"/>
      <c r="E98" s="119"/>
      <c r="F98" s="119"/>
      <c r="G98" s="119"/>
      <c r="H98" s="119"/>
      <c r="I98" s="117"/>
    </row>
    <row r="99" spans="2:9" ht="15">
      <c r="B99" s="119"/>
      <c r="C99" s="119"/>
      <c r="D99" s="119"/>
      <c r="E99" s="119"/>
      <c r="F99" s="119"/>
      <c r="G99" s="119"/>
      <c r="H99" s="119"/>
      <c r="I99" s="117"/>
    </row>
    <row r="100" spans="2:9" ht="15">
      <c r="B100" s="119"/>
      <c r="C100" s="119"/>
      <c r="D100" s="119"/>
      <c r="E100" s="119"/>
      <c r="F100" s="119"/>
      <c r="G100" s="119"/>
      <c r="H100" s="119"/>
      <c r="I100" s="117"/>
    </row>
    <row r="101" spans="2:9" ht="15">
      <c r="B101" s="119"/>
      <c r="C101" s="119"/>
      <c r="D101" s="119"/>
      <c r="E101" s="119"/>
      <c r="F101" s="119"/>
      <c r="G101" s="119"/>
      <c r="H101" s="119"/>
      <c r="I101" s="117"/>
    </row>
    <row r="102" spans="2:9" ht="15">
      <c r="B102" s="119"/>
      <c r="C102" s="119"/>
      <c r="D102" s="119"/>
      <c r="E102" s="119"/>
      <c r="F102" s="119"/>
      <c r="G102" s="119"/>
      <c r="H102" s="119"/>
      <c r="I102" s="117"/>
    </row>
    <row r="103" spans="2:9" ht="15">
      <c r="B103" s="119"/>
      <c r="C103" s="119"/>
      <c r="D103" s="119"/>
      <c r="E103" s="119"/>
      <c r="F103" s="119"/>
      <c r="G103" s="119"/>
      <c r="H103" s="119"/>
      <c r="I103" s="117"/>
    </row>
    <row r="104" spans="2:9" ht="15">
      <c r="B104" s="141"/>
      <c r="C104" s="141"/>
      <c r="D104" s="141"/>
      <c r="E104" s="141"/>
      <c r="F104" s="141"/>
      <c r="G104" s="141"/>
      <c r="H104" s="141"/>
    </row>
    <row r="105" spans="2:9" ht="15">
      <c r="B105" s="141"/>
      <c r="C105" s="141"/>
      <c r="D105" s="141"/>
      <c r="E105" s="141"/>
      <c r="F105" s="141"/>
      <c r="G105" s="141"/>
      <c r="H105" s="141"/>
    </row>
    <row r="106" spans="2:9" ht="15">
      <c r="B106" s="141"/>
      <c r="C106" s="141"/>
      <c r="D106" s="141"/>
      <c r="E106" s="141"/>
      <c r="F106" s="141"/>
      <c r="G106" s="141"/>
      <c r="H106" s="141"/>
    </row>
    <row r="107" spans="2:9" ht="15">
      <c r="B107" s="141"/>
      <c r="C107" s="141"/>
      <c r="D107" s="141"/>
      <c r="E107" s="141"/>
      <c r="F107" s="141"/>
      <c r="G107" s="141"/>
      <c r="H107" s="141"/>
    </row>
    <row r="108" spans="2:9" ht="15">
      <c r="B108" s="141"/>
      <c r="C108" s="141"/>
      <c r="D108" s="141"/>
      <c r="E108" s="141"/>
      <c r="F108" s="141"/>
      <c r="G108" s="141"/>
      <c r="H108" s="141"/>
    </row>
    <row r="109" spans="2:9" ht="15">
      <c r="B109" s="141"/>
      <c r="C109" s="141"/>
      <c r="D109" s="141"/>
      <c r="E109" s="141"/>
      <c r="F109" s="141"/>
      <c r="G109" s="141"/>
      <c r="H109" s="141"/>
    </row>
    <row r="110" spans="2:9" ht="15">
      <c r="B110" s="141"/>
      <c r="C110" s="141"/>
      <c r="D110" s="141"/>
      <c r="E110" s="141"/>
      <c r="F110" s="141"/>
      <c r="G110" s="141"/>
      <c r="H110" s="141"/>
    </row>
    <row r="111" spans="2:9" ht="15">
      <c r="B111" s="141"/>
      <c r="C111" s="141"/>
      <c r="D111" s="141"/>
      <c r="E111" s="141"/>
      <c r="F111" s="141"/>
      <c r="G111" s="141"/>
      <c r="H111" s="141"/>
    </row>
    <row r="112" spans="2:9" ht="15">
      <c r="B112" s="141"/>
      <c r="C112" s="141"/>
      <c r="D112" s="141"/>
      <c r="E112" s="141"/>
      <c r="F112" s="141"/>
      <c r="G112" s="141"/>
      <c r="H112" s="141"/>
    </row>
    <row r="113" spans="2:8" ht="15">
      <c r="B113" s="141"/>
      <c r="C113" s="141"/>
      <c r="D113" s="141"/>
      <c r="E113" s="141"/>
      <c r="F113" s="141"/>
      <c r="G113" s="141"/>
      <c r="H113" s="141"/>
    </row>
    <row r="114" spans="2:8" ht="15">
      <c r="B114" s="141"/>
      <c r="C114" s="141"/>
      <c r="D114" s="141"/>
      <c r="E114" s="141"/>
      <c r="F114" s="141"/>
      <c r="G114" s="141"/>
      <c r="H114" s="141"/>
    </row>
    <row r="115" spans="2:8" ht="15">
      <c r="B115" s="141"/>
      <c r="C115" s="141"/>
      <c r="D115" s="141"/>
      <c r="E115" s="141"/>
      <c r="F115" s="141"/>
      <c r="G115" s="141"/>
      <c r="H115" s="141"/>
    </row>
    <row r="116" spans="2:8" ht="15">
      <c r="B116" s="141"/>
      <c r="C116" s="141"/>
      <c r="D116" s="141"/>
      <c r="E116" s="141"/>
      <c r="F116" s="141"/>
      <c r="G116" s="141"/>
      <c r="H116" s="141"/>
    </row>
    <row r="117" spans="2:8">
      <c r="B117" s="142"/>
      <c r="C117" s="142"/>
      <c r="D117" s="142"/>
      <c r="E117" s="142"/>
      <c r="F117" s="142"/>
      <c r="G117" s="142"/>
      <c r="H117" s="142"/>
    </row>
    <row r="118" spans="2:8">
      <c r="B118" s="142"/>
      <c r="C118" s="142"/>
      <c r="D118" s="142"/>
      <c r="E118" s="142"/>
      <c r="F118" s="142"/>
      <c r="G118" s="142"/>
      <c r="H118" s="142"/>
    </row>
    <row r="119" spans="2:8">
      <c r="B119" s="142"/>
      <c r="C119" s="142"/>
      <c r="D119" s="142"/>
      <c r="E119" s="142"/>
      <c r="F119" s="142"/>
      <c r="G119" s="142"/>
      <c r="H119" s="142"/>
    </row>
    <row r="120" spans="2:8">
      <c r="B120" s="142"/>
      <c r="C120" s="142"/>
      <c r="D120" s="142"/>
      <c r="E120" s="142"/>
      <c r="F120" s="142"/>
      <c r="G120" s="142"/>
      <c r="H120" s="142"/>
    </row>
    <row r="121" spans="2:8">
      <c r="B121" s="142"/>
      <c r="C121" s="142"/>
      <c r="D121" s="142"/>
      <c r="E121" s="142"/>
      <c r="F121" s="142"/>
      <c r="G121" s="142"/>
      <c r="H121" s="142"/>
    </row>
    <row r="122" spans="2:8">
      <c r="B122" s="142"/>
      <c r="C122" s="142"/>
      <c r="D122" s="142"/>
      <c r="E122" s="142"/>
      <c r="F122" s="142"/>
      <c r="G122" s="142"/>
      <c r="H122" s="142"/>
    </row>
    <row r="123" spans="2:8">
      <c r="B123" s="142"/>
      <c r="C123" s="142"/>
      <c r="D123" s="142"/>
      <c r="E123" s="142"/>
      <c r="F123" s="142"/>
      <c r="G123" s="142"/>
      <c r="H123" s="142"/>
    </row>
    <row r="124" spans="2:8">
      <c r="B124" s="142"/>
      <c r="C124" s="142"/>
      <c r="D124" s="142"/>
      <c r="E124" s="142"/>
      <c r="F124" s="142"/>
      <c r="G124" s="142"/>
      <c r="H124" s="142"/>
    </row>
    <row r="125" spans="2:8">
      <c r="B125" s="142"/>
      <c r="C125" s="142"/>
      <c r="D125" s="142"/>
      <c r="E125" s="142"/>
      <c r="F125" s="142"/>
      <c r="G125" s="142"/>
      <c r="H125" s="142"/>
    </row>
    <row r="126" spans="2:8">
      <c r="B126" s="142"/>
      <c r="C126" s="142"/>
      <c r="D126" s="142"/>
      <c r="E126" s="142"/>
      <c r="F126" s="142"/>
      <c r="G126" s="142"/>
      <c r="H126" s="142"/>
    </row>
    <row r="127" spans="2:8">
      <c r="B127" s="142"/>
      <c r="C127" s="142"/>
      <c r="D127" s="142"/>
      <c r="E127" s="142"/>
      <c r="F127" s="142"/>
      <c r="G127" s="142"/>
      <c r="H127" s="142"/>
    </row>
    <row r="128" spans="2:8">
      <c r="B128" s="142"/>
      <c r="C128" s="142"/>
      <c r="D128" s="142"/>
      <c r="E128" s="142"/>
      <c r="F128" s="142"/>
      <c r="G128" s="142"/>
      <c r="H128" s="142"/>
    </row>
    <row r="129" spans="2:8">
      <c r="B129" s="142"/>
      <c r="C129" s="142"/>
      <c r="D129" s="142"/>
      <c r="E129" s="142"/>
      <c r="F129" s="142"/>
      <c r="G129" s="142"/>
      <c r="H129" s="142"/>
    </row>
    <row r="130" spans="2:8">
      <c r="B130" s="142"/>
      <c r="C130" s="142"/>
      <c r="D130" s="142"/>
      <c r="E130" s="142"/>
      <c r="F130" s="142"/>
      <c r="G130" s="142"/>
      <c r="H130" s="142"/>
    </row>
    <row r="131" spans="2:8">
      <c r="B131" s="142"/>
      <c r="C131" s="142"/>
      <c r="D131" s="142"/>
      <c r="E131" s="142"/>
      <c r="F131" s="142"/>
      <c r="G131" s="142"/>
      <c r="H131" s="142"/>
    </row>
    <row r="132" spans="2:8">
      <c r="B132" s="142"/>
      <c r="C132" s="142"/>
      <c r="D132" s="142"/>
      <c r="E132" s="142"/>
      <c r="F132" s="142"/>
      <c r="G132" s="142"/>
      <c r="H132" s="142"/>
    </row>
    <row r="133" spans="2:8">
      <c r="B133" s="142"/>
      <c r="C133" s="142"/>
      <c r="D133" s="142"/>
      <c r="E133" s="142"/>
      <c r="F133" s="142"/>
      <c r="G133" s="142"/>
      <c r="H133" s="142"/>
    </row>
    <row r="134" spans="2:8">
      <c r="B134" s="142"/>
      <c r="C134" s="142"/>
      <c r="D134" s="142"/>
      <c r="E134" s="142"/>
      <c r="F134" s="142"/>
      <c r="G134" s="142"/>
      <c r="H134" s="142"/>
    </row>
    <row r="135" spans="2:8">
      <c r="B135" s="142"/>
      <c r="C135" s="142"/>
      <c r="D135" s="142"/>
      <c r="E135" s="142"/>
      <c r="F135" s="142"/>
      <c r="G135" s="142"/>
      <c r="H135" s="142"/>
    </row>
    <row r="136" spans="2:8">
      <c r="B136" s="142"/>
      <c r="C136" s="142"/>
      <c r="D136" s="142"/>
      <c r="E136" s="142"/>
      <c r="F136" s="142"/>
      <c r="G136" s="142"/>
      <c r="H136" s="142"/>
    </row>
    <row r="137" spans="2:8">
      <c r="B137" s="142"/>
      <c r="C137" s="142"/>
      <c r="D137" s="142"/>
      <c r="E137" s="142"/>
      <c r="F137" s="142"/>
      <c r="G137" s="142"/>
      <c r="H137" s="142"/>
    </row>
    <row r="138" spans="2:8">
      <c r="B138" s="142"/>
      <c r="C138" s="142"/>
      <c r="D138" s="142"/>
      <c r="E138" s="142"/>
      <c r="F138" s="142"/>
      <c r="G138" s="142"/>
      <c r="H138" s="142"/>
    </row>
    <row r="139" spans="2:8">
      <c r="B139" s="142"/>
      <c r="C139" s="142"/>
      <c r="D139" s="142"/>
      <c r="E139" s="142"/>
      <c r="F139" s="142"/>
      <c r="G139" s="142"/>
      <c r="H139" s="142"/>
    </row>
    <row r="140" spans="2:8">
      <c r="B140" s="142"/>
      <c r="C140" s="142"/>
      <c r="D140" s="142"/>
      <c r="E140" s="142"/>
      <c r="F140" s="142"/>
      <c r="G140" s="142"/>
      <c r="H140" s="142"/>
    </row>
    <row r="141" spans="2:8">
      <c r="B141" s="142"/>
      <c r="C141" s="142"/>
      <c r="D141" s="142"/>
      <c r="E141" s="142"/>
      <c r="F141" s="142"/>
      <c r="G141" s="142"/>
      <c r="H141" s="142"/>
    </row>
    <row r="142" spans="2:8">
      <c r="B142" s="142"/>
      <c r="C142" s="142"/>
      <c r="D142" s="142"/>
      <c r="E142" s="142"/>
      <c r="F142" s="142"/>
      <c r="G142" s="142"/>
      <c r="H142" s="142"/>
    </row>
    <row r="143" spans="2:8">
      <c r="B143" s="142"/>
      <c r="C143" s="142"/>
      <c r="D143" s="142"/>
      <c r="E143" s="142"/>
      <c r="F143" s="142"/>
      <c r="G143" s="142"/>
      <c r="H143" s="142"/>
    </row>
    <row r="144" spans="2:8">
      <c r="B144" s="142"/>
      <c r="C144" s="142"/>
      <c r="D144" s="142"/>
      <c r="E144" s="142"/>
      <c r="F144" s="142"/>
      <c r="G144" s="142"/>
      <c r="H144" s="142"/>
    </row>
    <row r="145" spans="2:8">
      <c r="B145" s="142"/>
      <c r="C145" s="142"/>
      <c r="D145" s="142"/>
      <c r="E145" s="142"/>
      <c r="F145" s="142"/>
      <c r="G145" s="142"/>
      <c r="H145" s="142"/>
    </row>
    <row r="146" spans="2:8">
      <c r="B146" s="142"/>
      <c r="C146" s="142"/>
      <c r="D146" s="142"/>
      <c r="E146" s="142"/>
      <c r="F146" s="142"/>
      <c r="G146" s="142"/>
      <c r="H146" s="142"/>
    </row>
    <row r="147" spans="2:8">
      <c r="B147" s="142"/>
      <c r="C147" s="142"/>
      <c r="D147" s="142"/>
      <c r="E147" s="142"/>
      <c r="F147" s="142"/>
      <c r="G147" s="142"/>
      <c r="H147" s="142"/>
    </row>
    <row r="148" spans="2:8">
      <c r="B148" s="142"/>
      <c r="C148" s="142"/>
      <c r="D148" s="142"/>
      <c r="E148" s="142"/>
      <c r="F148" s="142"/>
      <c r="G148" s="142"/>
      <c r="H148" s="142"/>
    </row>
    <row r="149" spans="2:8">
      <c r="B149" s="142"/>
      <c r="C149" s="142"/>
      <c r="D149" s="142"/>
      <c r="E149" s="142"/>
      <c r="F149" s="142"/>
      <c r="G149" s="142"/>
      <c r="H149" s="142"/>
    </row>
    <row r="150" spans="2:8">
      <c r="B150" s="142"/>
      <c r="C150" s="142"/>
      <c r="D150" s="142"/>
      <c r="E150" s="142"/>
      <c r="F150" s="142"/>
      <c r="G150" s="142"/>
      <c r="H150" s="142"/>
    </row>
    <row r="151" spans="2:8">
      <c r="B151" s="142"/>
      <c r="C151" s="142"/>
      <c r="D151" s="142"/>
      <c r="E151" s="142"/>
      <c r="F151" s="142"/>
      <c r="G151" s="142"/>
      <c r="H151" s="142"/>
    </row>
  </sheetData>
  <sheetProtection algorithmName="SHA-512" hashValue="tqDlYO6Bmy5jmQdmfxYGKPTLPAk0JekGGN3+oE1BS7qYog4unSKB2s9EBtMSwLgcNGfdVMnXtlcrERn+FfYe6Q==" saltValue="6F/sukiDcKucgBxTnM1n2Q==" spinCount="100000" sheet="1" objects="1" scenarios="1"/>
  <mergeCells count="18">
    <mergeCell ref="G59:H59"/>
    <mergeCell ref="B28:C28"/>
    <mergeCell ref="G28:H28"/>
    <mergeCell ref="B29:C29"/>
    <mergeCell ref="G29:H29"/>
    <mergeCell ref="B41:C41"/>
    <mergeCell ref="G58:H58"/>
    <mergeCell ref="C8:D8"/>
    <mergeCell ref="B10:F10"/>
    <mergeCell ref="B11:F11"/>
    <mergeCell ref="B13:F13"/>
    <mergeCell ref="B27:C27"/>
    <mergeCell ref="C7:D7"/>
    <mergeCell ref="B1:F1"/>
    <mergeCell ref="B2:F2"/>
    <mergeCell ref="B3:F3"/>
    <mergeCell ref="B4:F4"/>
    <mergeCell ref="B5:F5"/>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view="pageBreakPreview" zoomScale="80" zoomScaleNormal="100" zoomScaleSheetLayoutView="80" workbookViewId="0">
      <selection activeCell="B14" sqref="B14:G14"/>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2" t="s">
        <v>214</v>
      </c>
      <c r="B1" s="182"/>
      <c r="C1" s="182"/>
      <c r="D1" s="182"/>
      <c r="E1" s="182"/>
      <c r="F1" s="182"/>
      <c r="G1" s="182"/>
    </row>
    <row r="2" spans="1:7">
      <c r="A2" s="183" t="s">
        <v>213</v>
      </c>
      <c r="B2" s="183"/>
      <c r="C2" s="183"/>
      <c r="D2" s="183"/>
      <c r="E2" s="183"/>
      <c r="F2" s="183"/>
      <c r="G2" s="183"/>
    </row>
    <row r="3" spans="1:7">
      <c r="A3" s="183" t="s">
        <v>212</v>
      </c>
      <c r="B3" s="183"/>
      <c r="C3" s="183"/>
      <c r="D3" s="183"/>
      <c r="E3" s="183"/>
      <c r="F3" s="183"/>
      <c r="G3" s="183"/>
    </row>
    <row r="4" spans="1:7">
      <c r="A4" s="237" t="s">
        <v>37</v>
      </c>
      <c r="B4" s="238"/>
      <c r="C4" s="238"/>
      <c r="D4" s="238"/>
      <c r="E4" s="238"/>
      <c r="F4" s="238"/>
      <c r="G4" s="238"/>
    </row>
    <row r="5" spans="1:7">
      <c r="A5" s="237" t="s">
        <v>38</v>
      </c>
      <c r="B5" s="238"/>
      <c r="C5" s="238"/>
      <c r="D5" s="238"/>
      <c r="E5" s="238"/>
      <c r="F5" s="238"/>
      <c r="G5" s="238"/>
    </row>
    <row r="6" spans="1:7">
      <c r="A6" s="231" t="s">
        <v>216</v>
      </c>
      <c r="B6" s="231"/>
      <c r="C6" s="231"/>
      <c r="D6" s="231"/>
      <c r="E6" s="231"/>
      <c r="F6" s="231"/>
      <c r="G6" s="231"/>
    </row>
    <row r="7" spans="1:7" ht="15.75">
      <c r="A7" s="9"/>
      <c r="B7" s="16"/>
      <c r="C7" s="17"/>
      <c r="D7" s="17"/>
      <c r="E7" s="10"/>
      <c r="F7" s="10"/>
      <c r="G7" s="10"/>
    </row>
    <row r="8" spans="1:7" ht="47.25">
      <c r="A8" s="18" t="s">
        <v>30</v>
      </c>
      <c r="B8" s="18" t="s">
        <v>31</v>
      </c>
      <c r="C8" s="18" t="s">
        <v>32</v>
      </c>
      <c r="D8" s="22" t="s">
        <v>225</v>
      </c>
      <c r="E8" s="18" t="s">
        <v>33</v>
      </c>
      <c r="F8" s="18" t="s">
        <v>34</v>
      </c>
      <c r="G8" s="18" t="s">
        <v>35</v>
      </c>
    </row>
    <row r="9" spans="1:7" ht="15.75">
      <c r="A9" s="234" t="s">
        <v>47</v>
      </c>
      <c r="B9" s="12" t="s">
        <v>48</v>
      </c>
      <c r="C9" s="260">
        <v>4</v>
      </c>
      <c r="D9" s="13" t="s">
        <v>56</v>
      </c>
      <c r="E9" s="14">
        <v>21</v>
      </c>
      <c r="F9" s="14">
        <f>C9*E9</f>
        <v>84</v>
      </c>
      <c r="G9" s="14">
        <f>F9/12</f>
        <v>7</v>
      </c>
    </row>
    <row r="10" spans="1:7" ht="15.75">
      <c r="A10" s="235"/>
      <c r="B10" s="20" t="s">
        <v>40</v>
      </c>
      <c r="C10" s="260">
        <v>4</v>
      </c>
      <c r="D10" s="13" t="s">
        <v>56</v>
      </c>
      <c r="E10" s="14">
        <f>'UNIFORME (REC.ENCAR)'!E10</f>
        <v>55</v>
      </c>
      <c r="F10" s="14">
        <f>C10*E10</f>
        <v>220</v>
      </c>
      <c r="G10" s="14">
        <f>F10/12</f>
        <v>18.333333333333332</v>
      </c>
    </row>
    <row r="11" spans="1:7" ht="15.75">
      <c r="A11" s="235"/>
      <c r="B11" s="20" t="s">
        <v>41</v>
      </c>
      <c r="C11" s="260">
        <v>6</v>
      </c>
      <c r="D11" s="13" t="s">
        <v>56</v>
      </c>
      <c r="E11" s="14">
        <f>'UNIFORME (REC.ENCAR)'!E11</f>
        <v>45</v>
      </c>
      <c r="F11" s="14">
        <f>C11*E11</f>
        <v>270</v>
      </c>
      <c r="G11" s="14">
        <f>F11/12</f>
        <v>22.5</v>
      </c>
    </row>
    <row r="12" spans="1:7" ht="15.75">
      <c r="A12" s="235"/>
      <c r="B12" s="20" t="s">
        <v>43</v>
      </c>
      <c r="C12" s="260">
        <v>4</v>
      </c>
      <c r="D12" s="13" t="s">
        <v>226</v>
      </c>
      <c r="E12" s="14">
        <f>'UNIFORME (REC.ENCAR)'!E12</f>
        <v>59</v>
      </c>
      <c r="F12" s="14">
        <f t="shared" ref="F12:F15" si="0">C12*E12</f>
        <v>236</v>
      </c>
      <c r="G12" s="14">
        <f t="shared" ref="G12:G15" si="1">F12/12</f>
        <v>19.666666666666668</v>
      </c>
    </row>
    <row r="13" spans="1:7" ht="15.75">
      <c r="A13" s="235"/>
      <c r="B13" s="20" t="s">
        <v>44</v>
      </c>
      <c r="C13" s="260">
        <v>6</v>
      </c>
      <c r="D13" s="13" t="s">
        <v>226</v>
      </c>
      <c r="E13" s="14">
        <f>'UNIFORME (REC.ENCAR)'!E14</f>
        <v>8.32</v>
      </c>
      <c r="F13" s="14">
        <f t="shared" si="0"/>
        <v>49.92</v>
      </c>
      <c r="G13" s="14">
        <f t="shared" si="1"/>
        <v>4.16</v>
      </c>
    </row>
    <row r="14" spans="1:7" ht="15.75">
      <c r="A14" s="114"/>
      <c r="B14" s="20" t="s">
        <v>299</v>
      </c>
      <c r="C14" s="260">
        <v>2</v>
      </c>
      <c r="D14" s="13" t="s">
        <v>56</v>
      </c>
      <c r="E14" s="14">
        <v>4</v>
      </c>
      <c r="F14" s="14">
        <f t="shared" si="0"/>
        <v>8</v>
      </c>
      <c r="G14" s="14">
        <f t="shared" si="1"/>
        <v>0.66666666666666663</v>
      </c>
    </row>
    <row r="15" spans="1:7" ht="15.75">
      <c r="A15" s="19"/>
      <c r="B15" s="20" t="s">
        <v>49</v>
      </c>
      <c r="C15" s="260">
        <v>4</v>
      </c>
      <c r="D15" s="13" t="s">
        <v>56</v>
      </c>
      <c r="E15" s="14">
        <v>10.5</v>
      </c>
      <c r="F15" s="14">
        <f t="shared" si="0"/>
        <v>42</v>
      </c>
      <c r="G15" s="14">
        <f t="shared" si="1"/>
        <v>3.5</v>
      </c>
    </row>
    <row r="16" spans="1:7" ht="15.75">
      <c r="A16" s="240" t="s">
        <v>36</v>
      </c>
      <c r="B16" s="240"/>
      <c r="C16" s="240"/>
      <c r="D16" s="240"/>
      <c r="E16" s="240"/>
      <c r="F16" s="240"/>
      <c r="G16" s="15">
        <f>SUM(G9:G15)</f>
        <v>75.826666666666668</v>
      </c>
    </row>
    <row r="17" spans="1:7">
      <c r="A17" s="8"/>
      <c r="B17" s="8"/>
      <c r="C17" s="8"/>
      <c r="D17" s="8"/>
      <c r="E17" s="8"/>
      <c r="F17" s="8"/>
      <c r="G17">
        <v>75.83</v>
      </c>
    </row>
    <row r="18" spans="1:7">
      <c r="F18" s="11"/>
    </row>
    <row r="19" spans="1:7">
      <c r="F19" s="11"/>
    </row>
  </sheetData>
  <mergeCells count="8">
    <mergeCell ref="A9:A13"/>
    <mergeCell ref="A16:F16"/>
    <mergeCell ref="A1:G1"/>
    <mergeCell ref="A2:G2"/>
    <mergeCell ref="A3:G3"/>
    <mergeCell ref="A4:G4"/>
    <mergeCell ref="A5:G5"/>
    <mergeCell ref="A6:G6"/>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view="pageBreakPreview" zoomScale="80" zoomScaleNormal="100" zoomScaleSheetLayoutView="80" workbookViewId="0">
      <selection activeCell="B15" sqref="B15:G15"/>
    </sheetView>
  </sheetViews>
  <sheetFormatPr defaultRowHeight="15"/>
  <cols>
    <col min="1" max="1" width="12.85546875" customWidth="1"/>
    <col min="2" max="2" width="39.28515625" customWidth="1"/>
    <col min="3" max="4" width="15.140625" customWidth="1"/>
    <col min="5" max="5" width="13.5703125" customWidth="1"/>
    <col min="6" max="6" width="11.5703125" customWidth="1"/>
    <col min="7" max="7" width="14.42578125" customWidth="1"/>
  </cols>
  <sheetData>
    <row r="1" spans="1:7">
      <c r="A1" s="182" t="s">
        <v>214</v>
      </c>
      <c r="B1" s="182"/>
      <c r="C1" s="182"/>
      <c r="D1" s="182"/>
      <c r="E1" s="182"/>
      <c r="F1" s="182"/>
      <c r="G1" s="182"/>
    </row>
    <row r="2" spans="1:7">
      <c r="A2" s="183" t="s">
        <v>213</v>
      </c>
      <c r="B2" s="183"/>
      <c r="C2" s="183"/>
      <c r="D2" s="183"/>
      <c r="E2" s="183"/>
      <c r="F2" s="183"/>
      <c r="G2" s="183"/>
    </row>
    <row r="3" spans="1:7">
      <c r="A3" s="183" t="s">
        <v>212</v>
      </c>
      <c r="B3" s="183"/>
      <c r="C3" s="183"/>
      <c r="D3" s="183"/>
      <c r="E3" s="183"/>
      <c r="F3" s="183"/>
      <c r="G3" s="183"/>
    </row>
    <row r="4" spans="1:7">
      <c r="A4" s="237" t="s">
        <v>37</v>
      </c>
      <c r="B4" s="238"/>
      <c r="C4" s="238"/>
      <c r="D4" s="238"/>
      <c r="E4" s="238"/>
      <c r="F4" s="238"/>
      <c r="G4" s="238"/>
    </row>
    <row r="5" spans="1:7">
      <c r="A5" s="237" t="s">
        <v>38</v>
      </c>
      <c r="B5" s="238"/>
      <c r="C5" s="238"/>
      <c r="D5" s="238"/>
      <c r="E5" s="238"/>
      <c r="F5" s="238"/>
      <c r="G5" s="238"/>
    </row>
    <row r="6" spans="1:7">
      <c r="A6" s="231" t="s">
        <v>216</v>
      </c>
      <c r="B6" s="231"/>
      <c r="C6" s="231"/>
      <c r="D6" s="231"/>
      <c r="E6" s="231"/>
      <c r="F6" s="231"/>
      <c r="G6" s="231"/>
    </row>
    <row r="7" spans="1:7" ht="15.75">
      <c r="A7" s="239"/>
      <c r="B7" s="239"/>
      <c r="C7" s="239"/>
      <c r="D7" s="239"/>
      <c r="E7" s="239"/>
      <c r="F7" s="239"/>
      <c r="G7" s="239"/>
    </row>
    <row r="8" spans="1:7" ht="47.25">
      <c r="A8" s="18" t="s">
        <v>30</v>
      </c>
      <c r="B8" s="18" t="s">
        <v>31</v>
      </c>
      <c r="C8" s="18" t="s">
        <v>32</v>
      </c>
      <c r="D8" s="22" t="s">
        <v>225</v>
      </c>
      <c r="E8" s="18" t="s">
        <v>33</v>
      </c>
      <c r="F8" s="18" t="s">
        <v>34</v>
      </c>
      <c r="G8" s="18" t="s">
        <v>35</v>
      </c>
    </row>
    <row r="9" spans="1:7" ht="31.5">
      <c r="A9" s="234" t="s">
        <v>39</v>
      </c>
      <c r="B9" s="12" t="s">
        <v>46</v>
      </c>
      <c r="C9" s="260">
        <v>4</v>
      </c>
      <c r="D9" s="13" t="s">
        <v>56</v>
      </c>
      <c r="E9" s="14">
        <f>'UNIFORME (REC.ENCAR)'!E9</f>
        <v>110</v>
      </c>
      <c r="F9" s="14">
        <f>C9*E9</f>
        <v>440</v>
      </c>
      <c r="G9" s="14">
        <f>F9/12</f>
        <v>36.666666666666664</v>
      </c>
    </row>
    <row r="10" spans="1:7" ht="15.75" customHeight="1">
      <c r="A10" s="235"/>
      <c r="B10" s="20" t="s">
        <v>40</v>
      </c>
      <c r="C10" s="260">
        <v>4</v>
      </c>
      <c r="D10" s="13" t="s">
        <v>56</v>
      </c>
      <c r="E10" s="14">
        <f>'UNIFORME (REC.ENCAR)'!E10</f>
        <v>55</v>
      </c>
      <c r="F10" s="14">
        <f>C10*E10</f>
        <v>220</v>
      </c>
      <c r="G10" s="14">
        <f>F10/12</f>
        <v>18.333333333333332</v>
      </c>
    </row>
    <row r="11" spans="1:7" ht="15.75">
      <c r="A11" s="235"/>
      <c r="B11" s="20" t="s">
        <v>41</v>
      </c>
      <c r="C11" s="260">
        <v>6</v>
      </c>
      <c r="D11" s="13" t="s">
        <v>56</v>
      </c>
      <c r="E11" s="14">
        <f>'UNIFORME (REC.ENCAR)'!E11</f>
        <v>45</v>
      </c>
      <c r="F11" s="14">
        <f>C11*E11</f>
        <v>270</v>
      </c>
      <c r="G11" s="14">
        <f>F11/12</f>
        <v>22.5</v>
      </c>
    </row>
    <row r="12" spans="1:7" ht="15.75">
      <c r="A12" s="235"/>
      <c r="B12" s="20" t="s">
        <v>45</v>
      </c>
      <c r="C12" s="260">
        <v>4</v>
      </c>
      <c r="D12" s="13" t="s">
        <v>56</v>
      </c>
      <c r="E12" s="14">
        <v>19</v>
      </c>
      <c r="F12" s="14">
        <f t="shared" ref="F12:F15" si="0">C12*E12</f>
        <v>76</v>
      </c>
      <c r="G12" s="14">
        <f t="shared" ref="G12:G15" si="1">F12/12</f>
        <v>6.333333333333333</v>
      </c>
    </row>
    <row r="13" spans="1:7" ht="15.75">
      <c r="A13" s="235"/>
      <c r="B13" s="20" t="s">
        <v>43</v>
      </c>
      <c r="C13" s="260">
        <v>4</v>
      </c>
      <c r="D13" s="13" t="s">
        <v>226</v>
      </c>
      <c r="E13" s="14">
        <f>'UNIFORME (REC.ENCAR)'!E12</f>
        <v>59</v>
      </c>
      <c r="F13" s="14">
        <f t="shared" si="0"/>
        <v>236</v>
      </c>
      <c r="G13" s="14">
        <f t="shared" si="1"/>
        <v>19.666666666666668</v>
      </c>
    </row>
    <row r="14" spans="1:7" ht="15.75">
      <c r="A14" s="235"/>
      <c r="B14" s="20" t="s">
        <v>44</v>
      </c>
      <c r="C14" s="260">
        <v>6</v>
      </c>
      <c r="D14" s="13" t="s">
        <v>226</v>
      </c>
      <c r="E14" s="14">
        <f>'UNIFORME (REC.ENCAR)'!E14</f>
        <v>8.32</v>
      </c>
      <c r="F14" s="14">
        <f t="shared" si="0"/>
        <v>49.92</v>
      </c>
      <c r="G14" s="14">
        <f t="shared" si="1"/>
        <v>4.16</v>
      </c>
    </row>
    <row r="15" spans="1:7" ht="15.75">
      <c r="A15" s="235"/>
      <c r="B15" s="20" t="s">
        <v>299</v>
      </c>
      <c r="C15" s="260">
        <v>2</v>
      </c>
      <c r="D15" s="13" t="s">
        <v>56</v>
      </c>
      <c r="E15" s="14">
        <v>4</v>
      </c>
      <c r="F15" s="14">
        <f t="shared" si="0"/>
        <v>8</v>
      </c>
      <c r="G15" s="14">
        <f t="shared" si="1"/>
        <v>0.66666666666666663</v>
      </c>
    </row>
    <row r="16" spans="1:7" ht="15.75">
      <c r="A16" s="241"/>
      <c r="B16" s="20" t="s">
        <v>42</v>
      </c>
      <c r="C16" s="260">
        <v>2</v>
      </c>
      <c r="D16" s="13" t="s">
        <v>56</v>
      </c>
      <c r="E16" s="14">
        <v>27</v>
      </c>
      <c r="F16" s="14">
        <f>C16*E16</f>
        <v>54</v>
      </c>
      <c r="G16" s="14">
        <f>F16/12</f>
        <v>4.5</v>
      </c>
    </row>
    <row r="17" spans="1:7" ht="15.75">
      <c r="A17" s="240" t="s">
        <v>36</v>
      </c>
      <c r="B17" s="240"/>
      <c r="C17" s="240"/>
      <c r="D17" s="240"/>
      <c r="E17" s="240"/>
      <c r="F17" s="240"/>
      <c r="G17" s="15">
        <f>SUM(G9:G16)</f>
        <v>112.82666666666667</v>
      </c>
    </row>
    <row r="18" spans="1:7">
      <c r="A18" s="8"/>
      <c r="B18" s="8"/>
      <c r="C18" s="8"/>
      <c r="D18" s="8"/>
      <c r="E18" s="8"/>
      <c r="F18" s="8"/>
      <c r="G18">
        <v>112.83</v>
      </c>
    </row>
    <row r="19" spans="1:7">
      <c r="F19" s="11"/>
    </row>
    <row r="20" spans="1:7">
      <c r="F20" s="11"/>
    </row>
  </sheetData>
  <mergeCells count="9">
    <mergeCell ref="A9:A16"/>
    <mergeCell ref="A17:F17"/>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view="pageBreakPreview" zoomScale="80" zoomScaleNormal="100" zoomScaleSheetLayoutView="80" workbookViewId="0">
      <selection activeCell="G23" sqref="G23"/>
    </sheetView>
  </sheetViews>
  <sheetFormatPr defaultRowHeight="15"/>
  <cols>
    <col min="1" max="1" width="14.42578125" bestFit="1" customWidth="1"/>
    <col min="2" max="2" width="39.28515625" customWidth="1"/>
    <col min="3" max="4" width="15.140625" customWidth="1"/>
    <col min="5" max="5" width="13.5703125" customWidth="1"/>
    <col min="6" max="6" width="11.5703125" customWidth="1"/>
    <col min="7" max="7" width="14.42578125" customWidth="1"/>
  </cols>
  <sheetData>
    <row r="1" spans="1:7">
      <c r="A1" s="182" t="s">
        <v>214</v>
      </c>
      <c r="B1" s="182"/>
      <c r="C1" s="182"/>
      <c r="D1" s="182"/>
      <c r="E1" s="182"/>
      <c r="F1" s="182"/>
      <c r="G1" s="182"/>
    </row>
    <row r="2" spans="1:7">
      <c r="A2" s="183" t="s">
        <v>213</v>
      </c>
      <c r="B2" s="183"/>
      <c r="C2" s="183"/>
      <c r="D2" s="183"/>
      <c r="E2" s="183"/>
      <c r="F2" s="183"/>
      <c r="G2" s="183"/>
    </row>
    <row r="3" spans="1:7">
      <c r="A3" s="183" t="s">
        <v>212</v>
      </c>
      <c r="B3" s="183"/>
      <c r="C3" s="183"/>
      <c r="D3" s="183"/>
      <c r="E3" s="183"/>
      <c r="F3" s="183"/>
      <c r="G3" s="183"/>
    </row>
    <row r="4" spans="1:7">
      <c r="A4" s="237" t="s">
        <v>37</v>
      </c>
      <c r="B4" s="238"/>
      <c r="C4" s="238"/>
      <c r="D4" s="238"/>
      <c r="E4" s="238"/>
      <c r="F4" s="238"/>
      <c r="G4" s="238"/>
    </row>
    <row r="5" spans="1:7">
      <c r="A5" s="237" t="s">
        <v>38</v>
      </c>
      <c r="B5" s="238"/>
      <c r="C5" s="238"/>
      <c r="D5" s="238"/>
      <c r="E5" s="238"/>
      <c r="F5" s="238"/>
      <c r="G5" s="238"/>
    </row>
    <row r="6" spans="1:7">
      <c r="A6" s="231" t="s">
        <v>216</v>
      </c>
      <c r="B6" s="231"/>
      <c r="C6" s="231"/>
      <c r="D6" s="231"/>
      <c r="E6" s="231"/>
      <c r="F6" s="231"/>
      <c r="G6" s="231"/>
    </row>
    <row r="7" spans="1:7" ht="15.75">
      <c r="A7" s="239"/>
      <c r="B7" s="239"/>
      <c r="C7" s="239"/>
      <c r="D7" s="239"/>
      <c r="E7" s="239"/>
      <c r="F7" s="239"/>
      <c r="G7" s="239"/>
    </row>
    <row r="8" spans="1:7" ht="47.25" customHeight="1">
      <c r="A8" s="18" t="s">
        <v>30</v>
      </c>
      <c r="B8" s="18" t="s">
        <v>31</v>
      </c>
      <c r="C8" s="18" t="s">
        <v>32</v>
      </c>
      <c r="D8" s="22" t="s">
        <v>225</v>
      </c>
      <c r="E8" s="18" t="s">
        <v>33</v>
      </c>
      <c r="F8" s="18" t="s">
        <v>34</v>
      </c>
      <c r="G8" s="18" t="s">
        <v>35</v>
      </c>
    </row>
    <row r="9" spans="1:7" ht="15.75">
      <c r="A9" s="235" t="s">
        <v>55</v>
      </c>
      <c r="B9" t="s">
        <v>51</v>
      </c>
      <c r="C9" s="260">
        <v>4</v>
      </c>
      <c r="D9" s="13" t="s">
        <v>56</v>
      </c>
      <c r="E9" s="14">
        <v>50</v>
      </c>
      <c r="F9" s="14">
        <f>C9*E9</f>
        <v>200</v>
      </c>
      <c r="G9" s="14">
        <f>F9/12</f>
        <v>16.666666666666668</v>
      </c>
    </row>
    <row r="10" spans="1:7" ht="15.75">
      <c r="A10" s="235"/>
      <c r="B10" t="s">
        <v>52</v>
      </c>
      <c r="C10" s="260">
        <v>6</v>
      </c>
      <c r="D10" s="13" t="s">
        <v>56</v>
      </c>
      <c r="E10" s="14">
        <v>28</v>
      </c>
      <c r="F10" s="14">
        <f>C10*E10</f>
        <v>168</v>
      </c>
      <c r="G10" s="14">
        <f>F10/12</f>
        <v>14</v>
      </c>
    </row>
    <row r="11" spans="1:7" ht="15.75">
      <c r="A11" s="235"/>
      <c r="B11" t="s">
        <v>53</v>
      </c>
      <c r="C11" s="260">
        <v>4</v>
      </c>
      <c r="D11" s="13" t="s">
        <v>56</v>
      </c>
      <c r="E11" s="14">
        <v>41</v>
      </c>
      <c r="F11" s="14">
        <f t="shared" ref="F11:F13" si="0">C11*E11</f>
        <v>164</v>
      </c>
      <c r="G11" s="14">
        <f t="shared" ref="G11:G13" si="1">F11/12</f>
        <v>13.666666666666666</v>
      </c>
    </row>
    <row r="12" spans="1:7" ht="15.75">
      <c r="A12" s="235"/>
      <c r="B12" s="20" t="s">
        <v>299</v>
      </c>
      <c r="C12" s="260">
        <v>2</v>
      </c>
      <c r="D12" s="13" t="s">
        <v>56</v>
      </c>
      <c r="E12" s="14">
        <v>4</v>
      </c>
      <c r="F12" s="14">
        <f t="shared" si="0"/>
        <v>8</v>
      </c>
      <c r="G12" s="14">
        <f t="shared" si="1"/>
        <v>0.66666666666666663</v>
      </c>
    </row>
    <row r="13" spans="1:7" ht="15.75">
      <c r="A13" s="235"/>
      <c r="B13" t="s">
        <v>54</v>
      </c>
      <c r="C13" s="260">
        <v>6</v>
      </c>
      <c r="D13" s="13" t="s">
        <v>226</v>
      </c>
      <c r="E13" s="14">
        <v>9</v>
      </c>
      <c r="F13" s="14">
        <f t="shared" si="0"/>
        <v>54</v>
      </c>
      <c r="G13" s="14">
        <f t="shared" si="1"/>
        <v>4.5</v>
      </c>
    </row>
    <row r="14" spans="1:7" ht="15.75" customHeight="1">
      <c r="A14" s="240" t="s">
        <v>36</v>
      </c>
      <c r="B14" s="240"/>
      <c r="C14" s="240"/>
      <c r="D14" s="240"/>
      <c r="E14" s="240"/>
      <c r="F14" s="240"/>
      <c r="G14" s="15">
        <f>SUM(G9:G13)</f>
        <v>49.5</v>
      </c>
    </row>
    <row r="15" spans="1:7">
      <c r="A15" s="8"/>
      <c r="B15" s="8"/>
      <c r="C15" s="8"/>
      <c r="D15" s="8"/>
      <c r="E15" s="8"/>
      <c r="F15" s="8"/>
      <c r="G15">
        <v>49.5</v>
      </c>
    </row>
    <row r="16" spans="1:7">
      <c r="F16" s="11"/>
    </row>
    <row r="17" spans="6:6">
      <c r="F17" s="11"/>
    </row>
  </sheetData>
  <mergeCells count="9">
    <mergeCell ref="A9:A13"/>
    <mergeCell ref="A14:F14"/>
    <mergeCell ref="A1:G1"/>
    <mergeCell ref="A2:G2"/>
    <mergeCell ref="A3:G3"/>
    <mergeCell ref="A4:G4"/>
    <mergeCell ref="A5:G5"/>
    <mergeCell ref="A6:G6"/>
    <mergeCell ref="A7:G7"/>
  </mergeCells>
  <printOptions horizontalCentered="1"/>
  <pageMargins left="0.51181102362204722" right="0.51181102362204722" top="1.1811023622047245" bottom="1.1811023622047245" header="0.31496062992125984" footer="0.31496062992125984"/>
  <pageSetup paperSize="9" scale="55" orientation="landscape" r:id="rId1"/>
  <headerFooter scaleWithDoc="0" alignWithMargins="0">
    <oddHeader>&amp;C&amp;G</oddHeader>
    <oddFooter>&amp;C&amp;G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60"/>
  <sheetViews>
    <sheetView showGridLines="0" view="pageBreakPreview" topLeftCell="A52" zoomScale="90" zoomScaleNormal="100" zoomScaleSheetLayoutView="90" workbookViewId="0">
      <selection activeCell="J53" sqref="J53"/>
    </sheetView>
  </sheetViews>
  <sheetFormatPr defaultColWidth="9.140625" defaultRowHeight="15"/>
  <cols>
    <col min="1" max="1" width="3" customWidth="1"/>
    <col min="2" max="2" width="5.5703125" customWidth="1"/>
    <col min="3" max="3" width="10.85546875" style="33" customWidth="1"/>
    <col min="4" max="4" width="53.5703125" style="33" customWidth="1"/>
    <col min="5" max="5" width="8.5703125" customWidth="1"/>
    <col min="6" max="6" width="5" customWidth="1"/>
    <col min="7" max="7" width="11.42578125" style="34" customWidth="1"/>
    <col min="8" max="8" width="8.140625" style="35" customWidth="1"/>
    <col min="10" max="10" width="18.140625" customWidth="1"/>
    <col min="11" max="11" width="19.140625" customWidth="1"/>
    <col min="12" max="12" width="3.85546875" customWidth="1"/>
    <col min="257" max="257" width="3" customWidth="1"/>
    <col min="258" max="258" width="5.5703125" customWidth="1"/>
    <col min="259" max="259" width="10.85546875" customWidth="1"/>
    <col min="260" max="260" width="53.5703125" customWidth="1"/>
    <col min="261" max="261" width="8.5703125" customWidth="1"/>
    <col min="262" max="262" width="5" customWidth="1"/>
    <col min="263" max="263" width="11.42578125" customWidth="1"/>
    <col min="264" max="264" width="8.140625" customWidth="1"/>
    <col min="266" max="266" width="18.140625" customWidth="1"/>
    <col min="267" max="267" width="19.140625" customWidth="1"/>
    <col min="268" max="268" width="3.85546875" customWidth="1"/>
    <col min="513" max="513" width="3" customWidth="1"/>
    <col min="514" max="514" width="5.5703125" customWidth="1"/>
    <col min="515" max="515" width="10.85546875" customWidth="1"/>
    <col min="516" max="516" width="53.5703125" customWidth="1"/>
    <col min="517" max="517" width="8.5703125" customWidth="1"/>
    <col min="518" max="518" width="5" customWidth="1"/>
    <col min="519" max="519" width="11.42578125" customWidth="1"/>
    <col min="520" max="520" width="8.140625" customWidth="1"/>
    <col min="522" max="522" width="18.140625" customWidth="1"/>
    <col min="523" max="523" width="19.140625" customWidth="1"/>
    <col min="524" max="524" width="3.85546875" customWidth="1"/>
    <col min="769" max="769" width="3" customWidth="1"/>
    <col min="770" max="770" width="5.5703125" customWidth="1"/>
    <col min="771" max="771" width="10.85546875" customWidth="1"/>
    <col min="772" max="772" width="53.5703125" customWidth="1"/>
    <col min="773" max="773" width="8.5703125" customWidth="1"/>
    <col min="774" max="774" width="5" customWidth="1"/>
    <col min="775" max="775" width="11.42578125" customWidth="1"/>
    <col min="776" max="776" width="8.140625" customWidth="1"/>
    <col min="778" max="778" width="18.140625" customWidth="1"/>
    <col min="779" max="779" width="19.140625" customWidth="1"/>
    <col min="780" max="780" width="3.85546875" customWidth="1"/>
    <col min="1025" max="1025" width="3" customWidth="1"/>
    <col min="1026" max="1026" width="5.5703125" customWidth="1"/>
    <col min="1027" max="1027" width="10.85546875" customWidth="1"/>
    <col min="1028" max="1028" width="53.5703125" customWidth="1"/>
    <col min="1029" max="1029" width="8.5703125" customWidth="1"/>
    <col min="1030" max="1030" width="5" customWidth="1"/>
    <col min="1031" max="1031" width="11.42578125" customWidth="1"/>
    <col min="1032" max="1032" width="8.140625" customWidth="1"/>
    <col min="1034" max="1034" width="18.140625" customWidth="1"/>
    <col min="1035" max="1035" width="19.140625" customWidth="1"/>
    <col min="1036" max="1036" width="3.85546875" customWidth="1"/>
    <col min="1281" max="1281" width="3" customWidth="1"/>
    <col min="1282" max="1282" width="5.5703125" customWidth="1"/>
    <col min="1283" max="1283" width="10.85546875" customWidth="1"/>
    <col min="1284" max="1284" width="53.5703125" customWidth="1"/>
    <col min="1285" max="1285" width="8.5703125" customWidth="1"/>
    <col min="1286" max="1286" width="5" customWidth="1"/>
    <col min="1287" max="1287" width="11.42578125" customWidth="1"/>
    <col min="1288" max="1288" width="8.140625" customWidth="1"/>
    <col min="1290" max="1290" width="18.140625" customWidth="1"/>
    <col min="1291" max="1291" width="19.140625" customWidth="1"/>
    <col min="1292" max="1292" width="3.85546875" customWidth="1"/>
    <col min="1537" max="1537" width="3" customWidth="1"/>
    <col min="1538" max="1538" width="5.5703125" customWidth="1"/>
    <col min="1539" max="1539" width="10.85546875" customWidth="1"/>
    <col min="1540" max="1540" width="53.5703125" customWidth="1"/>
    <col min="1541" max="1541" width="8.5703125" customWidth="1"/>
    <col min="1542" max="1542" width="5" customWidth="1"/>
    <col min="1543" max="1543" width="11.42578125" customWidth="1"/>
    <col min="1544" max="1544" width="8.140625" customWidth="1"/>
    <col min="1546" max="1546" width="18.140625" customWidth="1"/>
    <col min="1547" max="1547" width="19.140625" customWidth="1"/>
    <col min="1548" max="1548" width="3.85546875" customWidth="1"/>
    <col min="1793" max="1793" width="3" customWidth="1"/>
    <col min="1794" max="1794" width="5.5703125" customWidth="1"/>
    <col min="1795" max="1795" width="10.85546875" customWidth="1"/>
    <col min="1796" max="1796" width="53.5703125" customWidth="1"/>
    <col min="1797" max="1797" width="8.5703125" customWidth="1"/>
    <col min="1798" max="1798" width="5" customWidth="1"/>
    <col min="1799" max="1799" width="11.42578125" customWidth="1"/>
    <col min="1800" max="1800" width="8.140625" customWidth="1"/>
    <col min="1802" max="1802" width="18.140625" customWidth="1"/>
    <col min="1803" max="1803" width="19.140625" customWidth="1"/>
    <col min="1804" max="1804" width="3.85546875" customWidth="1"/>
    <col min="2049" max="2049" width="3" customWidth="1"/>
    <col min="2050" max="2050" width="5.5703125" customWidth="1"/>
    <col min="2051" max="2051" width="10.85546875" customWidth="1"/>
    <col min="2052" max="2052" width="53.5703125" customWidth="1"/>
    <col min="2053" max="2053" width="8.5703125" customWidth="1"/>
    <col min="2054" max="2054" width="5" customWidth="1"/>
    <col min="2055" max="2055" width="11.42578125" customWidth="1"/>
    <col min="2056" max="2056" width="8.140625" customWidth="1"/>
    <col min="2058" max="2058" width="18.140625" customWidth="1"/>
    <col min="2059" max="2059" width="19.140625" customWidth="1"/>
    <col min="2060" max="2060" width="3.85546875" customWidth="1"/>
    <col min="2305" max="2305" width="3" customWidth="1"/>
    <col min="2306" max="2306" width="5.5703125" customWidth="1"/>
    <col min="2307" max="2307" width="10.85546875" customWidth="1"/>
    <col min="2308" max="2308" width="53.5703125" customWidth="1"/>
    <col min="2309" max="2309" width="8.5703125" customWidth="1"/>
    <col min="2310" max="2310" width="5" customWidth="1"/>
    <col min="2311" max="2311" width="11.42578125" customWidth="1"/>
    <col min="2312" max="2312" width="8.140625" customWidth="1"/>
    <col min="2314" max="2314" width="18.140625" customWidth="1"/>
    <col min="2315" max="2315" width="19.140625" customWidth="1"/>
    <col min="2316" max="2316" width="3.85546875" customWidth="1"/>
    <col min="2561" max="2561" width="3" customWidth="1"/>
    <col min="2562" max="2562" width="5.5703125" customWidth="1"/>
    <col min="2563" max="2563" width="10.85546875" customWidth="1"/>
    <col min="2564" max="2564" width="53.5703125" customWidth="1"/>
    <col min="2565" max="2565" width="8.5703125" customWidth="1"/>
    <col min="2566" max="2566" width="5" customWidth="1"/>
    <col min="2567" max="2567" width="11.42578125" customWidth="1"/>
    <col min="2568" max="2568" width="8.140625" customWidth="1"/>
    <col min="2570" max="2570" width="18.140625" customWidth="1"/>
    <col min="2571" max="2571" width="19.140625" customWidth="1"/>
    <col min="2572" max="2572" width="3.85546875" customWidth="1"/>
    <col min="2817" max="2817" width="3" customWidth="1"/>
    <col min="2818" max="2818" width="5.5703125" customWidth="1"/>
    <col min="2819" max="2819" width="10.85546875" customWidth="1"/>
    <col min="2820" max="2820" width="53.5703125" customWidth="1"/>
    <col min="2821" max="2821" width="8.5703125" customWidth="1"/>
    <col min="2822" max="2822" width="5" customWidth="1"/>
    <col min="2823" max="2823" width="11.42578125" customWidth="1"/>
    <col min="2824" max="2824" width="8.140625" customWidth="1"/>
    <col min="2826" max="2826" width="18.140625" customWidth="1"/>
    <col min="2827" max="2827" width="19.140625" customWidth="1"/>
    <col min="2828" max="2828" width="3.85546875" customWidth="1"/>
    <col min="3073" max="3073" width="3" customWidth="1"/>
    <col min="3074" max="3074" width="5.5703125" customWidth="1"/>
    <col min="3075" max="3075" width="10.85546875" customWidth="1"/>
    <col min="3076" max="3076" width="53.5703125" customWidth="1"/>
    <col min="3077" max="3077" width="8.5703125" customWidth="1"/>
    <col min="3078" max="3078" width="5" customWidth="1"/>
    <col min="3079" max="3079" width="11.42578125" customWidth="1"/>
    <col min="3080" max="3080" width="8.140625" customWidth="1"/>
    <col min="3082" max="3082" width="18.140625" customWidth="1"/>
    <col min="3083" max="3083" width="19.140625" customWidth="1"/>
    <col min="3084" max="3084" width="3.85546875" customWidth="1"/>
    <col min="3329" max="3329" width="3" customWidth="1"/>
    <col min="3330" max="3330" width="5.5703125" customWidth="1"/>
    <col min="3331" max="3331" width="10.85546875" customWidth="1"/>
    <col min="3332" max="3332" width="53.5703125" customWidth="1"/>
    <col min="3333" max="3333" width="8.5703125" customWidth="1"/>
    <col min="3334" max="3334" width="5" customWidth="1"/>
    <col min="3335" max="3335" width="11.42578125" customWidth="1"/>
    <col min="3336" max="3336" width="8.140625" customWidth="1"/>
    <col min="3338" max="3338" width="18.140625" customWidth="1"/>
    <col min="3339" max="3339" width="19.140625" customWidth="1"/>
    <col min="3340" max="3340" width="3.85546875" customWidth="1"/>
    <col min="3585" max="3585" width="3" customWidth="1"/>
    <col min="3586" max="3586" width="5.5703125" customWidth="1"/>
    <col min="3587" max="3587" width="10.85546875" customWidth="1"/>
    <col min="3588" max="3588" width="53.5703125" customWidth="1"/>
    <col min="3589" max="3589" width="8.5703125" customWidth="1"/>
    <col min="3590" max="3590" width="5" customWidth="1"/>
    <col min="3591" max="3591" width="11.42578125" customWidth="1"/>
    <col min="3592" max="3592" width="8.140625" customWidth="1"/>
    <col min="3594" max="3594" width="18.140625" customWidth="1"/>
    <col min="3595" max="3595" width="19.140625" customWidth="1"/>
    <col min="3596" max="3596" width="3.85546875" customWidth="1"/>
    <col min="3841" max="3841" width="3" customWidth="1"/>
    <col min="3842" max="3842" width="5.5703125" customWidth="1"/>
    <col min="3843" max="3843" width="10.85546875" customWidth="1"/>
    <col min="3844" max="3844" width="53.5703125" customWidth="1"/>
    <col min="3845" max="3845" width="8.5703125" customWidth="1"/>
    <col min="3846" max="3846" width="5" customWidth="1"/>
    <col min="3847" max="3847" width="11.42578125" customWidth="1"/>
    <col min="3848" max="3848" width="8.140625" customWidth="1"/>
    <col min="3850" max="3850" width="18.140625" customWidth="1"/>
    <col min="3851" max="3851" width="19.140625" customWidth="1"/>
    <col min="3852" max="3852" width="3.85546875" customWidth="1"/>
    <col min="4097" max="4097" width="3" customWidth="1"/>
    <col min="4098" max="4098" width="5.5703125" customWidth="1"/>
    <col min="4099" max="4099" width="10.85546875" customWidth="1"/>
    <col min="4100" max="4100" width="53.5703125" customWidth="1"/>
    <col min="4101" max="4101" width="8.5703125" customWidth="1"/>
    <col min="4102" max="4102" width="5" customWidth="1"/>
    <col min="4103" max="4103" width="11.42578125" customWidth="1"/>
    <col min="4104" max="4104" width="8.140625" customWidth="1"/>
    <col min="4106" max="4106" width="18.140625" customWidth="1"/>
    <col min="4107" max="4107" width="19.140625" customWidth="1"/>
    <col min="4108" max="4108" width="3.85546875" customWidth="1"/>
    <col min="4353" max="4353" width="3" customWidth="1"/>
    <col min="4354" max="4354" width="5.5703125" customWidth="1"/>
    <col min="4355" max="4355" width="10.85546875" customWidth="1"/>
    <col min="4356" max="4356" width="53.5703125" customWidth="1"/>
    <col min="4357" max="4357" width="8.5703125" customWidth="1"/>
    <col min="4358" max="4358" width="5" customWidth="1"/>
    <col min="4359" max="4359" width="11.42578125" customWidth="1"/>
    <col min="4360" max="4360" width="8.140625" customWidth="1"/>
    <col min="4362" max="4362" width="18.140625" customWidth="1"/>
    <col min="4363" max="4363" width="19.140625" customWidth="1"/>
    <col min="4364" max="4364" width="3.85546875" customWidth="1"/>
    <col min="4609" max="4609" width="3" customWidth="1"/>
    <col min="4610" max="4610" width="5.5703125" customWidth="1"/>
    <col min="4611" max="4611" width="10.85546875" customWidth="1"/>
    <col min="4612" max="4612" width="53.5703125" customWidth="1"/>
    <col min="4613" max="4613" width="8.5703125" customWidth="1"/>
    <col min="4614" max="4614" width="5" customWidth="1"/>
    <col min="4615" max="4615" width="11.42578125" customWidth="1"/>
    <col min="4616" max="4616" width="8.140625" customWidth="1"/>
    <col min="4618" max="4618" width="18.140625" customWidth="1"/>
    <col min="4619" max="4619" width="19.140625" customWidth="1"/>
    <col min="4620" max="4620" width="3.85546875" customWidth="1"/>
    <col min="4865" max="4865" width="3" customWidth="1"/>
    <col min="4866" max="4866" width="5.5703125" customWidth="1"/>
    <col min="4867" max="4867" width="10.85546875" customWidth="1"/>
    <col min="4868" max="4868" width="53.5703125" customWidth="1"/>
    <col min="4869" max="4869" width="8.5703125" customWidth="1"/>
    <col min="4870" max="4870" width="5" customWidth="1"/>
    <col min="4871" max="4871" width="11.42578125" customWidth="1"/>
    <col min="4872" max="4872" width="8.140625" customWidth="1"/>
    <col min="4874" max="4874" width="18.140625" customWidth="1"/>
    <col min="4875" max="4875" width="19.140625" customWidth="1"/>
    <col min="4876" max="4876" width="3.85546875" customWidth="1"/>
    <col min="5121" max="5121" width="3" customWidth="1"/>
    <col min="5122" max="5122" width="5.5703125" customWidth="1"/>
    <col min="5123" max="5123" width="10.85546875" customWidth="1"/>
    <col min="5124" max="5124" width="53.5703125" customWidth="1"/>
    <col min="5125" max="5125" width="8.5703125" customWidth="1"/>
    <col min="5126" max="5126" width="5" customWidth="1"/>
    <col min="5127" max="5127" width="11.42578125" customWidth="1"/>
    <col min="5128" max="5128" width="8.140625" customWidth="1"/>
    <col min="5130" max="5130" width="18.140625" customWidth="1"/>
    <col min="5131" max="5131" width="19.140625" customWidth="1"/>
    <col min="5132" max="5132" width="3.85546875" customWidth="1"/>
    <col min="5377" max="5377" width="3" customWidth="1"/>
    <col min="5378" max="5378" width="5.5703125" customWidth="1"/>
    <col min="5379" max="5379" width="10.85546875" customWidth="1"/>
    <col min="5380" max="5380" width="53.5703125" customWidth="1"/>
    <col min="5381" max="5381" width="8.5703125" customWidth="1"/>
    <col min="5382" max="5382" width="5" customWidth="1"/>
    <col min="5383" max="5383" width="11.42578125" customWidth="1"/>
    <col min="5384" max="5384" width="8.140625" customWidth="1"/>
    <col min="5386" max="5386" width="18.140625" customWidth="1"/>
    <col min="5387" max="5387" width="19.140625" customWidth="1"/>
    <col min="5388" max="5388" width="3.85546875" customWidth="1"/>
    <col min="5633" max="5633" width="3" customWidth="1"/>
    <col min="5634" max="5634" width="5.5703125" customWidth="1"/>
    <col min="5635" max="5635" width="10.85546875" customWidth="1"/>
    <col min="5636" max="5636" width="53.5703125" customWidth="1"/>
    <col min="5637" max="5637" width="8.5703125" customWidth="1"/>
    <col min="5638" max="5638" width="5" customWidth="1"/>
    <col min="5639" max="5639" width="11.42578125" customWidth="1"/>
    <col min="5640" max="5640" width="8.140625" customWidth="1"/>
    <col min="5642" max="5642" width="18.140625" customWidth="1"/>
    <col min="5643" max="5643" width="19.140625" customWidth="1"/>
    <col min="5644" max="5644" width="3.85546875" customWidth="1"/>
    <col min="5889" max="5889" width="3" customWidth="1"/>
    <col min="5890" max="5890" width="5.5703125" customWidth="1"/>
    <col min="5891" max="5891" width="10.85546875" customWidth="1"/>
    <col min="5892" max="5892" width="53.5703125" customWidth="1"/>
    <col min="5893" max="5893" width="8.5703125" customWidth="1"/>
    <col min="5894" max="5894" width="5" customWidth="1"/>
    <col min="5895" max="5895" width="11.42578125" customWidth="1"/>
    <col min="5896" max="5896" width="8.140625" customWidth="1"/>
    <col min="5898" max="5898" width="18.140625" customWidth="1"/>
    <col min="5899" max="5899" width="19.140625" customWidth="1"/>
    <col min="5900" max="5900" width="3.85546875" customWidth="1"/>
    <col min="6145" max="6145" width="3" customWidth="1"/>
    <col min="6146" max="6146" width="5.5703125" customWidth="1"/>
    <col min="6147" max="6147" width="10.85546875" customWidth="1"/>
    <col min="6148" max="6148" width="53.5703125" customWidth="1"/>
    <col min="6149" max="6149" width="8.5703125" customWidth="1"/>
    <col min="6150" max="6150" width="5" customWidth="1"/>
    <col min="6151" max="6151" width="11.42578125" customWidth="1"/>
    <col min="6152" max="6152" width="8.140625" customWidth="1"/>
    <col min="6154" max="6154" width="18.140625" customWidth="1"/>
    <col min="6155" max="6155" width="19.140625" customWidth="1"/>
    <col min="6156" max="6156" width="3.85546875" customWidth="1"/>
    <col min="6401" max="6401" width="3" customWidth="1"/>
    <col min="6402" max="6402" width="5.5703125" customWidth="1"/>
    <col min="6403" max="6403" width="10.85546875" customWidth="1"/>
    <col min="6404" max="6404" width="53.5703125" customWidth="1"/>
    <col min="6405" max="6405" width="8.5703125" customWidth="1"/>
    <col min="6406" max="6406" width="5" customWidth="1"/>
    <col min="6407" max="6407" width="11.42578125" customWidth="1"/>
    <col min="6408" max="6408" width="8.140625" customWidth="1"/>
    <col min="6410" max="6410" width="18.140625" customWidth="1"/>
    <col min="6411" max="6411" width="19.140625" customWidth="1"/>
    <col min="6412" max="6412" width="3.85546875" customWidth="1"/>
    <col min="6657" max="6657" width="3" customWidth="1"/>
    <col min="6658" max="6658" width="5.5703125" customWidth="1"/>
    <col min="6659" max="6659" width="10.85546875" customWidth="1"/>
    <col min="6660" max="6660" width="53.5703125" customWidth="1"/>
    <col min="6661" max="6661" width="8.5703125" customWidth="1"/>
    <col min="6662" max="6662" width="5" customWidth="1"/>
    <col min="6663" max="6663" width="11.42578125" customWidth="1"/>
    <col min="6664" max="6664" width="8.140625" customWidth="1"/>
    <col min="6666" max="6666" width="18.140625" customWidth="1"/>
    <col min="6667" max="6667" width="19.140625" customWidth="1"/>
    <col min="6668" max="6668" width="3.85546875" customWidth="1"/>
    <col min="6913" max="6913" width="3" customWidth="1"/>
    <col min="6914" max="6914" width="5.5703125" customWidth="1"/>
    <col min="6915" max="6915" width="10.85546875" customWidth="1"/>
    <col min="6916" max="6916" width="53.5703125" customWidth="1"/>
    <col min="6917" max="6917" width="8.5703125" customWidth="1"/>
    <col min="6918" max="6918" width="5" customWidth="1"/>
    <col min="6919" max="6919" width="11.42578125" customWidth="1"/>
    <col min="6920" max="6920" width="8.140625" customWidth="1"/>
    <col min="6922" max="6922" width="18.140625" customWidth="1"/>
    <col min="6923" max="6923" width="19.140625" customWidth="1"/>
    <col min="6924" max="6924" width="3.85546875" customWidth="1"/>
    <col min="7169" max="7169" width="3" customWidth="1"/>
    <col min="7170" max="7170" width="5.5703125" customWidth="1"/>
    <col min="7171" max="7171" width="10.85546875" customWidth="1"/>
    <col min="7172" max="7172" width="53.5703125" customWidth="1"/>
    <col min="7173" max="7173" width="8.5703125" customWidth="1"/>
    <col min="7174" max="7174" width="5" customWidth="1"/>
    <col min="7175" max="7175" width="11.42578125" customWidth="1"/>
    <col min="7176" max="7176" width="8.140625" customWidth="1"/>
    <col min="7178" max="7178" width="18.140625" customWidth="1"/>
    <col min="7179" max="7179" width="19.140625" customWidth="1"/>
    <col min="7180" max="7180" width="3.85546875" customWidth="1"/>
    <col min="7425" max="7425" width="3" customWidth="1"/>
    <col min="7426" max="7426" width="5.5703125" customWidth="1"/>
    <col min="7427" max="7427" width="10.85546875" customWidth="1"/>
    <col min="7428" max="7428" width="53.5703125" customWidth="1"/>
    <col min="7429" max="7429" width="8.5703125" customWidth="1"/>
    <col min="7430" max="7430" width="5" customWidth="1"/>
    <col min="7431" max="7431" width="11.42578125" customWidth="1"/>
    <col min="7432" max="7432" width="8.140625" customWidth="1"/>
    <col min="7434" max="7434" width="18.140625" customWidth="1"/>
    <col min="7435" max="7435" width="19.140625" customWidth="1"/>
    <col min="7436" max="7436" width="3.85546875" customWidth="1"/>
    <col min="7681" max="7681" width="3" customWidth="1"/>
    <col min="7682" max="7682" width="5.5703125" customWidth="1"/>
    <col min="7683" max="7683" width="10.85546875" customWidth="1"/>
    <col min="7684" max="7684" width="53.5703125" customWidth="1"/>
    <col min="7685" max="7685" width="8.5703125" customWidth="1"/>
    <col min="7686" max="7686" width="5" customWidth="1"/>
    <col min="7687" max="7687" width="11.42578125" customWidth="1"/>
    <col min="7688" max="7688" width="8.140625" customWidth="1"/>
    <col min="7690" max="7690" width="18.140625" customWidth="1"/>
    <col min="7691" max="7691" width="19.140625" customWidth="1"/>
    <col min="7692" max="7692" width="3.85546875" customWidth="1"/>
    <col min="7937" max="7937" width="3" customWidth="1"/>
    <col min="7938" max="7938" width="5.5703125" customWidth="1"/>
    <col min="7939" max="7939" width="10.85546875" customWidth="1"/>
    <col min="7940" max="7940" width="53.5703125" customWidth="1"/>
    <col min="7941" max="7941" width="8.5703125" customWidth="1"/>
    <col min="7942" max="7942" width="5" customWidth="1"/>
    <col min="7943" max="7943" width="11.42578125" customWidth="1"/>
    <col min="7944" max="7944" width="8.140625" customWidth="1"/>
    <col min="7946" max="7946" width="18.140625" customWidth="1"/>
    <col min="7947" max="7947" width="19.140625" customWidth="1"/>
    <col min="7948" max="7948" width="3.85546875" customWidth="1"/>
    <col min="8193" max="8193" width="3" customWidth="1"/>
    <col min="8194" max="8194" width="5.5703125" customWidth="1"/>
    <col min="8195" max="8195" width="10.85546875" customWidth="1"/>
    <col min="8196" max="8196" width="53.5703125" customWidth="1"/>
    <col min="8197" max="8197" width="8.5703125" customWidth="1"/>
    <col min="8198" max="8198" width="5" customWidth="1"/>
    <col min="8199" max="8199" width="11.42578125" customWidth="1"/>
    <col min="8200" max="8200" width="8.140625" customWidth="1"/>
    <col min="8202" max="8202" width="18.140625" customWidth="1"/>
    <col min="8203" max="8203" width="19.140625" customWidth="1"/>
    <col min="8204" max="8204" width="3.85546875" customWidth="1"/>
    <col min="8449" max="8449" width="3" customWidth="1"/>
    <col min="8450" max="8450" width="5.5703125" customWidth="1"/>
    <col min="8451" max="8451" width="10.85546875" customWidth="1"/>
    <col min="8452" max="8452" width="53.5703125" customWidth="1"/>
    <col min="8453" max="8453" width="8.5703125" customWidth="1"/>
    <col min="8454" max="8454" width="5" customWidth="1"/>
    <col min="8455" max="8455" width="11.42578125" customWidth="1"/>
    <col min="8456" max="8456" width="8.140625" customWidth="1"/>
    <col min="8458" max="8458" width="18.140625" customWidth="1"/>
    <col min="8459" max="8459" width="19.140625" customWidth="1"/>
    <col min="8460" max="8460" width="3.85546875" customWidth="1"/>
    <col min="8705" max="8705" width="3" customWidth="1"/>
    <col min="8706" max="8706" width="5.5703125" customWidth="1"/>
    <col min="8707" max="8707" width="10.85546875" customWidth="1"/>
    <col min="8708" max="8708" width="53.5703125" customWidth="1"/>
    <col min="8709" max="8709" width="8.5703125" customWidth="1"/>
    <col min="8710" max="8710" width="5" customWidth="1"/>
    <col min="8711" max="8711" width="11.42578125" customWidth="1"/>
    <col min="8712" max="8712" width="8.140625" customWidth="1"/>
    <col min="8714" max="8714" width="18.140625" customWidth="1"/>
    <col min="8715" max="8715" width="19.140625" customWidth="1"/>
    <col min="8716" max="8716" width="3.85546875" customWidth="1"/>
    <col min="8961" max="8961" width="3" customWidth="1"/>
    <col min="8962" max="8962" width="5.5703125" customWidth="1"/>
    <col min="8963" max="8963" width="10.85546875" customWidth="1"/>
    <col min="8964" max="8964" width="53.5703125" customWidth="1"/>
    <col min="8965" max="8965" width="8.5703125" customWidth="1"/>
    <col min="8966" max="8966" width="5" customWidth="1"/>
    <col min="8967" max="8967" width="11.42578125" customWidth="1"/>
    <col min="8968" max="8968" width="8.140625" customWidth="1"/>
    <col min="8970" max="8970" width="18.140625" customWidth="1"/>
    <col min="8971" max="8971" width="19.140625" customWidth="1"/>
    <col min="8972" max="8972" width="3.85546875" customWidth="1"/>
    <col min="9217" max="9217" width="3" customWidth="1"/>
    <col min="9218" max="9218" width="5.5703125" customWidth="1"/>
    <col min="9219" max="9219" width="10.85546875" customWidth="1"/>
    <col min="9220" max="9220" width="53.5703125" customWidth="1"/>
    <col min="9221" max="9221" width="8.5703125" customWidth="1"/>
    <col min="9222" max="9222" width="5" customWidth="1"/>
    <col min="9223" max="9223" width="11.42578125" customWidth="1"/>
    <col min="9224" max="9224" width="8.140625" customWidth="1"/>
    <col min="9226" max="9226" width="18.140625" customWidth="1"/>
    <col min="9227" max="9227" width="19.140625" customWidth="1"/>
    <col min="9228" max="9228" width="3.85546875" customWidth="1"/>
    <col min="9473" max="9473" width="3" customWidth="1"/>
    <col min="9474" max="9474" width="5.5703125" customWidth="1"/>
    <col min="9475" max="9475" width="10.85546875" customWidth="1"/>
    <col min="9476" max="9476" width="53.5703125" customWidth="1"/>
    <col min="9477" max="9477" width="8.5703125" customWidth="1"/>
    <col min="9478" max="9478" width="5" customWidth="1"/>
    <col min="9479" max="9479" width="11.42578125" customWidth="1"/>
    <col min="9480" max="9480" width="8.140625" customWidth="1"/>
    <col min="9482" max="9482" width="18.140625" customWidth="1"/>
    <col min="9483" max="9483" width="19.140625" customWidth="1"/>
    <col min="9484" max="9484" width="3.85546875" customWidth="1"/>
    <col min="9729" max="9729" width="3" customWidth="1"/>
    <col min="9730" max="9730" width="5.5703125" customWidth="1"/>
    <col min="9731" max="9731" width="10.85546875" customWidth="1"/>
    <col min="9732" max="9732" width="53.5703125" customWidth="1"/>
    <col min="9733" max="9733" width="8.5703125" customWidth="1"/>
    <col min="9734" max="9734" width="5" customWidth="1"/>
    <col min="9735" max="9735" width="11.42578125" customWidth="1"/>
    <col min="9736" max="9736" width="8.140625" customWidth="1"/>
    <col min="9738" max="9738" width="18.140625" customWidth="1"/>
    <col min="9739" max="9739" width="19.140625" customWidth="1"/>
    <col min="9740" max="9740" width="3.85546875" customWidth="1"/>
    <col min="9985" max="9985" width="3" customWidth="1"/>
    <col min="9986" max="9986" width="5.5703125" customWidth="1"/>
    <col min="9987" max="9987" width="10.85546875" customWidth="1"/>
    <col min="9988" max="9988" width="53.5703125" customWidth="1"/>
    <col min="9989" max="9989" width="8.5703125" customWidth="1"/>
    <col min="9990" max="9990" width="5" customWidth="1"/>
    <col min="9991" max="9991" width="11.42578125" customWidth="1"/>
    <col min="9992" max="9992" width="8.140625" customWidth="1"/>
    <col min="9994" max="9994" width="18.140625" customWidth="1"/>
    <col min="9995" max="9995" width="19.140625" customWidth="1"/>
    <col min="9996" max="9996" width="3.85546875" customWidth="1"/>
    <col min="10241" max="10241" width="3" customWidth="1"/>
    <col min="10242" max="10242" width="5.5703125" customWidth="1"/>
    <col min="10243" max="10243" width="10.85546875" customWidth="1"/>
    <col min="10244" max="10244" width="53.5703125" customWidth="1"/>
    <col min="10245" max="10245" width="8.5703125" customWidth="1"/>
    <col min="10246" max="10246" width="5" customWidth="1"/>
    <col min="10247" max="10247" width="11.42578125" customWidth="1"/>
    <col min="10248" max="10248" width="8.140625" customWidth="1"/>
    <col min="10250" max="10250" width="18.140625" customWidth="1"/>
    <col min="10251" max="10251" width="19.140625" customWidth="1"/>
    <col min="10252" max="10252" width="3.85546875" customWidth="1"/>
    <col min="10497" max="10497" width="3" customWidth="1"/>
    <col min="10498" max="10498" width="5.5703125" customWidth="1"/>
    <col min="10499" max="10499" width="10.85546875" customWidth="1"/>
    <col min="10500" max="10500" width="53.5703125" customWidth="1"/>
    <col min="10501" max="10501" width="8.5703125" customWidth="1"/>
    <col min="10502" max="10502" width="5" customWidth="1"/>
    <col min="10503" max="10503" width="11.42578125" customWidth="1"/>
    <col min="10504" max="10504" width="8.140625" customWidth="1"/>
    <col min="10506" max="10506" width="18.140625" customWidth="1"/>
    <col min="10507" max="10507" width="19.140625" customWidth="1"/>
    <col min="10508" max="10508" width="3.85546875" customWidth="1"/>
    <col min="10753" max="10753" width="3" customWidth="1"/>
    <col min="10754" max="10754" width="5.5703125" customWidth="1"/>
    <col min="10755" max="10755" width="10.85546875" customWidth="1"/>
    <col min="10756" max="10756" width="53.5703125" customWidth="1"/>
    <col min="10757" max="10757" width="8.5703125" customWidth="1"/>
    <col min="10758" max="10758" width="5" customWidth="1"/>
    <col min="10759" max="10759" width="11.42578125" customWidth="1"/>
    <col min="10760" max="10760" width="8.140625" customWidth="1"/>
    <col min="10762" max="10762" width="18.140625" customWidth="1"/>
    <col min="10763" max="10763" width="19.140625" customWidth="1"/>
    <col min="10764" max="10764" width="3.85546875" customWidth="1"/>
    <col min="11009" max="11009" width="3" customWidth="1"/>
    <col min="11010" max="11010" width="5.5703125" customWidth="1"/>
    <col min="11011" max="11011" width="10.85546875" customWidth="1"/>
    <col min="11012" max="11012" width="53.5703125" customWidth="1"/>
    <col min="11013" max="11013" width="8.5703125" customWidth="1"/>
    <col min="11014" max="11014" width="5" customWidth="1"/>
    <col min="11015" max="11015" width="11.42578125" customWidth="1"/>
    <col min="11016" max="11016" width="8.140625" customWidth="1"/>
    <col min="11018" max="11018" width="18.140625" customWidth="1"/>
    <col min="11019" max="11019" width="19.140625" customWidth="1"/>
    <col min="11020" max="11020" width="3.85546875" customWidth="1"/>
    <col min="11265" max="11265" width="3" customWidth="1"/>
    <col min="11266" max="11266" width="5.5703125" customWidth="1"/>
    <col min="11267" max="11267" width="10.85546875" customWidth="1"/>
    <col min="11268" max="11268" width="53.5703125" customWidth="1"/>
    <col min="11269" max="11269" width="8.5703125" customWidth="1"/>
    <col min="11270" max="11270" width="5" customWidth="1"/>
    <col min="11271" max="11271" width="11.42578125" customWidth="1"/>
    <col min="11272" max="11272" width="8.140625" customWidth="1"/>
    <col min="11274" max="11274" width="18.140625" customWidth="1"/>
    <col min="11275" max="11275" width="19.140625" customWidth="1"/>
    <col min="11276" max="11276" width="3.85546875" customWidth="1"/>
    <col min="11521" max="11521" width="3" customWidth="1"/>
    <col min="11522" max="11522" width="5.5703125" customWidth="1"/>
    <col min="11523" max="11523" width="10.85546875" customWidth="1"/>
    <col min="11524" max="11524" width="53.5703125" customWidth="1"/>
    <col min="11525" max="11525" width="8.5703125" customWidth="1"/>
    <col min="11526" max="11526" width="5" customWidth="1"/>
    <col min="11527" max="11527" width="11.42578125" customWidth="1"/>
    <col min="11528" max="11528" width="8.140625" customWidth="1"/>
    <col min="11530" max="11530" width="18.140625" customWidth="1"/>
    <col min="11531" max="11531" width="19.140625" customWidth="1"/>
    <col min="11532" max="11532" width="3.85546875" customWidth="1"/>
    <col min="11777" max="11777" width="3" customWidth="1"/>
    <col min="11778" max="11778" width="5.5703125" customWidth="1"/>
    <col min="11779" max="11779" width="10.85546875" customWidth="1"/>
    <col min="11780" max="11780" width="53.5703125" customWidth="1"/>
    <col min="11781" max="11781" width="8.5703125" customWidth="1"/>
    <col min="11782" max="11782" width="5" customWidth="1"/>
    <col min="11783" max="11783" width="11.42578125" customWidth="1"/>
    <col min="11784" max="11784" width="8.140625" customWidth="1"/>
    <col min="11786" max="11786" width="18.140625" customWidth="1"/>
    <col min="11787" max="11787" width="19.140625" customWidth="1"/>
    <col min="11788" max="11788" width="3.85546875" customWidth="1"/>
    <col min="12033" max="12033" width="3" customWidth="1"/>
    <col min="12034" max="12034" width="5.5703125" customWidth="1"/>
    <col min="12035" max="12035" width="10.85546875" customWidth="1"/>
    <col min="12036" max="12036" width="53.5703125" customWidth="1"/>
    <col min="12037" max="12037" width="8.5703125" customWidth="1"/>
    <col min="12038" max="12038" width="5" customWidth="1"/>
    <col min="12039" max="12039" width="11.42578125" customWidth="1"/>
    <col min="12040" max="12040" width="8.140625" customWidth="1"/>
    <col min="12042" max="12042" width="18.140625" customWidth="1"/>
    <col min="12043" max="12043" width="19.140625" customWidth="1"/>
    <col min="12044" max="12044" width="3.85546875" customWidth="1"/>
    <col min="12289" max="12289" width="3" customWidth="1"/>
    <col min="12290" max="12290" width="5.5703125" customWidth="1"/>
    <col min="12291" max="12291" width="10.85546875" customWidth="1"/>
    <col min="12292" max="12292" width="53.5703125" customWidth="1"/>
    <col min="12293" max="12293" width="8.5703125" customWidth="1"/>
    <col min="12294" max="12294" width="5" customWidth="1"/>
    <col min="12295" max="12295" width="11.42578125" customWidth="1"/>
    <col min="12296" max="12296" width="8.140625" customWidth="1"/>
    <col min="12298" max="12298" width="18.140625" customWidth="1"/>
    <col min="12299" max="12299" width="19.140625" customWidth="1"/>
    <col min="12300" max="12300" width="3.85546875" customWidth="1"/>
    <col min="12545" max="12545" width="3" customWidth="1"/>
    <col min="12546" max="12546" width="5.5703125" customWidth="1"/>
    <col min="12547" max="12547" width="10.85546875" customWidth="1"/>
    <col min="12548" max="12548" width="53.5703125" customWidth="1"/>
    <col min="12549" max="12549" width="8.5703125" customWidth="1"/>
    <col min="12550" max="12550" width="5" customWidth="1"/>
    <col min="12551" max="12551" width="11.42578125" customWidth="1"/>
    <col min="12552" max="12552" width="8.140625" customWidth="1"/>
    <col min="12554" max="12554" width="18.140625" customWidth="1"/>
    <col min="12555" max="12555" width="19.140625" customWidth="1"/>
    <col min="12556" max="12556" width="3.85546875" customWidth="1"/>
    <col min="12801" max="12801" width="3" customWidth="1"/>
    <col min="12802" max="12802" width="5.5703125" customWidth="1"/>
    <col min="12803" max="12803" width="10.85546875" customWidth="1"/>
    <col min="12804" max="12804" width="53.5703125" customWidth="1"/>
    <col min="12805" max="12805" width="8.5703125" customWidth="1"/>
    <col min="12806" max="12806" width="5" customWidth="1"/>
    <col min="12807" max="12807" width="11.42578125" customWidth="1"/>
    <col min="12808" max="12808" width="8.140625" customWidth="1"/>
    <col min="12810" max="12810" width="18.140625" customWidth="1"/>
    <col min="12811" max="12811" width="19.140625" customWidth="1"/>
    <col min="12812" max="12812" width="3.85546875" customWidth="1"/>
    <col min="13057" max="13057" width="3" customWidth="1"/>
    <col min="13058" max="13058" width="5.5703125" customWidth="1"/>
    <col min="13059" max="13059" width="10.85546875" customWidth="1"/>
    <col min="13060" max="13060" width="53.5703125" customWidth="1"/>
    <col min="13061" max="13061" width="8.5703125" customWidth="1"/>
    <col min="13062" max="13062" width="5" customWidth="1"/>
    <col min="13063" max="13063" width="11.42578125" customWidth="1"/>
    <col min="13064" max="13064" width="8.140625" customWidth="1"/>
    <col min="13066" max="13066" width="18.140625" customWidth="1"/>
    <col min="13067" max="13067" width="19.140625" customWidth="1"/>
    <col min="13068" max="13068" width="3.85546875" customWidth="1"/>
    <col min="13313" max="13313" width="3" customWidth="1"/>
    <col min="13314" max="13314" width="5.5703125" customWidth="1"/>
    <col min="13315" max="13315" width="10.85546875" customWidth="1"/>
    <col min="13316" max="13316" width="53.5703125" customWidth="1"/>
    <col min="13317" max="13317" width="8.5703125" customWidth="1"/>
    <col min="13318" max="13318" width="5" customWidth="1"/>
    <col min="13319" max="13319" width="11.42578125" customWidth="1"/>
    <col min="13320" max="13320" width="8.140625" customWidth="1"/>
    <col min="13322" max="13322" width="18.140625" customWidth="1"/>
    <col min="13323" max="13323" width="19.140625" customWidth="1"/>
    <col min="13324" max="13324" width="3.85546875" customWidth="1"/>
    <col min="13569" max="13569" width="3" customWidth="1"/>
    <col min="13570" max="13570" width="5.5703125" customWidth="1"/>
    <col min="13571" max="13571" width="10.85546875" customWidth="1"/>
    <col min="13572" max="13572" width="53.5703125" customWidth="1"/>
    <col min="13573" max="13573" width="8.5703125" customWidth="1"/>
    <col min="13574" max="13574" width="5" customWidth="1"/>
    <col min="13575" max="13575" width="11.42578125" customWidth="1"/>
    <col min="13576" max="13576" width="8.140625" customWidth="1"/>
    <col min="13578" max="13578" width="18.140625" customWidth="1"/>
    <col min="13579" max="13579" width="19.140625" customWidth="1"/>
    <col min="13580" max="13580" width="3.85546875" customWidth="1"/>
    <col min="13825" max="13825" width="3" customWidth="1"/>
    <col min="13826" max="13826" width="5.5703125" customWidth="1"/>
    <col min="13827" max="13827" width="10.85546875" customWidth="1"/>
    <col min="13828" max="13828" width="53.5703125" customWidth="1"/>
    <col min="13829" max="13829" width="8.5703125" customWidth="1"/>
    <col min="13830" max="13830" width="5" customWidth="1"/>
    <col min="13831" max="13831" width="11.42578125" customWidth="1"/>
    <col min="13832" max="13832" width="8.140625" customWidth="1"/>
    <col min="13834" max="13834" width="18.140625" customWidth="1"/>
    <col min="13835" max="13835" width="19.140625" customWidth="1"/>
    <col min="13836" max="13836" width="3.85546875" customWidth="1"/>
    <col min="14081" max="14081" width="3" customWidth="1"/>
    <col min="14082" max="14082" width="5.5703125" customWidth="1"/>
    <col min="14083" max="14083" width="10.85546875" customWidth="1"/>
    <col min="14084" max="14084" width="53.5703125" customWidth="1"/>
    <col min="14085" max="14085" width="8.5703125" customWidth="1"/>
    <col min="14086" max="14086" width="5" customWidth="1"/>
    <col min="14087" max="14087" width="11.42578125" customWidth="1"/>
    <col min="14088" max="14088" width="8.140625" customWidth="1"/>
    <col min="14090" max="14090" width="18.140625" customWidth="1"/>
    <col min="14091" max="14091" width="19.140625" customWidth="1"/>
    <col min="14092" max="14092" width="3.85546875" customWidth="1"/>
    <col min="14337" max="14337" width="3" customWidth="1"/>
    <col min="14338" max="14338" width="5.5703125" customWidth="1"/>
    <col min="14339" max="14339" width="10.85546875" customWidth="1"/>
    <col min="14340" max="14340" width="53.5703125" customWidth="1"/>
    <col min="14341" max="14341" width="8.5703125" customWidth="1"/>
    <col min="14342" max="14342" width="5" customWidth="1"/>
    <col min="14343" max="14343" width="11.42578125" customWidth="1"/>
    <col min="14344" max="14344" width="8.140625" customWidth="1"/>
    <col min="14346" max="14346" width="18.140625" customWidth="1"/>
    <col min="14347" max="14347" width="19.140625" customWidth="1"/>
    <col min="14348" max="14348" width="3.85546875" customWidth="1"/>
    <col min="14593" max="14593" width="3" customWidth="1"/>
    <col min="14594" max="14594" width="5.5703125" customWidth="1"/>
    <col min="14595" max="14595" width="10.85546875" customWidth="1"/>
    <col min="14596" max="14596" width="53.5703125" customWidth="1"/>
    <col min="14597" max="14597" width="8.5703125" customWidth="1"/>
    <col min="14598" max="14598" width="5" customWidth="1"/>
    <col min="14599" max="14599" width="11.42578125" customWidth="1"/>
    <col min="14600" max="14600" width="8.140625" customWidth="1"/>
    <col min="14602" max="14602" width="18.140625" customWidth="1"/>
    <col min="14603" max="14603" width="19.140625" customWidth="1"/>
    <col min="14604" max="14604" width="3.85546875" customWidth="1"/>
    <col min="14849" max="14849" width="3" customWidth="1"/>
    <col min="14850" max="14850" width="5.5703125" customWidth="1"/>
    <col min="14851" max="14851" width="10.85546875" customWidth="1"/>
    <col min="14852" max="14852" width="53.5703125" customWidth="1"/>
    <col min="14853" max="14853" width="8.5703125" customWidth="1"/>
    <col min="14854" max="14854" width="5" customWidth="1"/>
    <col min="14855" max="14855" width="11.42578125" customWidth="1"/>
    <col min="14856" max="14856" width="8.140625" customWidth="1"/>
    <col min="14858" max="14858" width="18.140625" customWidth="1"/>
    <col min="14859" max="14859" width="19.140625" customWidth="1"/>
    <col min="14860" max="14860" width="3.85546875" customWidth="1"/>
    <col min="15105" max="15105" width="3" customWidth="1"/>
    <col min="15106" max="15106" width="5.5703125" customWidth="1"/>
    <col min="15107" max="15107" width="10.85546875" customWidth="1"/>
    <col min="15108" max="15108" width="53.5703125" customWidth="1"/>
    <col min="15109" max="15109" width="8.5703125" customWidth="1"/>
    <col min="15110" max="15110" width="5" customWidth="1"/>
    <col min="15111" max="15111" width="11.42578125" customWidth="1"/>
    <col min="15112" max="15112" width="8.140625" customWidth="1"/>
    <col min="15114" max="15114" width="18.140625" customWidth="1"/>
    <col min="15115" max="15115" width="19.140625" customWidth="1"/>
    <col min="15116" max="15116" width="3.85546875" customWidth="1"/>
    <col min="15361" max="15361" width="3" customWidth="1"/>
    <col min="15362" max="15362" width="5.5703125" customWidth="1"/>
    <col min="15363" max="15363" width="10.85546875" customWidth="1"/>
    <col min="15364" max="15364" width="53.5703125" customWidth="1"/>
    <col min="15365" max="15365" width="8.5703125" customWidth="1"/>
    <col min="15366" max="15366" width="5" customWidth="1"/>
    <col min="15367" max="15367" width="11.42578125" customWidth="1"/>
    <col min="15368" max="15368" width="8.140625" customWidth="1"/>
    <col min="15370" max="15370" width="18.140625" customWidth="1"/>
    <col min="15371" max="15371" width="19.140625" customWidth="1"/>
    <col min="15372" max="15372" width="3.85546875" customWidth="1"/>
    <col min="15617" max="15617" width="3" customWidth="1"/>
    <col min="15618" max="15618" width="5.5703125" customWidth="1"/>
    <col min="15619" max="15619" width="10.85546875" customWidth="1"/>
    <col min="15620" max="15620" width="53.5703125" customWidth="1"/>
    <col min="15621" max="15621" width="8.5703125" customWidth="1"/>
    <col min="15622" max="15622" width="5" customWidth="1"/>
    <col min="15623" max="15623" width="11.42578125" customWidth="1"/>
    <col min="15624" max="15624" width="8.140625" customWidth="1"/>
    <col min="15626" max="15626" width="18.140625" customWidth="1"/>
    <col min="15627" max="15627" width="19.140625" customWidth="1"/>
    <col min="15628" max="15628" width="3.85546875" customWidth="1"/>
    <col min="15873" max="15873" width="3" customWidth="1"/>
    <col min="15874" max="15874" width="5.5703125" customWidth="1"/>
    <col min="15875" max="15875" width="10.85546875" customWidth="1"/>
    <col min="15876" max="15876" width="53.5703125" customWidth="1"/>
    <col min="15877" max="15877" width="8.5703125" customWidth="1"/>
    <col min="15878" max="15878" width="5" customWidth="1"/>
    <col min="15879" max="15879" width="11.42578125" customWidth="1"/>
    <col min="15880" max="15880" width="8.140625" customWidth="1"/>
    <col min="15882" max="15882" width="18.140625" customWidth="1"/>
    <col min="15883" max="15883" width="19.140625" customWidth="1"/>
    <col min="15884" max="15884" width="3.85546875" customWidth="1"/>
    <col min="16129" max="16129" width="3" customWidth="1"/>
    <col min="16130" max="16130" width="5.5703125" customWidth="1"/>
    <col min="16131" max="16131" width="10.85546875" customWidth="1"/>
    <col min="16132" max="16132" width="53.5703125" customWidth="1"/>
    <col min="16133" max="16133" width="8.5703125" customWidth="1"/>
    <col min="16134" max="16134" width="5" customWidth="1"/>
    <col min="16135" max="16135" width="11.42578125" customWidth="1"/>
    <col min="16136" max="16136" width="8.140625" customWidth="1"/>
    <col min="16138" max="16138" width="18.140625" customWidth="1"/>
    <col min="16139" max="16139" width="19.140625" customWidth="1"/>
    <col min="16140" max="16140" width="3.85546875" customWidth="1"/>
  </cols>
  <sheetData>
    <row r="2" spans="2:11" ht="25.5" customHeight="1">
      <c r="B2" s="257" t="s">
        <v>217</v>
      </c>
      <c r="C2" s="257"/>
      <c r="D2" s="257"/>
      <c r="E2" s="257"/>
      <c r="F2" s="257"/>
      <c r="G2" s="257"/>
      <c r="H2" s="257"/>
      <c r="I2" s="257"/>
      <c r="J2" s="257"/>
      <c r="K2" s="257"/>
    </row>
    <row r="3" spans="2:11" ht="12.75" customHeight="1">
      <c r="B3" s="23"/>
      <c r="C3" s="24"/>
      <c r="D3" s="24"/>
      <c r="E3" s="24"/>
      <c r="F3" s="24"/>
      <c r="G3" s="24"/>
      <c r="H3" s="24"/>
      <c r="I3" s="24"/>
      <c r="J3" s="24"/>
      <c r="K3" s="24"/>
    </row>
    <row r="4" spans="2:11" ht="25.5" customHeight="1">
      <c r="B4" s="250" t="s">
        <v>221</v>
      </c>
      <c r="C4" s="251"/>
      <c r="D4" s="251"/>
      <c r="E4" s="251"/>
      <c r="F4" s="251"/>
      <c r="G4" s="251"/>
      <c r="H4" s="251"/>
      <c r="I4" s="251"/>
      <c r="J4" s="251"/>
      <c r="K4" s="252"/>
    </row>
    <row r="5" spans="2:11" ht="27.75" customHeight="1">
      <c r="B5" s="25" t="s">
        <v>23</v>
      </c>
      <c r="C5" s="253" t="s">
        <v>104</v>
      </c>
      <c r="D5" s="255"/>
      <c r="E5" s="26" t="s">
        <v>105</v>
      </c>
      <c r="F5" s="26" t="s">
        <v>106</v>
      </c>
      <c r="G5" s="26" t="s">
        <v>107</v>
      </c>
      <c r="H5" s="26" t="s">
        <v>108</v>
      </c>
      <c r="I5" s="26" t="s">
        <v>109</v>
      </c>
      <c r="J5" s="26" t="s">
        <v>110</v>
      </c>
      <c r="K5" s="26" t="s">
        <v>111</v>
      </c>
    </row>
    <row r="6" spans="2:11" ht="25.5" customHeight="1">
      <c r="B6" s="27">
        <v>1</v>
      </c>
      <c r="C6" s="258" t="s">
        <v>60</v>
      </c>
      <c r="D6" s="259"/>
      <c r="E6" s="28" t="s">
        <v>112</v>
      </c>
      <c r="F6" s="29">
        <v>2</v>
      </c>
      <c r="G6" s="30">
        <v>1400</v>
      </c>
      <c r="H6" s="31">
        <f t="shared" ref="H6" si="0">IF(G6="","",F6*G6)</f>
        <v>2800</v>
      </c>
      <c r="I6" s="29">
        <v>60</v>
      </c>
      <c r="J6" s="107">
        <f>IF(H6="","",ROUND((H6/I6),2))</f>
        <v>46.67</v>
      </c>
      <c r="K6" s="108">
        <f t="shared" ref="K6" si="1">IF(J6="","",J6*12)</f>
        <v>560.04</v>
      </c>
    </row>
    <row r="8" spans="2:11" ht="21" customHeight="1">
      <c r="C8" s="242" t="s">
        <v>113</v>
      </c>
      <c r="D8" s="243"/>
      <c r="E8" s="243"/>
      <c r="F8" s="243"/>
      <c r="G8" s="243"/>
      <c r="H8" s="243"/>
      <c r="I8" s="256"/>
      <c r="J8" s="36">
        <f>SUM(J6:J6)</f>
        <v>46.67</v>
      </c>
      <c r="K8" s="36">
        <f>SUM(K6:K6)</f>
        <v>560.04</v>
      </c>
    </row>
    <row r="9" spans="2:11" ht="15" customHeight="1"/>
    <row r="10" spans="2:11" ht="33" customHeight="1">
      <c r="B10" s="250" t="s">
        <v>223</v>
      </c>
      <c r="C10" s="251"/>
      <c r="D10" s="251"/>
      <c r="E10" s="251"/>
      <c r="F10" s="251"/>
      <c r="G10" s="251"/>
      <c r="H10" s="251"/>
      <c r="I10" s="251"/>
      <c r="J10" s="251"/>
      <c r="K10" s="252"/>
    </row>
    <row r="11" spans="2:11" ht="27.75" customHeight="1">
      <c r="B11" s="25" t="s">
        <v>23</v>
      </c>
      <c r="C11" s="253" t="s">
        <v>104</v>
      </c>
      <c r="D11" s="254"/>
      <c r="E11" s="254"/>
      <c r="F11" s="255"/>
      <c r="G11" s="26" t="s">
        <v>105</v>
      </c>
      <c r="H11" s="26" t="s">
        <v>294</v>
      </c>
      <c r="I11" s="26" t="s">
        <v>107</v>
      </c>
      <c r="J11" s="26" t="s">
        <v>110</v>
      </c>
      <c r="K11" s="26" t="s">
        <v>111</v>
      </c>
    </row>
    <row r="12" spans="2:11">
      <c r="B12" s="32">
        <v>1</v>
      </c>
      <c r="C12" s="247" t="s">
        <v>218</v>
      </c>
      <c r="D12" s="248" t="s">
        <v>218</v>
      </c>
      <c r="E12" s="248" t="s">
        <v>218</v>
      </c>
      <c r="F12" s="249" t="s">
        <v>218</v>
      </c>
      <c r="G12" s="37" t="s">
        <v>100</v>
      </c>
      <c r="H12" s="38" t="s">
        <v>81</v>
      </c>
      <c r="I12" s="109">
        <v>6.5</v>
      </c>
      <c r="J12" s="107">
        <f>K12/12</f>
        <v>91</v>
      </c>
      <c r="K12" s="110">
        <f>I12*H12</f>
        <v>1092</v>
      </c>
    </row>
    <row r="13" spans="2:11">
      <c r="B13" s="27">
        <v>2</v>
      </c>
      <c r="C13" s="247" t="s">
        <v>61</v>
      </c>
      <c r="D13" s="248" t="s">
        <v>61</v>
      </c>
      <c r="E13" s="248" t="s">
        <v>61</v>
      </c>
      <c r="F13" s="249" t="s">
        <v>61</v>
      </c>
      <c r="G13" s="28" t="s">
        <v>100</v>
      </c>
      <c r="H13" s="29" t="s">
        <v>81</v>
      </c>
      <c r="I13" s="106">
        <v>1.9</v>
      </c>
      <c r="J13" s="107">
        <f t="shared" ref="J13:J34" si="2">K13/12</f>
        <v>26.599999999999998</v>
      </c>
      <c r="K13" s="110">
        <f t="shared" ref="K13:K34" si="3">I13*H13</f>
        <v>319.2</v>
      </c>
    </row>
    <row r="14" spans="2:11" s="33" customFormat="1">
      <c r="B14" s="32">
        <v>3</v>
      </c>
      <c r="C14" s="247" t="s">
        <v>62</v>
      </c>
      <c r="D14" s="248" t="s">
        <v>62</v>
      </c>
      <c r="E14" s="248" t="s">
        <v>62</v>
      </c>
      <c r="F14" s="249" t="s">
        <v>62</v>
      </c>
      <c r="G14" s="28" t="s">
        <v>56</v>
      </c>
      <c r="H14" s="29" t="s">
        <v>58</v>
      </c>
      <c r="I14" s="106">
        <v>8.5</v>
      </c>
      <c r="J14" s="107">
        <f t="shared" si="2"/>
        <v>5.666666666666667</v>
      </c>
      <c r="K14" s="110">
        <f t="shared" si="3"/>
        <v>68</v>
      </c>
    </row>
    <row r="15" spans="2:11" s="33" customFormat="1">
      <c r="B15" s="32">
        <v>4</v>
      </c>
      <c r="C15" s="247" t="s">
        <v>63</v>
      </c>
      <c r="D15" s="248" t="s">
        <v>63</v>
      </c>
      <c r="E15" s="248" t="s">
        <v>63</v>
      </c>
      <c r="F15" s="249" t="s">
        <v>63</v>
      </c>
      <c r="G15" s="28" t="s">
        <v>56</v>
      </c>
      <c r="H15" s="29" t="s">
        <v>58</v>
      </c>
      <c r="I15" s="106">
        <v>1.9</v>
      </c>
      <c r="J15" s="107">
        <f t="shared" si="2"/>
        <v>1.2666666666666666</v>
      </c>
      <c r="K15" s="110">
        <f t="shared" si="3"/>
        <v>15.2</v>
      </c>
    </row>
    <row r="16" spans="2:11" s="33" customFormat="1">
      <c r="B16" s="27">
        <v>5</v>
      </c>
      <c r="C16" s="247" t="s">
        <v>219</v>
      </c>
      <c r="D16" s="248" t="s">
        <v>219</v>
      </c>
      <c r="E16" s="248" t="s">
        <v>219</v>
      </c>
      <c r="F16" s="249" t="s">
        <v>219</v>
      </c>
      <c r="G16" s="28" t="s">
        <v>56</v>
      </c>
      <c r="H16" s="29" t="s">
        <v>57</v>
      </c>
      <c r="I16" s="106">
        <v>1.89</v>
      </c>
      <c r="J16" s="107">
        <f t="shared" si="2"/>
        <v>75.599999999999994</v>
      </c>
      <c r="K16" s="110">
        <f t="shared" si="3"/>
        <v>907.19999999999993</v>
      </c>
    </row>
    <row r="17" spans="2:11" s="33" customFormat="1">
      <c r="B17" s="32">
        <v>6</v>
      </c>
      <c r="C17" s="247" t="s">
        <v>64</v>
      </c>
      <c r="D17" s="248" t="s">
        <v>64</v>
      </c>
      <c r="E17" s="248" t="s">
        <v>64</v>
      </c>
      <c r="F17" s="249" t="s">
        <v>64</v>
      </c>
      <c r="G17" s="28" t="s">
        <v>56</v>
      </c>
      <c r="H17" s="29" t="s">
        <v>82</v>
      </c>
      <c r="I17" s="106">
        <v>1.93</v>
      </c>
      <c r="J17" s="107">
        <f t="shared" si="2"/>
        <v>9.65</v>
      </c>
      <c r="K17" s="110">
        <f t="shared" si="3"/>
        <v>115.8</v>
      </c>
    </row>
    <row r="18" spans="2:11" s="33" customFormat="1">
      <c r="B18" s="32">
        <v>7</v>
      </c>
      <c r="C18" s="247" t="s">
        <v>65</v>
      </c>
      <c r="D18" s="248" t="s">
        <v>65</v>
      </c>
      <c r="E18" s="248" t="s">
        <v>65</v>
      </c>
      <c r="F18" s="249" t="s">
        <v>65</v>
      </c>
      <c r="G18" s="28" t="s">
        <v>56</v>
      </c>
      <c r="H18" s="29" t="s">
        <v>83</v>
      </c>
      <c r="I18" s="106">
        <v>0.73</v>
      </c>
      <c r="J18" s="107">
        <f t="shared" si="2"/>
        <v>5.84</v>
      </c>
      <c r="K18" s="110">
        <f t="shared" si="3"/>
        <v>70.08</v>
      </c>
    </row>
    <row r="19" spans="2:11" s="33" customFormat="1">
      <c r="B19" s="27">
        <v>8</v>
      </c>
      <c r="C19" s="247" t="s">
        <v>66</v>
      </c>
      <c r="D19" s="248" t="s">
        <v>66</v>
      </c>
      <c r="E19" s="248" t="s">
        <v>66</v>
      </c>
      <c r="F19" s="249" t="s">
        <v>66</v>
      </c>
      <c r="G19" s="28" t="s">
        <v>56</v>
      </c>
      <c r="H19" s="29" t="s">
        <v>81</v>
      </c>
      <c r="I19" s="106">
        <v>1.99</v>
      </c>
      <c r="J19" s="107">
        <f t="shared" si="2"/>
        <v>27.86</v>
      </c>
      <c r="K19" s="110">
        <f t="shared" si="3"/>
        <v>334.32</v>
      </c>
    </row>
    <row r="20" spans="2:11">
      <c r="B20" s="32">
        <v>9</v>
      </c>
      <c r="C20" s="247" t="s">
        <v>67</v>
      </c>
      <c r="D20" s="248" t="s">
        <v>67</v>
      </c>
      <c r="E20" s="248" t="s">
        <v>67</v>
      </c>
      <c r="F20" s="249" t="s">
        <v>67</v>
      </c>
      <c r="G20" s="28" t="s">
        <v>56</v>
      </c>
      <c r="H20" s="29" t="s">
        <v>81</v>
      </c>
      <c r="I20" s="106">
        <v>3.45</v>
      </c>
      <c r="J20" s="107">
        <f t="shared" si="2"/>
        <v>48.300000000000004</v>
      </c>
      <c r="K20" s="110">
        <f t="shared" si="3"/>
        <v>579.6</v>
      </c>
    </row>
    <row r="21" spans="2:11" s="39" customFormat="1">
      <c r="B21" s="32">
        <v>10</v>
      </c>
      <c r="C21" s="247" t="s">
        <v>68</v>
      </c>
      <c r="D21" s="248" t="s">
        <v>68</v>
      </c>
      <c r="E21" s="248" t="s">
        <v>68</v>
      </c>
      <c r="F21" s="249" t="s">
        <v>68</v>
      </c>
      <c r="G21" s="28" t="s">
        <v>56</v>
      </c>
      <c r="H21" s="29" t="s">
        <v>59</v>
      </c>
      <c r="I21" s="106">
        <v>11.8</v>
      </c>
      <c r="J21" s="107">
        <f t="shared" si="2"/>
        <v>3.9333333333333336</v>
      </c>
      <c r="K21" s="110">
        <f t="shared" si="3"/>
        <v>47.2</v>
      </c>
    </row>
    <row r="22" spans="2:11" s="33" customFormat="1">
      <c r="B22" s="27">
        <v>11</v>
      </c>
      <c r="C22" s="247" t="s">
        <v>69</v>
      </c>
      <c r="D22" s="248" t="s">
        <v>69</v>
      </c>
      <c r="E22" s="248" t="s">
        <v>69</v>
      </c>
      <c r="F22" s="249" t="s">
        <v>69</v>
      </c>
      <c r="G22" s="28" t="s">
        <v>56</v>
      </c>
      <c r="H22" s="29" t="s">
        <v>58</v>
      </c>
      <c r="I22" s="106">
        <v>4.99</v>
      </c>
      <c r="J22" s="107">
        <f t="shared" si="2"/>
        <v>3.3266666666666667</v>
      </c>
      <c r="K22" s="110">
        <f t="shared" si="3"/>
        <v>39.92</v>
      </c>
    </row>
    <row r="23" spans="2:11">
      <c r="B23" s="32">
        <v>12</v>
      </c>
      <c r="C23" s="247" t="s">
        <v>70</v>
      </c>
      <c r="D23" s="248" t="s">
        <v>70</v>
      </c>
      <c r="E23" s="248" t="s">
        <v>70</v>
      </c>
      <c r="F23" s="249" t="s">
        <v>70</v>
      </c>
      <c r="G23" s="28" t="s">
        <v>56</v>
      </c>
      <c r="H23" s="29" t="s">
        <v>58</v>
      </c>
      <c r="I23" s="106">
        <v>14</v>
      </c>
      <c r="J23" s="107">
        <f t="shared" si="2"/>
        <v>9.3333333333333339</v>
      </c>
      <c r="K23" s="110">
        <f t="shared" si="3"/>
        <v>112</v>
      </c>
    </row>
    <row r="24" spans="2:11">
      <c r="B24" s="32">
        <v>13</v>
      </c>
      <c r="C24" s="247" t="s">
        <v>71</v>
      </c>
      <c r="D24" s="248" t="s">
        <v>71</v>
      </c>
      <c r="E24" s="248" t="s">
        <v>71</v>
      </c>
      <c r="F24" s="249" t="s">
        <v>71</v>
      </c>
      <c r="G24" s="28" t="s">
        <v>56</v>
      </c>
      <c r="H24" s="29" t="s">
        <v>82</v>
      </c>
      <c r="I24" s="106">
        <v>6.9</v>
      </c>
      <c r="J24" s="107">
        <f t="shared" si="2"/>
        <v>34.5</v>
      </c>
      <c r="K24" s="110">
        <f t="shared" si="3"/>
        <v>414</v>
      </c>
    </row>
    <row r="25" spans="2:11">
      <c r="B25" s="27">
        <v>14</v>
      </c>
      <c r="C25" s="247" t="s">
        <v>72</v>
      </c>
      <c r="D25" s="248" t="s">
        <v>72</v>
      </c>
      <c r="E25" s="248" t="s">
        <v>72</v>
      </c>
      <c r="F25" s="249" t="s">
        <v>72</v>
      </c>
      <c r="G25" s="28" t="s">
        <v>56</v>
      </c>
      <c r="H25" s="29" t="s">
        <v>82</v>
      </c>
      <c r="I25" s="106">
        <v>6.75</v>
      </c>
      <c r="J25" s="107">
        <f t="shared" si="2"/>
        <v>33.75</v>
      </c>
      <c r="K25" s="110">
        <f t="shared" si="3"/>
        <v>405</v>
      </c>
    </row>
    <row r="26" spans="2:11">
      <c r="B26" s="32">
        <v>15</v>
      </c>
      <c r="C26" s="247" t="s">
        <v>73</v>
      </c>
      <c r="D26" s="248" t="s">
        <v>73</v>
      </c>
      <c r="E26" s="248" t="s">
        <v>73</v>
      </c>
      <c r="F26" s="249" t="s">
        <v>73</v>
      </c>
      <c r="G26" s="40" t="s">
        <v>56</v>
      </c>
      <c r="H26" s="29" t="s">
        <v>84</v>
      </c>
      <c r="I26" s="106">
        <v>57</v>
      </c>
      <c r="J26" s="107">
        <f t="shared" si="2"/>
        <v>228</v>
      </c>
      <c r="K26" s="110">
        <f t="shared" si="3"/>
        <v>2736</v>
      </c>
    </row>
    <row r="27" spans="2:11">
      <c r="B27" s="32">
        <v>16</v>
      </c>
      <c r="C27" s="247" t="s">
        <v>74</v>
      </c>
      <c r="D27" s="248" t="s">
        <v>74</v>
      </c>
      <c r="E27" s="248" t="s">
        <v>74</v>
      </c>
      <c r="F27" s="249" t="s">
        <v>74</v>
      </c>
      <c r="G27" s="28" t="s">
        <v>56</v>
      </c>
      <c r="H27" s="29" t="s">
        <v>58</v>
      </c>
      <c r="I27" s="106">
        <v>4.05</v>
      </c>
      <c r="J27" s="107">
        <f t="shared" si="2"/>
        <v>2.6999999999999997</v>
      </c>
      <c r="K27" s="110">
        <f t="shared" si="3"/>
        <v>32.4</v>
      </c>
    </row>
    <row r="28" spans="2:11">
      <c r="B28" s="27">
        <v>17</v>
      </c>
      <c r="C28" s="247" t="s">
        <v>75</v>
      </c>
      <c r="D28" s="248" t="s">
        <v>75</v>
      </c>
      <c r="E28" s="248" t="s">
        <v>75</v>
      </c>
      <c r="F28" s="249" t="s">
        <v>75</v>
      </c>
      <c r="G28" s="41" t="s">
        <v>56</v>
      </c>
      <c r="H28" s="29" t="s">
        <v>58</v>
      </c>
      <c r="I28" s="106">
        <v>11</v>
      </c>
      <c r="J28" s="107">
        <f t="shared" si="2"/>
        <v>7.333333333333333</v>
      </c>
      <c r="K28" s="110">
        <f t="shared" si="3"/>
        <v>88</v>
      </c>
    </row>
    <row r="29" spans="2:11">
      <c r="B29" s="32">
        <v>18</v>
      </c>
      <c r="C29" s="247" t="s">
        <v>76</v>
      </c>
      <c r="D29" s="248" t="s">
        <v>76</v>
      </c>
      <c r="E29" s="248" t="s">
        <v>76</v>
      </c>
      <c r="F29" s="249" t="s">
        <v>76</v>
      </c>
      <c r="G29" s="40" t="s">
        <v>56</v>
      </c>
      <c r="H29" s="29" t="s">
        <v>58</v>
      </c>
      <c r="I29" s="106">
        <v>79</v>
      </c>
      <c r="J29" s="107">
        <f t="shared" si="2"/>
        <v>52.666666666666664</v>
      </c>
      <c r="K29" s="110">
        <f t="shared" si="3"/>
        <v>632</v>
      </c>
    </row>
    <row r="30" spans="2:11">
      <c r="B30" s="32">
        <v>19</v>
      </c>
      <c r="C30" s="247" t="s">
        <v>220</v>
      </c>
      <c r="D30" s="248" t="s">
        <v>220</v>
      </c>
      <c r="E30" s="248" t="s">
        <v>220</v>
      </c>
      <c r="F30" s="249" t="s">
        <v>220</v>
      </c>
      <c r="G30" s="40" t="s">
        <v>56</v>
      </c>
      <c r="H30" s="29" t="s">
        <v>81</v>
      </c>
      <c r="I30" s="106">
        <v>3.4</v>
      </c>
      <c r="J30" s="107">
        <f t="shared" si="2"/>
        <v>47.599999999999994</v>
      </c>
      <c r="K30" s="110">
        <f t="shared" si="3"/>
        <v>571.19999999999993</v>
      </c>
    </row>
    <row r="31" spans="2:11">
      <c r="B31" s="27">
        <v>20</v>
      </c>
      <c r="C31" s="247" t="s">
        <v>77</v>
      </c>
      <c r="D31" s="248" t="s">
        <v>77</v>
      </c>
      <c r="E31" s="248" t="s">
        <v>77</v>
      </c>
      <c r="F31" s="249" t="s">
        <v>77</v>
      </c>
      <c r="G31" s="40" t="s">
        <v>56</v>
      </c>
      <c r="H31" s="29" t="s">
        <v>58</v>
      </c>
      <c r="I31" s="106">
        <v>3.91</v>
      </c>
      <c r="J31" s="107">
        <f t="shared" si="2"/>
        <v>2.6066666666666669</v>
      </c>
      <c r="K31" s="110">
        <f t="shared" si="3"/>
        <v>31.28</v>
      </c>
    </row>
    <row r="32" spans="2:11" s="33" customFormat="1">
      <c r="B32" s="32">
        <v>21</v>
      </c>
      <c r="C32" s="247" t="s">
        <v>78</v>
      </c>
      <c r="D32" s="248" t="s">
        <v>78</v>
      </c>
      <c r="E32" s="248" t="s">
        <v>78</v>
      </c>
      <c r="F32" s="249" t="s">
        <v>78</v>
      </c>
      <c r="G32" s="40" t="s">
        <v>56</v>
      </c>
      <c r="H32" s="29" t="s">
        <v>81</v>
      </c>
      <c r="I32" s="106">
        <v>6.4</v>
      </c>
      <c r="J32" s="107">
        <f t="shared" si="2"/>
        <v>89.600000000000009</v>
      </c>
      <c r="K32" s="110">
        <f t="shared" si="3"/>
        <v>1075.2</v>
      </c>
    </row>
    <row r="33" spans="2:11">
      <c r="B33" s="32">
        <v>22</v>
      </c>
      <c r="C33" s="247" t="s">
        <v>79</v>
      </c>
      <c r="D33" s="248" t="s">
        <v>79</v>
      </c>
      <c r="E33" s="248" t="s">
        <v>79</v>
      </c>
      <c r="F33" s="249" t="s">
        <v>79</v>
      </c>
      <c r="G33" s="40" t="s">
        <v>56</v>
      </c>
      <c r="H33" s="29" t="s">
        <v>58</v>
      </c>
      <c r="I33" s="106">
        <v>4.78</v>
      </c>
      <c r="J33" s="107">
        <f t="shared" si="2"/>
        <v>3.186666666666667</v>
      </c>
      <c r="K33" s="110">
        <f t="shared" si="3"/>
        <v>38.24</v>
      </c>
    </row>
    <row r="34" spans="2:11">
      <c r="B34" s="27">
        <v>23</v>
      </c>
      <c r="C34" s="247" t="s">
        <v>80</v>
      </c>
      <c r="D34" s="248" t="s">
        <v>80</v>
      </c>
      <c r="E34" s="248" t="s">
        <v>80</v>
      </c>
      <c r="F34" s="249" t="s">
        <v>80</v>
      </c>
      <c r="G34" s="40" t="s">
        <v>56</v>
      </c>
      <c r="H34" s="29" t="s">
        <v>58</v>
      </c>
      <c r="I34" s="106">
        <v>9</v>
      </c>
      <c r="J34" s="107">
        <f t="shared" si="2"/>
        <v>6</v>
      </c>
      <c r="K34" s="110">
        <f t="shared" si="3"/>
        <v>72</v>
      </c>
    </row>
    <row r="36" spans="2:11" ht="23.25" customHeight="1">
      <c r="C36" s="242" t="s">
        <v>115</v>
      </c>
      <c r="D36" s="243"/>
      <c r="E36" s="243"/>
      <c r="F36" s="243"/>
      <c r="G36" s="243"/>
      <c r="H36" s="243"/>
      <c r="I36" s="243"/>
      <c r="J36" s="36">
        <f>SUM(J12:J34)</f>
        <v>816.32</v>
      </c>
      <c r="K36" s="36">
        <f>SUM(K12:K34)</f>
        <v>9795.840000000002</v>
      </c>
    </row>
    <row r="37" spans="2:11" ht="6.75" customHeight="1"/>
    <row r="38" spans="2:11" ht="21" customHeight="1">
      <c r="C38" s="244" t="s">
        <v>224</v>
      </c>
      <c r="D38" s="245"/>
      <c r="E38" s="245"/>
      <c r="F38" s="245"/>
      <c r="G38" s="245"/>
      <c r="H38" s="245"/>
      <c r="I38" s="246"/>
      <c r="J38" s="42">
        <f>SUM(J8,J36)</f>
        <v>862.99</v>
      </c>
      <c r="K38" s="42">
        <f>SUM(K8,K36)</f>
        <v>10355.880000000001</v>
      </c>
    </row>
    <row r="40" spans="2:11" ht="33" customHeight="1">
      <c r="B40" s="250" t="s">
        <v>114</v>
      </c>
      <c r="C40" s="251"/>
      <c r="D40" s="251"/>
      <c r="E40" s="251"/>
      <c r="F40" s="251"/>
      <c r="G40" s="251"/>
      <c r="H40" s="251"/>
      <c r="I40" s="251"/>
      <c r="J40" s="251"/>
      <c r="K40" s="252"/>
    </row>
    <row r="41" spans="2:11" ht="27.75" customHeight="1">
      <c r="B41" s="25" t="s">
        <v>23</v>
      </c>
      <c r="C41" s="253" t="s">
        <v>104</v>
      </c>
      <c r="D41" s="254"/>
      <c r="E41" s="254"/>
      <c r="F41" s="255"/>
      <c r="G41" s="26" t="s">
        <v>105</v>
      </c>
      <c r="H41" s="26" t="s">
        <v>294</v>
      </c>
      <c r="I41" s="26" t="s">
        <v>107</v>
      </c>
      <c r="J41" s="26" t="s">
        <v>110</v>
      </c>
      <c r="K41" s="26" t="s">
        <v>111</v>
      </c>
    </row>
    <row r="42" spans="2:11">
      <c r="B42" s="32">
        <v>1</v>
      </c>
      <c r="C42" s="247" t="s">
        <v>85</v>
      </c>
      <c r="D42" s="248" t="s">
        <v>85</v>
      </c>
      <c r="E42" s="248" t="s">
        <v>85</v>
      </c>
      <c r="F42" s="249" t="s">
        <v>85</v>
      </c>
      <c r="G42" s="1" t="s">
        <v>56</v>
      </c>
      <c r="H42" s="1">
        <v>96</v>
      </c>
      <c r="I42" s="109">
        <v>19</v>
      </c>
      <c r="J42" s="107">
        <f t="shared" ref="J42:J56" si="4">K42/12</f>
        <v>152</v>
      </c>
      <c r="K42" s="110">
        <f>I42*H42</f>
        <v>1824</v>
      </c>
    </row>
    <row r="43" spans="2:11">
      <c r="B43" s="27">
        <v>2</v>
      </c>
      <c r="C43" s="247" t="s">
        <v>86</v>
      </c>
      <c r="D43" s="248" t="s">
        <v>86</v>
      </c>
      <c r="E43" s="248" t="s">
        <v>86</v>
      </c>
      <c r="F43" s="249" t="s">
        <v>86</v>
      </c>
      <c r="G43" s="1" t="s">
        <v>56</v>
      </c>
      <c r="H43" s="1">
        <v>96</v>
      </c>
      <c r="I43" s="106">
        <v>12.5</v>
      </c>
      <c r="J43" s="107">
        <f t="shared" si="4"/>
        <v>100</v>
      </c>
      <c r="K43" s="110">
        <f t="shared" ref="K43:K56" si="5">I43*H43</f>
        <v>1200</v>
      </c>
    </row>
    <row r="44" spans="2:11" s="33" customFormat="1">
      <c r="B44" s="32">
        <v>3</v>
      </c>
      <c r="C44" s="247" t="s">
        <v>87</v>
      </c>
      <c r="D44" s="248" t="s">
        <v>87</v>
      </c>
      <c r="E44" s="248" t="s">
        <v>87</v>
      </c>
      <c r="F44" s="249" t="s">
        <v>87</v>
      </c>
      <c r="G44" s="1" t="s">
        <v>56</v>
      </c>
      <c r="H44" s="1">
        <v>2112</v>
      </c>
      <c r="I44" s="106">
        <v>9.1199999999999992</v>
      </c>
      <c r="J44" s="107">
        <f t="shared" si="4"/>
        <v>1605.12</v>
      </c>
      <c r="K44" s="110">
        <f t="shared" si="5"/>
        <v>19261.439999999999</v>
      </c>
    </row>
    <row r="45" spans="2:11" s="33" customFormat="1">
      <c r="B45" s="32">
        <v>4</v>
      </c>
      <c r="C45" s="247" t="s">
        <v>88</v>
      </c>
      <c r="D45" s="248" t="s">
        <v>88</v>
      </c>
      <c r="E45" s="248" t="s">
        <v>88</v>
      </c>
      <c r="F45" s="249" t="s">
        <v>88</v>
      </c>
      <c r="G45" s="1" t="s">
        <v>56</v>
      </c>
      <c r="H45" s="1">
        <v>180</v>
      </c>
      <c r="I45" s="106">
        <v>3.9</v>
      </c>
      <c r="J45" s="107">
        <f t="shared" si="4"/>
        <v>58.5</v>
      </c>
      <c r="K45" s="110">
        <f t="shared" si="5"/>
        <v>702</v>
      </c>
    </row>
    <row r="46" spans="2:11" s="33" customFormat="1">
      <c r="B46" s="27">
        <v>5</v>
      </c>
      <c r="C46" s="247" t="s">
        <v>89</v>
      </c>
      <c r="D46" s="248" t="s">
        <v>89</v>
      </c>
      <c r="E46" s="248" t="s">
        <v>89</v>
      </c>
      <c r="F46" s="249" t="s">
        <v>89</v>
      </c>
      <c r="G46" s="1" t="s">
        <v>56</v>
      </c>
      <c r="H46" s="1">
        <v>180</v>
      </c>
      <c r="I46" s="106">
        <v>3.9</v>
      </c>
      <c r="J46" s="107">
        <f t="shared" si="4"/>
        <v>58.5</v>
      </c>
      <c r="K46" s="110">
        <f t="shared" si="5"/>
        <v>702</v>
      </c>
    </row>
    <row r="47" spans="2:11" s="33" customFormat="1">
      <c r="B47" s="32">
        <v>6</v>
      </c>
      <c r="C47" s="247" t="s">
        <v>90</v>
      </c>
      <c r="D47" s="248" t="s">
        <v>90</v>
      </c>
      <c r="E47" s="248" t="s">
        <v>90</v>
      </c>
      <c r="F47" s="249" t="s">
        <v>90</v>
      </c>
      <c r="G47" s="1" t="s">
        <v>56</v>
      </c>
      <c r="H47" s="1">
        <v>180</v>
      </c>
      <c r="I47" s="106">
        <v>3.9</v>
      </c>
      <c r="J47" s="107">
        <f t="shared" si="4"/>
        <v>58.5</v>
      </c>
      <c r="K47" s="110">
        <f t="shared" si="5"/>
        <v>702</v>
      </c>
    </row>
    <row r="48" spans="2:11" s="33" customFormat="1">
      <c r="B48" s="32">
        <v>7</v>
      </c>
      <c r="C48" s="247" t="s">
        <v>91</v>
      </c>
      <c r="D48" s="248" t="s">
        <v>91</v>
      </c>
      <c r="E48" s="248" t="s">
        <v>91</v>
      </c>
      <c r="F48" s="249" t="s">
        <v>91</v>
      </c>
      <c r="G48" s="1" t="s">
        <v>56</v>
      </c>
      <c r="H48" s="1">
        <v>180</v>
      </c>
      <c r="I48" s="106">
        <v>3.9</v>
      </c>
      <c r="J48" s="107">
        <f t="shared" si="4"/>
        <v>58.5</v>
      </c>
      <c r="K48" s="110">
        <f t="shared" si="5"/>
        <v>702</v>
      </c>
    </row>
    <row r="49" spans="2:11" s="33" customFormat="1">
      <c r="B49" s="27">
        <v>8</v>
      </c>
      <c r="C49" s="247" t="s">
        <v>92</v>
      </c>
      <c r="D49" s="248" t="s">
        <v>92</v>
      </c>
      <c r="E49" s="248" t="s">
        <v>92</v>
      </c>
      <c r="F49" s="249" t="s">
        <v>92</v>
      </c>
      <c r="G49" s="1" t="s">
        <v>56</v>
      </c>
      <c r="H49" s="1">
        <v>180</v>
      </c>
      <c r="I49" s="106">
        <v>3.9</v>
      </c>
      <c r="J49" s="107">
        <f t="shared" si="4"/>
        <v>58.5</v>
      </c>
      <c r="K49" s="110">
        <f t="shared" si="5"/>
        <v>702</v>
      </c>
    </row>
    <row r="50" spans="2:11">
      <c r="B50" s="32">
        <v>9</v>
      </c>
      <c r="C50" s="247" t="s">
        <v>93</v>
      </c>
      <c r="D50" s="248" t="s">
        <v>93</v>
      </c>
      <c r="E50" s="248" t="s">
        <v>93</v>
      </c>
      <c r="F50" s="249" t="s">
        <v>93</v>
      </c>
      <c r="G50" s="1" t="s">
        <v>56</v>
      </c>
      <c r="H50" s="1">
        <v>48</v>
      </c>
      <c r="I50" s="106">
        <v>9.6999999999999993</v>
      </c>
      <c r="J50" s="107">
        <f t="shared" si="4"/>
        <v>38.799999999999997</v>
      </c>
      <c r="K50" s="110">
        <f t="shared" si="5"/>
        <v>465.59999999999997</v>
      </c>
    </row>
    <row r="51" spans="2:11" s="39" customFormat="1">
      <c r="B51" s="32">
        <v>10</v>
      </c>
      <c r="C51" s="247" t="s">
        <v>94</v>
      </c>
      <c r="D51" s="248" t="s">
        <v>94</v>
      </c>
      <c r="E51" s="248" t="s">
        <v>94</v>
      </c>
      <c r="F51" s="249" t="s">
        <v>94</v>
      </c>
      <c r="G51" s="1" t="s">
        <v>56</v>
      </c>
      <c r="H51" s="1">
        <v>72</v>
      </c>
      <c r="I51" s="106">
        <v>112</v>
      </c>
      <c r="J51" s="107">
        <f>K51/12</f>
        <v>672</v>
      </c>
      <c r="K51" s="110">
        <f t="shared" si="5"/>
        <v>8064</v>
      </c>
    </row>
    <row r="52" spans="2:11" s="33" customFormat="1">
      <c r="B52" s="27">
        <v>11</v>
      </c>
      <c r="C52" s="247" t="s">
        <v>95</v>
      </c>
      <c r="D52" s="248" t="s">
        <v>95</v>
      </c>
      <c r="E52" s="248" t="s">
        <v>95</v>
      </c>
      <c r="F52" s="249" t="s">
        <v>95</v>
      </c>
      <c r="G52" s="1" t="s">
        <v>56</v>
      </c>
      <c r="H52" s="1">
        <v>24</v>
      </c>
      <c r="I52" s="106">
        <v>101</v>
      </c>
      <c r="J52" s="107">
        <f t="shared" si="4"/>
        <v>202</v>
      </c>
      <c r="K52" s="110">
        <f t="shared" si="5"/>
        <v>2424</v>
      </c>
    </row>
    <row r="53" spans="2:11">
      <c r="B53" s="32">
        <v>12</v>
      </c>
      <c r="C53" s="247" t="s">
        <v>96</v>
      </c>
      <c r="D53" s="248" t="s">
        <v>96</v>
      </c>
      <c r="E53" s="248" t="s">
        <v>96</v>
      </c>
      <c r="F53" s="249" t="s">
        <v>96</v>
      </c>
      <c r="G53" s="1" t="s">
        <v>56</v>
      </c>
      <c r="H53" s="1">
        <v>8</v>
      </c>
      <c r="I53" s="106">
        <v>15</v>
      </c>
      <c r="J53" s="107">
        <f t="shared" si="4"/>
        <v>10</v>
      </c>
      <c r="K53" s="110">
        <f t="shared" si="5"/>
        <v>120</v>
      </c>
    </row>
    <row r="54" spans="2:11">
      <c r="B54" s="32">
        <v>13</v>
      </c>
      <c r="C54" s="247" t="s">
        <v>97</v>
      </c>
      <c r="D54" s="248" t="s">
        <v>97</v>
      </c>
      <c r="E54" s="248" t="s">
        <v>97</v>
      </c>
      <c r="F54" s="249" t="s">
        <v>97</v>
      </c>
      <c r="G54" s="1" t="s">
        <v>56</v>
      </c>
      <c r="H54" s="1">
        <v>8</v>
      </c>
      <c r="I54" s="106">
        <v>13</v>
      </c>
      <c r="J54" s="107">
        <f t="shared" si="4"/>
        <v>8.6666666666666661</v>
      </c>
      <c r="K54" s="110">
        <f t="shared" si="5"/>
        <v>104</v>
      </c>
    </row>
    <row r="55" spans="2:11">
      <c r="B55" s="27">
        <v>14</v>
      </c>
      <c r="C55" s="247" t="s">
        <v>98</v>
      </c>
      <c r="D55" s="248" t="s">
        <v>98</v>
      </c>
      <c r="E55" s="248" t="s">
        <v>98</v>
      </c>
      <c r="F55" s="249" t="s">
        <v>98</v>
      </c>
      <c r="G55" s="1" t="s">
        <v>56</v>
      </c>
      <c r="H55" s="1">
        <v>48</v>
      </c>
      <c r="I55" s="106">
        <v>16</v>
      </c>
      <c r="J55" s="107">
        <f t="shared" si="4"/>
        <v>64</v>
      </c>
      <c r="K55" s="110">
        <f t="shared" si="5"/>
        <v>768</v>
      </c>
    </row>
    <row r="56" spans="2:11">
      <c r="B56" s="32">
        <v>15</v>
      </c>
      <c r="C56" s="247" t="s">
        <v>99</v>
      </c>
      <c r="D56" s="248" t="s">
        <v>99</v>
      </c>
      <c r="E56" s="248" t="s">
        <v>99</v>
      </c>
      <c r="F56" s="249" t="s">
        <v>99</v>
      </c>
      <c r="G56" s="1" t="s">
        <v>56</v>
      </c>
      <c r="H56" s="1">
        <v>48</v>
      </c>
      <c r="I56" s="106">
        <v>2.4</v>
      </c>
      <c r="J56" s="107">
        <f t="shared" si="4"/>
        <v>9.6</v>
      </c>
      <c r="K56" s="110">
        <f t="shared" si="5"/>
        <v>115.19999999999999</v>
      </c>
    </row>
    <row r="58" spans="2:11" ht="23.25" customHeight="1">
      <c r="C58" s="242" t="s">
        <v>115</v>
      </c>
      <c r="D58" s="243"/>
      <c r="E58" s="243"/>
      <c r="F58" s="243"/>
      <c r="G58" s="243"/>
      <c r="H58" s="243"/>
      <c r="I58" s="243"/>
      <c r="J58" s="36">
        <f>SUM(J42:J56)</f>
        <v>3154.6866666666665</v>
      </c>
      <c r="K58" s="36">
        <f>SUM(K42:K56)</f>
        <v>37856.239999999991</v>
      </c>
    </row>
    <row r="59" spans="2:11" ht="6.75" customHeight="1"/>
    <row r="60" spans="2:11" ht="21" customHeight="1">
      <c r="C60" s="244" t="s">
        <v>222</v>
      </c>
      <c r="D60" s="245"/>
      <c r="E60" s="245"/>
      <c r="F60" s="245"/>
      <c r="G60" s="245"/>
      <c r="H60" s="245"/>
      <c r="I60" s="246"/>
      <c r="J60" s="42">
        <f>SUM(J38,J58)</f>
        <v>4017.6766666666663</v>
      </c>
      <c r="K60" s="42">
        <f>SUM(K38,K58)</f>
        <v>48212.119999999995</v>
      </c>
    </row>
  </sheetData>
  <mergeCells count="51">
    <mergeCell ref="C17:F17"/>
    <mergeCell ref="C8:I8"/>
    <mergeCell ref="B10:K10"/>
    <mergeCell ref="C11:F11"/>
    <mergeCell ref="B2:K2"/>
    <mergeCell ref="B4:K4"/>
    <mergeCell ref="C5:D5"/>
    <mergeCell ref="C6:D6"/>
    <mergeCell ref="C12:F12"/>
    <mergeCell ref="C13:F13"/>
    <mergeCell ref="C14:F14"/>
    <mergeCell ref="C15:F15"/>
    <mergeCell ref="C16:F16"/>
    <mergeCell ref="C29:F29"/>
    <mergeCell ref="C18:F18"/>
    <mergeCell ref="C19:F19"/>
    <mergeCell ref="C20:F20"/>
    <mergeCell ref="C21:F21"/>
    <mergeCell ref="C22:F22"/>
    <mergeCell ref="C23:F23"/>
    <mergeCell ref="C24:F24"/>
    <mergeCell ref="C25:F25"/>
    <mergeCell ref="C26:F26"/>
    <mergeCell ref="C27:F27"/>
    <mergeCell ref="C28:F28"/>
    <mergeCell ref="C30:F30"/>
    <mergeCell ref="C31:F31"/>
    <mergeCell ref="C32:F32"/>
    <mergeCell ref="C33:F33"/>
    <mergeCell ref="C34:F34"/>
    <mergeCell ref="C49:F49"/>
    <mergeCell ref="C36:I36"/>
    <mergeCell ref="C38:I38"/>
    <mergeCell ref="B40:K40"/>
    <mergeCell ref="C41:F41"/>
    <mergeCell ref="C42:F42"/>
    <mergeCell ref="C43:F43"/>
    <mergeCell ref="C44:F44"/>
    <mergeCell ref="C45:F45"/>
    <mergeCell ref="C46:F46"/>
    <mergeCell ref="C47:F47"/>
    <mergeCell ref="C48:F48"/>
    <mergeCell ref="C58:I58"/>
    <mergeCell ref="C60:I60"/>
    <mergeCell ref="C56:F56"/>
    <mergeCell ref="C50:F50"/>
    <mergeCell ref="C51:F51"/>
    <mergeCell ref="C52:F52"/>
    <mergeCell ref="C53:F53"/>
    <mergeCell ref="C54:F54"/>
    <mergeCell ref="C55:F55"/>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35"/>
  <sheetViews>
    <sheetView tabSelected="1" view="pageBreakPreview" topLeftCell="B13" zoomScale="120" zoomScaleNormal="100" zoomScaleSheetLayoutView="120" workbookViewId="0">
      <selection activeCell="G19" sqref="G19"/>
    </sheetView>
  </sheetViews>
  <sheetFormatPr defaultRowHeight="15"/>
  <cols>
    <col min="1" max="1" width="4.140625" customWidth="1"/>
    <col min="3" max="3" width="24.85546875" customWidth="1"/>
    <col min="4" max="4" width="29" customWidth="1"/>
    <col min="6" max="6" width="19" customWidth="1"/>
    <col min="7" max="7" width="20.28515625" customWidth="1"/>
    <col min="8" max="8" width="19.5703125" customWidth="1"/>
    <col min="9" max="9" width="3.85546875" customWidth="1"/>
  </cols>
  <sheetData>
    <row r="2" spans="1:12">
      <c r="A2" s="98"/>
      <c r="B2" s="99" t="s">
        <v>271</v>
      </c>
      <c r="C2" s="99"/>
      <c r="D2" s="99"/>
      <c r="E2" s="99"/>
      <c r="F2" s="99"/>
      <c r="G2" s="99"/>
      <c r="H2" s="99"/>
      <c r="I2" s="99"/>
      <c r="J2" s="99"/>
      <c r="K2" s="99"/>
      <c r="L2" s="99"/>
    </row>
    <row r="3" spans="1:12">
      <c r="A3" s="98"/>
      <c r="B3" s="164" t="s">
        <v>297</v>
      </c>
      <c r="C3" s="164"/>
      <c r="D3" s="164"/>
      <c r="E3" s="164"/>
      <c r="F3" s="164"/>
      <c r="G3" s="164"/>
      <c r="H3" s="164"/>
      <c r="I3" s="164"/>
      <c r="J3" s="164"/>
      <c r="K3" s="164"/>
      <c r="L3" s="164"/>
    </row>
    <row r="4" spans="1:12">
      <c r="A4" s="98"/>
      <c r="B4" s="99"/>
      <c r="C4" s="99"/>
      <c r="D4" s="99"/>
      <c r="E4" s="99"/>
      <c r="F4" s="99"/>
      <c r="G4" s="99"/>
      <c r="H4" s="99"/>
      <c r="I4" s="99"/>
      <c r="J4" s="99"/>
      <c r="K4" s="99"/>
      <c r="L4" s="99"/>
    </row>
    <row r="5" spans="1:12" ht="15" customHeight="1">
      <c r="A5" s="98"/>
      <c r="B5" s="165" t="s">
        <v>272</v>
      </c>
      <c r="C5" s="165"/>
      <c r="D5" s="165"/>
      <c r="E5" s="165"/>
      <c r="F5" s="165"/>
      <c r="G5" s="165"/>
      <c r="H5" s="165"/>
      <c r="I5" s="100"/>
      <c r="J5" s="100"/>
      <c r="K5" s="100"/>
      <c r="L5" s="100"/>
    </row>
    <row r="6" spans="1:12">
      <c r="A6" s="98"/>
      <c r="B6" s="165"/>
      <c r="C6" s="165"/>
      <c r="D6" s="165"/>
      <c r="E6" s="165"/>
      <c r="F6" s="165"/>
      <c r="G6" s="165"/>
      <c r="H6" s="165"/>
      <c r="I6" s="100"/>
      <c r="J6" s="100"/>
      <c r="K6" s="100"/>
      <c r="L6" s="100"/>
    </row>
    <row r="7" spans="1:12" ht="38.25" customHeight="1">
      <c r="A7" s="98"/>
      <c r="B7" s="165"/>
      <c r="C7" s="165"/>
      <c r="D7" s="165"/>
      <c r="E7" s="165"/>
      <c r="F7" s="165"/>
      <c r="G7" s="165"/>
      <c r="H7" s="165"/>
      <c r="I7" s="100"/>
      <c r="J7" s="100"/>
      <c r="K7" s="100"/>
      <c r="L7" s="100"/>
    </row>
    <row r="8" spans="1:12" ht="12.75" customHeight="1">
      <c r="A8" s="98"/>
      <c r="B8" s="165" t="s">
        <v>295</v>
      </c>
      <c r="C8" s="165"/>
      <c r="D8" s="165"/>
      <c r="E8" s="165"/>
      <c r="F8" s="165"/>
      <c r="G8" s="165"/>
      <c r="H8" s="165"/>
      <c r="I8" s="100"/>
      <c r="J8" s="100"/>
      <c r="K8" s="100"/>
      <c r="L8" s="100"/>
    </row>
    <row r="9" spans="1:12">
      <c r="A9" s="98"/>
      <c r="B9" s="165"/>
      <c r="C9" s="165"/>
      <c r="D9" s="165"/>
      <c r="E9" s="165"/>
      <c r="F9" s="165"/>
      <c r="G9" s="165"/>
      <c r="H9" s="165"/>
      <c r="I9" s="100"/>
      <c r="J9" s="100"/>
      <c r="K9" s="100"/>
      <c r="L9" s="100"/>
    </row>
    <row r="10" spans="1:12" ht="22.5" customHeight="1">
      <c r="A10" s="98"/>
      <c r="B10" s="165"/>
      <c r="C10" s="165"/>
      <c r="D10" s="165"/>
      <c r="E10" s="165"/>
      <c r="F10" s="165"/>
      <c r="G10" s="165"/>
      <c r="H10" s="165"/>
      <c r="I10" s="100"/>
      <c r="J10" s="100"/>
      <c r="K10" s="100"/>
      <c r="L10" s="100"/>
    </row>
    <row r="11" spans="1:12" ht="33.75" customHeight="1">
      <c r="A11" s="98"/>
      <c r="B11" s="165"/>
      <c r="C11" s="165"/>
      <c r="D11" s="165"/>
      <c r="E11" s="165"/>
      <c r="F11" s="165"/>
      <c r="G11" s="165"/>
      <c r="H11" s="165"/>
      <c r="I11" s="100"/>
      <c r="J11" s="100"/>
      <c r="K11" s="100"/>
      <c r="L11" s="100"/>
    </row>
    <row r="12" spans="1:12">
      <c r="B12" s="166"/>
      <c r="C12" s="166"/>
      <c r="D12" s="166"/>
      <c r="E12" s="166"/>
      <c r="F12" s="166"/>
      <c r="G12" s="166"/>
      <c r="H12" s="166"/>
    </row>
    <row r="13" spans="1:12" ht="15" customHeight="1">
      <c r="B13" s="174" t="s">
        <v>296</v>
      </c>
      <c r="C13" s="174"/>
      <c r="D13" s="174"/>
      <c r="E13" s="174"/>
      <c r="F13" s="174"/>
      <c r="G13" s="174"/>
      <c r="H13" s="174"/>
    </row>
    <row r="14" spans="1:12" ht="30">
      <c r="B14" s="2" t="s">
        <v>23</v>
      </c>
      <c r="C14" s="2" t="s">
        <v>24</v>
      </c>
      <c r="D14" s="167" t="s">
        <v>25</v>
      </c>
      <c r="E14" s="168"/>
      <c r="F14" s="3" t="s">
        <v>26</v>
      </c>
      <c r="G14" s="3" t="s">
        <v>27</v>
      </c>
      <c r="H14" s="3" t="s">
        <v>28</v>
      </c>
    </row>
    <row r="15" spans="1:12">
      <c r="B15" s="4">
        <v>1</v>
      </c>
      <c r="C15" s="4">
        <v>2</v>
      </c>
      <c r="D15" s="172" t="s">
        <v>101</v>
      </c>
      <c r="E15" s="173"/>
      <c r="F15" s="104">
        <f>'QUADRO RESUMO'!D8</f>
        <v>4626.74</v>
      </c>
      <c r="G15" s="104">
        <f>F15*C15</f>
        <v>9253.48</v>
      </c>
      <c r="H15" s="111">
        <f>G15*12</f>
        <v>111041.76</v>
      </c>
    </row>
    <row r="16" spans="1:12">
      <c r="B16" s="4">
        <v>2</v>
      </c>
      <c r="C16" s="4">
        <v>2</v>
      </c>
      <c r="D16" s="172" t="s">
        <v>47</v>
      </c>
      <c r="E16" s="173"/>
      <c r="F16" s="104">
        <f>'QUADRO RESUMO'!D9</f>
        <v>4585.26</v>
      </c>
      <c r="G16" s="104">
        <f t="shared" ref="G16:G19" si="0">F16*C16</f>
        <v>9170.52</v>
      </c>
      <c r="H16" s="111">
        <f t="shared" ref="H16:H19" si="1">G16*12</f>
        <v>110046.24</v>
      </c>
    </row>
    <row r="17" spans="1:12">
      <c r="B17" s="4">
        <v>3</v>
      </c>
      <c r="C17" s="4">
        <v>2</v>
      </c>
      <c r="D17" s="172" t="s">
        <v>39</v>
      </c>
      <c r="E17" s="173"/>
      <c r="F17" s="104">
        <f>'QUADRO RESUMO'!D10</f>
        <v>5742.02</v>
      </c>
      <c r="G17" s="104">
        <f t="shared" si="0"/>
        <v>11484.04</v>
      </c>
      <c r="H17" s="111">
        <f t="shared" si="1"/>
        <v>137808.48000000001</v>
      </c>
    </row>
    <row r="18" spans="1:12">
      <c r="B18" s="4">
        <v>4</v>
      </c>
      <c r="C18" s="4">
        <v>1</v>
      </c>
      <c r="D18" s="172" t="s">
        <v>55</v>
      </c>
      <c r="E18" s="173"/>
      <c r="F18" s="104">
        <f>'QUADRO RESUMO'!D11</f>
        <v>3463.09</v>
      </c>
      <c r="G18" s="104">
        <f t="shared" si="0"/>
        <v>3463.09</v>
      </c>
      <c r="H18" s="111">
        <f t="shared" si="1"/>
        <v>41557.08</v>
      </c>
    </row>
    <row r="19" spans="1:12">
      <c r="B19" s="21">
        <v>5</v>
      </c>
      <c r="C19" s="21">
        <v>1</v>
      </c>
      <c r="D19" s="172" t="s">
        <v>102</v>
      </c>
      <c r="E19" s="173"/>
      <c r="F19" s="104">
        <f>'QUADRO RESUMO'!D12</f>
        <v>7152.28</v>
      </c>
      <c r="G19" s="104">
        <f t="shared" si="0"/>
        <v>7152.28</v>
      </c>
      <c r="H19" s="111">
        <f t="shared" si="1"/>
        <v>85827.36</v>
      </c>
    </row>
    <row r="20" spans="1:12">
      <c r="B20" s="175" t="s">
        <v>19</v>
      </c>
      <c r="C20" s="176"/>
      <c r="D20" s="176"/>
      <c r="E20" s="176"/>
      <c r="F20" s="177"/>
      <c r="G20" s="104">
        <f>SUM(G15:G19)</f>
        <v>40523.410000000003</v>
      </c>
      <c r="H20" s="112">
        <f>SUM(H15:H19)</f>
        <v>486280.92</v>
      </c>
    </row>
    <row r="21" spans="1:12" ht="15.75">
      <c r="B21" s="178" t="s">
        <v>302</v>
      </c>
      <c r="C21" s="179"/>
      <c r="D21" s="179"/>
      <c r="E21" s="179"/>
      <c r="F21" s="179"/>
      <c r="G21" s="179"/>
      <c r="H21" s="179"/>
    </row>
    <row r="22" spans="1:12" ht="47.25" customHeight="1">
      <c r="A22" s="98"/>
      <c r="B22" s="165" t="s">
        <v>273</v>
      </c>
      <c r="C22" s="165"/>
      <c r="D22" s="165"/>
      <c r="E22" s="165"/>
      <c r="F22" s="165"/>
      <c r="G22" s="165"/>
      <c r="H22" s="165"/>
      <c r="I22" s="165"/>
      <c r="J22" s="165"/>
      <c r="K22" s="165"/>
      <c r="L22" s="165"/>
    </row>
    <row r="23" spans="1:12" ht="52.5" customHeight="1">
      <c r="A23" s="98"/>
      <c r="B23" s="165" t="s">
        <v>274</v>
      </c>
      <c r="C23" s="165"/>
      <c r="D23" s="165"/>
      <c r="E23" s="165"/>
      <c r="F23" s="165"/>
      <c r="G23" s="165"/>
      <c r="H23" s="165"/>
      <c r="I23" s="165"/>
      <c r="J23" s="165"/>
      <c r="K23" s="165"/>
      <c r="L23" s="165"/>
    </row>
    <row r="24" spans="1:12" ht="65.25" customHeight="1">
      <c r="A24" s="98"/>
      <c r="B24" s="165" t="s">
        <v>275</v>
      </c>
      <c r="C24" s="165"/>
      <c r="D24" s="165"/>
      <c r="E24" s="165"/>
      <c r="F24" s="165"/>
      <c r="G24" s="165"/>
      <c r="H24" s="165"/>
      <c r="I24" s="165"/>
      <c r="J24" s="165"/>
      <c r="K24" s="165"/>
      <c r="L24" s="165"/>
    </row>
    <row r="25" spans="1:12" ht="33.75" customHeight="1">
      <c r="A25" s="98"/>
      <c r="B25" s="180" t="s">
        <v>276</v>
      </c>
      <c r="C25" s="180"/>
      <c r="D25" s="180"/>
      <c r="E25" s="101"/>
      <c r="F25" s="101"/>
      <c r="G25" s="101"/>
      <c r="H25" s="101"/>
      <c r="I25" s="101"/>
      <c r="J25" s="101"/>
      <c r="K25" s="101"/>
      <c r="L25" s="101"/>
    </row>
    <row r="26" spans="1:12" ht="6" customHeight="1">
      <c r="A26" s="98"/>
      <c r="B26" s="101"/>
      <c r="C26" s="101"/>
      <c r="D26" s="101"/>
      <c r="E26" s="101"/>
      <c r="F26" s="101"/>
      <c r="G26" s="101"/>
      <c r="H26" s="101"/>
      <c r="I26" s="101"/>
      <c r="J26" s="101"/>
      <c r="K26" s="101"/>
      <c r="L26" s="101"/>
    </row>
    <row r="27" spans="1:12" ht="59.25" customHeight="1">
      <c r="A27" s="98"/>
      <c r="B27" s="169" t="s">
        <v>277</v>
      </c>
      <c r="C27" s="169"/>
      <c r="D27" s="169"/>
      <c r="E27" s="169"/>
      <c r="F27" s="101"/>
      <c r="G27" s="101"/>
      <c r="H27" s="101"/>
      <c r="I27" s="101"/>
      <c r="J27" s="101"/>
      <c r="K27" s="101"/>
      <c r="L27" s="101"/>
    </row>
    <row r="28" spans="1:12" ht="30.75" customHeight="1">
      <c r="A28" s="98"/>
      <c r="B28" s="170" t="s">
        <v>278</v>
      </c>
      <c r="C28" s="170"/>
      <c r="D28" s="170"/>
      <c r="E28" s="101"/>
      <c r="F28" s="101"/>
      <c r="G28" s="101"/>
      <c r="H28" s="101"/>
      <c r="I28" s="101"/>
      <c r="J28" s="101"/>
      <c r="K28" s="101"/>
      <c r="L28" s="101"/>
    </row>
    <row r="29" spans="1:12" ht="3" customHeight="1">
      <c r="A29" s="98"/>
      <c r="B29" s="101"/>
      <c r="C29" s="101"/>
      <c r="D29" s="101"/>
      <c r="E29" s="101"/>
      <c r="F29" s="101"/>
      <c r="G29" s="101"/>
      <c r="H29" s="101"/>
      <c r="I29" s="101"/>
      <c r="J29" s="101"/>
      <c r="K29" s="101"/>
      <c r="L29" s="101"/>
    </row>
    <row r="30" spans="1:12" ht="56.25" customHeight="1">
      <c r="A30" s="98"/>
      <c r="B30" s="169" t="s">
        <v>279</v>
      </c>
      <c r="C30" s="169"/>
      <c r="D30" s="169"/>
      <c r="E30" s="101"/>
      <c r="F30" s="101"/>
      <c r="G30" s="101"/>
      <c r="H30" s="101"/>
      <c r="I30" s="101"/>
      <c r="J30" s="101"/>
      <c r="K30" s="101"/>
      <c r="L30" s="101"/>
    </row>
    <row r="31" spans="1:12">
      <c r="A31" s="98"/>
      <c r="B31" s="101"/>
      <c r="C31" s="101"/>
      <c r="D31" s="101"/>
      <c r="E31" s="101"/>
      <c r="F31" s="101"/>
      <c r="G31" s="101"/>
      <c r="H31" s="101"/>
      <c r="I31" s="101"/>
      <c r="J31" s="101"/>
      <c r="K31" s="101"/>
      <c r="L31" s="101"/>
    </row>
    <row r="32" spans="1:12" ht="28.5" customHeight="1">
      <c r="A32" s="98"/>
      <c r="B32" s="171" t="s">
        <v>280</v>
      </c>
      <c r="C32" s="171"/>
      <c r="D32" s="171"/>
      <c r="E32" s="171"/>
      <c r="F32" s="171"/>
      <c r="G32" s="171"/>
      <c r="H32" s="171"/>
      <c r="I32" s="171"/>
      <c r="J32" s="101"/>
      <c r="K32" s="101"/>
      <c r="L32" s="101"/>
    </row>
    <row r="33" spans="1:12">
      <c r="A33" s="98"/>
      <c r="B33" s="101"/>
      <c r="C33" s="101"/>
      <c r="D33" s="101"/>
      <c r="E33" s="101"/>
      <c r="F33" s="101"/>
      <c r="G33" s="101"/>
      <c r="H33" s="101"/>
      <c r="I33" s="101"/>
      <c r="J33" s="101"/>
      <c r="K33" s="101"/>
      <c r="L33" s="101"/>
    </row>
    <row r="34" spans="1:12">
      <c r="A34" s="98"/>
      <c r="B34" s="101"/>
      <c r="C34" s="101"/>
      <c r="D34" s="101"/>
      <c r="E34" s="101"/>
      <c r="F34" s="101"/>
      <c r="G34" s="101"/>
      <c r="H34" s="101"/>
      <c r="I34" s="101"/>
      <c r="J34" s="101"/>
      <c r="K34" s="101"/>
      <c r="L34" s="101"/>
    </row>
    <row r="35" spans="1:12">
      <c r="A35" s="98"/>
      <c r="B35" s="171" t="s">
        <v>281</v>
      </c>
      <c r="C35" s="171"/>
      <c r="D35" s="171"/>
      <c r="E35" s="171"/>
      <c r="F35" s="171"/>
      <c r="G35" s="102"/>
      <c r="H35" s="101"/>
      <c r="I35" s="101"/>
      <c r="J35" s="101"/>
      <c r="K35" s="101"/>
      <c r="L35" s="101"/>
    </row>
  </sheetData>
  <mergeCells count="25">
    <mergeCell ref="D19:E19"/>
    <mergeCell ref="B13:H13"/>
    <mergeCell ref="B20:F20"/>
    <mergeCell ref="B21:H21"/>
    <mergeCell ref="B25:D25"/>
    <mergeCell ref="B22:H22"/>
    <mergeCell ref="D16:E16"/>
    <mergeCell ref="D17:E17"/>
    <mergeCell ref="D18:E18"/>
    <mergeCell ref="D15:E15"/>
    <mergeCell ref="B27:E27"/>
    <mergeCell ref="B28:D28"/>
    <mergeCell ref="B30:D30"/>
    <mergeCell ref="B32:I32"/>
    <mergeCell ref="B35:F35"/>
    <mergeCell ref="I22:L22"/>
    <mergeCell ref="B23:H23"/>
    <mergeCell ref="I23:L23"/>
    <mergeCell ref="B24:H24"/>
    <mergeCell ref="I24:L24"/>
    <mergeCell ref="B3:L3"/>
    <mergeCell ref="B5:H7"/>
    <mergeCell ref="B8:H11"/>
    <mergeCell ref="B12:H12"/>
    <mergeCell ref="D14:E14"/>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colBreaks count="1" manualBreakCount="1">
    <brk id="8"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4"/>
  <sheetViews>
    <sheetView view="pageBreakPreview" zoomScaleNormal="100" zoomScaleSheetLayoutView="100" workbookViewId="0">
      <selection activeCell="E20" sqref="E20"/>
    </sheetView>
  </sheetViews>
  <sheetFormatPr defaultRowHeight="15"/>
  <cols>
    <col min="3" max="3" width="64.28515625" bestFit="1" customWidth="1"/>
    <col min="4" max="4" width="18" customWidth="1"/>
    <col min="5" max="5" width="18.42578125" customWidth="1"/>
    <col min="6" max="6" width="15.85546875" customWidth="1"/>
  </cols>
  <sheetData>
    <row r="1" spans="1:6" ht="15" customHeight="1">
      <c r="A1" s="182" t="s">
        <v>231</v>
      </c>
      <c r="B1" s="182"/>
      <c r="C1" s="182"/>
      <c r="D1" s="182"/>
      <c r="E1" s="182"/>
      <c r="F1" s="182"/>
    </row>
    <row r="2" spans="1:6">
      <c r="A2" s="183" t="s">
        <v>213</v>
      </c>
      <c r="B2" s="183"/>
      <c r="C2" s="183"/>
      <c r="D2" s="183"/>
      <c r="E2" s="183"/>
      <c r="F2" s="183"/>
    </row>
    <row r="3" spans="1:6">
      <c r="A3" s="184" t="s">
        <v>212</v>
      </c>
      <c r="B3" s="184"/>
      <c r="C3" s="184"/>
      <c r="D3" s="184"/>
      <c r="E3" s="184"/>
      <c r="F3" s="184"/>
    </row>
    <row r="4" spans="1:6">
      <c r="A4" s="185" t="s">
        <v>37</v>
      </c>
      <c r="B4" s="186"/>
      <c r="C4" s="185"/>
      <c r="D4" s="187"/>
      <c r="E4" s="187"/>
      <c r="F4" s="187"/>
    </row>
    <row r="5" spans="1:6">
      <c r="A5" s="188" t="s">
        <v>38</v>
      </c>
      <c r="B5" s="189"/>
      <c r="C5" s="185"/>
      <c r="D5" s="187"/>
      <c r="E5" s="187"/>
      <c r="F5" s="187"/>
    </row>
    <row r="6" spans="1:6" ht="24" customHeight="1">
      <c r="A6" s="181" t="s">
        <v>22</v>
      </c>
      <c r="B6" s="181"/>
      <c r="C6" s="181"/>
      <c r="D6" s="181"/>
      <c r="E6" s="181"/>
      <c r="F6" s="181"/>
    </row>
    <row r="7" spans="1:6" ht="30">
      <c r="A7" s="2" t="s">
        <v>23</v>
      </c>
      <c r="B7" s="2" t="s">
        <v>24</v>
      </c>
      <c r="C7" s="2" t="s">
        <v>25</v>
      </c>
      <c r="D7" s="3" t="s">
        <v>26</v>
      </c>
      <c r="E7" s="3" t="s">
        <v>27</v>
      </c>
      <c r="F7" s="3" t="s">
        <v>28</v>
      </c>
    </row>
    <row r="8" spans="1:6">
      <c r="A8" s="4">
        <v>1</v>
      </c>
      <c r="B8" s="4">
        <v>2</v>
      </c>
      <c r="C8" s="4" t="s">
        <v>101</v>
      </c>
      <c r="D8" s="104">
        <f>Recepcionista!J133</f>
        <v>4626.74</v>
      </c>
      <c r="E8" s="104">
        <f>D8*B8</f>
        <v>9253.48</v>
      </c>
      <c r="F8" s="104">
        <f>E8*12</f>
        <v>111041.76</v>
      </c>
    </row>
    <row r="9" spans="1:6">
      <c r="A9" s="4">
        <v>2</v>
      </c>
      <c r="B9" s="4">
        <v>2</v>
      </c>
      <c r="C9" s="4" t="s">
        <v>47</v>
      </c>
      <c r="D9" s="104">
        <f>Copeira!J133</f>
        <v>4585.26</v>
      </c>
      <c r="E9" s="104">
        <f t="shared" ref="E9:E12" si="0">D9*B9</f>
        <v>9170.52</v>
      </c>
      <c r="F9" s="104">
        <f t="shared" ref="F9:F13" si="1">E9*12</f>
        <v>110046.24</v>
      </c>
    </row>
    <row r="10" spans="1:6">
      <c r="A10" s="4">
        <v>3</v>
      </c>
      <c r="B10" s="4">
        <v>2</v>
      </c>
      <c r="C10" s="4" t="s">
        <v>39</v>
      </c>
      <c r="D10" s="104">
        <f>Garçom!J133</f>
        <v>5742.02</v>
      </c>
      <c r="E10" s="104">
        <f t="shared" si="0"/>
        <v>11484.04</v>
      </c>
      <c r="F10" s="104">
        <f t="shared" si="1"/>
        <v>137808.48000000001</v>
      </c>
    </row>
    <row r="11" spans="1:6">
      <c r="A11" s="4">
        <v>4</v>
      </c>
      <c r="B11" s="4">
        <v>1</v>
      </c>
      <c r="C11" s="4" t="s">
        <v>55</v>
      </c>
      <c r="D11" s="104">
        <f>Carregador!J133</f>
        <v>3463.09</v>
      </c>
      <c r="E11" s="104">
        <f t="shared" si="0"/>
        <v>3463.09</v>
      </c>
      <c r="F11" s="104">
        <f t="shared" si="1"/>
        <v>41557.08</v>
      </c>
    </row>
    <row r="12" spans="1:6">
      <c r="A12" s="21">
        <v>5</v>
      </c>
      <c r="B12" s="21">
        <v>1</v>
      </c>
      <c r="C12" s="21" t="s">
        <v>102</v>
      </c>
      <c r="D12" s="104">
        <f>Encarregado!J133</f>
        <v>7152.28</v>
      </c>
      <c r="E12" s="104">
        <f t="shared" si="0"/>
        <v>7152.28</v>
      </c>
      <c r="F12" s="104">
        <f t="shared" si="1"/>
        <v>85827.36</v>
      </c>
    </row>
    <row r="13" spans="1:6">
      <c r="A13" s="175" t="s">
        <v>19</v>
      </c>
      <c r="B13" s="176"/>
      <c r="C13" s="176"/>
      <c r="D13" s="177"/>
      <c r="E13" s="105">
        <f>SUM(E8:E12)</f>
        <v>40523.410000000003</v>
      </c>
      <c r="F13" s="104">
        <f t="shared" si="1"/>
        <v>486280.92000000004</v>
      </c>
    </row>
    <row r="14" spans="1:6">
      <c r="E14" s="6"/>
      <c r="F14" s="5"/>
    </row>
  </sheetData>
  <mergeCells count="9">
    <mergeCell ref="A13:D13"/>
    <mergeCell ref="A6:F6"/>
    <mergeCell ref="A1:F1"/>
    <mergeCell ref="A2:F2"/>
    <mergeCell ref="A3:F3"/>
    <mergeCell ref="A4:B4"/>
    <mergeCell ref="C4:F4"/>
    <mergeCell ref="A5:B5"/>
    <mergeCell ref="C5:F5"/>
  </mergeCells>
  <pageMargins left="0.511811024" right="0.511811024" top="0.78740157499999996" bottom="0.78740157499999996" header="0.31496062000000002" footer="0.31496062000000002"/>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139"/>
  <sheetViews>
    <sheetView showGridLines="0" view="pageBreakPreview" topLeftCell="A7" zoomScale="60" zoomScaleNormal="80" workbookViewId="0">
      <selection activeCell="C53" sqref="C53:J54"/>
    </sheetView>
  </sheetViews>
  <sheetFormatPr defaultRowHeight="15"/>
  <cols>
    <col min="1" max="1" width="4.1406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2" t="s">
        <v>231</v>
      </c>
      <c r="C1" s="182"/>
      <c r="D1" s="182"/>
      <c r="E1" s="182"/>
      <c r="F1" s="182"/>
      <c r="G1" s="182"/>
      <c r="H1" s="182"/>
      <c r="I1" s="182"/>
      <c r="J1" s="182"/>
    </row>
    <row r="2" spans="2:10">
      <c r="B2" s="183" t="s">
        <v>213</v>
      </c>
      <c r="C2" s="183"/>
      <c r="D2" s="183"/>
      <c r="E2" s="183"/>
      <c r="F2" s="183"/>
      <c r="G2" s="183"/>
      <c r="H2" s="183"/>
      <c r="I2" s="183"/>
      <c r="J2" s="183"/>
    </row>
    <row r="3" spans="2:10">
      <c r="B3" s="183" t="s">
        <v>212</v>
      </c>
      <c r="C3" s="183"/>
      <c r="D3" s="183"/>
      <c r="E3" s="183"/>
      <c r="F3" s="183"/>
      <c r="G3" s="183"/>
      <c r="H3" s="183"/>
      <c r="I3" s="183"/>
      <c r="J3" s="183"/>
    </row>
    <row r="4" spans="2:10">
      <c r="B4" s="7"/>
      <c r="C4" s="7" t="s">
        <v>37</v>
      </c>
      <c r="D4" s="185" t="s">
        <v>232</v>
      </c>
      <c r="E4" s="187"/>
      <c r="F4" s="187"/>
      <c r="G4" s="187"/>
      <c r="H4" s="187"/>
      <c r="I4" s="187"/>
      <c r="J4" s="186"/>
    </row>
    <row r="5" spans="2:10">
      <c r="B5" s="7"/>
      <c r="C5" s="7" t="s">
        <v>38</v>
      </c>
      <c r="D5" s="185" t="s">
        <v>233</v>
      </c>
      <c r="E5" s="187"/>
      <c r="F5" s="187"/>
      <c r="G5" s="187"/>
      <c r="H5" s="187"/>
      <c r="I5" s="187"/>
      <c r="J5" s="186"/>
    </row>
    <row r="6" spans="2:10">
      <c r="B6" s="231" t="s">
        <v>216</v>
      </c>
      <c r="C6" s="231"/>
      <c r="D6" s="231"/>
      <c r="E6" s="231"/>
      <c r="F6" s="231"/>
      <c r="G6" s="231"/>
      <c r="H6" s="231"/>
      <c r="I6" s="231"/>
      <c r="J6" s="231"/>
    </row>
    <row r="7" spans="2:10">
      <c r="B7" s="232"/>
      <c r="C7" s="232"/>
      <c r="D7" s="232"/>
      <c r="E7" s="232"/>
      <c r="F7" s="232"/>
      <c r="G7" s="232"/>
      <c r="H7" s="232"/>
      <c r="I7" s="232"/>
      <c r="J7" s="232"/>
    </row>
    <row r="8" spans="2:10">
      <c r="B8" s="194" t="s">
        <v>211</v>
      </c>
      <c r="C8" s="194"/>
      <c r="D8" s="194"/>
      <c r="E8" s="194"/>
      <c r="F8" s="194"/>
      <c r="G8" s="194"/>
      <c r="H8" s="194"/>
      <c r="I8" s="194"/>
      <c r="J8" s="194"/>
    </row>
    <row r="9" spans="2:10">
      <c r="B9" s="58" t="s">
        <v>0</v>
      </c>
      <c r="C9" s="190" t="s">
        <v>210</v>
      </c>
      <c r="D9" s="190"/>
      <c r="E9" s="190"/>
      <c r="F9" s="190"/>
      <c r="G9" s="190"/>
      <c r="H9" s="190"/>
      <c r="I9" s="229">
        <v>44495</v>
      </c>
      <c r="J9" s="227"/>
    </row>
    <row r="10" spans="2:10">
      <c r="B10" s="58" t="s">
        <v>1</v>
      </c>
      <c r="C10" s="190" t="s">
        <v>209</v>
      </c>
      <c r="D10" s="190"/>
      <c r="E10" s="190"/>
      <c r="F10" s="190"/>
      <c r="G10" s="190"/>
      <c r="H10" s="190"/>
      <c r="I10" s="227" t="s">
        <v>215</v>
      </c>
      <c r="J10" s="227"/>
    </row>
    <row r="11" spans="2:10">
      <c r="B11" s="58" t="s">
        <v>2</v>
      </c>
      <c r="C11" s="190" t="s">
        <v>208</v>
      </c>
      <c r="D11" s="190"/>
      <c r="E11" s="190"/>
      <c r="F11" s="190"/>
      <c r="G11" s="190"/>
      <c r="H11" s="190"/>
      <c r="I11" s="233" t="s">
        <v>230</v>
      </c>
      <c r="J11" s="227"/>
    </row>
    <row r="12" spans="2:10">
      <c r="B12" s="58" t="s">
        <v>3</v>
      </c>
      <c r="C12" s="190" t="s">
        <v>207</v>
      </c>
      <c r="D12" s="190"/>
      <c r="E12" s="190"/>
      <c r="F12" s="190"/>
      <c r="G12" s="190"/>
      <c r="H12" s="190"/>
      <c r="I12" s="227">
        <v>12</v>
      </c>
      <c r="J12" s="227"/>
    </row>
    <row r="13" spans="2:10">
      <c r="B13" s="64"/>
      <c r="C13" s="87"/>
      <c r="D13" s="87"/>
      <c r="E13" s="87"/>
      <c r="F13" s="87"/>
      <c r="G13" s="87"/>
      <c r="H13" s="87"/>
      <c r="I13" s="64"/>
      <c r="J13" s="64"/>
    </row>
    <row r="14" spans="2:10">
      <c r="B14" s="194" t="s">
        <v>4</v>
      </c>
      <c r="C14" s="194"/>
      <c r="D14" s="194"/>
      <c r="E14" s="194"/>
      <c r="F14" s="194"/>
      <c r="G14" s="194"/>
      <c r="H14" s="194"/>
      <c r="I14" s="194"/>
      <c r="J14" s="194"/>
    </row>
    <row r="15" spans="2:10">
      <c r="B15" s="227" t="s">
        <v>5</v>
      </c>
      <c r="C15" s="227"/>
      <c r="D15" s="227" t="s">
        <v>6</v>
      </c>
      <c r="E15" s="227"/>
      <c r="F15" s="227" t="s">
        <v>206</v>
      </c>
      <c r="G15" s="227"/>
      <c r="H15" s="227"/>
      <c r="I15" s="227"/>
      <c r="J15" s="227"/>
    </row>
    <row r="16" spans="2:10">
      <c r="B16" s="227" t="s">
        <v>234</v>
      </c>
      <c r="C16" s="227"/>
      <c r="D16" s="227" t="s">
        <v>116</v>
      </c>
      <c r="E16" s="227"/>
      <c r="F16" s="227">
        <v>2</v>
      </c>
      <c r="G16" s="227"/>
      <c r="H16" s="227"/>
      <c r="I16" s="227"/>
      <c r="J16" s="227"/>
    </row>
    <row r="17" spans="2:10">
      <c r="B17" s="64"/>
      <c r="C17" s="87"/>
      <c r="D17" s="87"/>
      <c r="E17" s="87"/>
      <c r="F17" s="87"/>
      <c r="G17" s="87"/>
      <c r="H17" s="87"/>
      <c r="I17" s="64"/>
      <c r="J17" s="64"/>
    </row>
    <row r="18" spans="2:10">
      <c r="B18" s="194" t="s">
        <v>205</v>
      </c>
      <c r="C18" s="194"/>
      <c r="D18" s="194"/>
      <c r="E18" s="194"/>
      <c r="F18" s="194"/>
      <c r="G18" s="194"/>
      <c r="H18" s="194"/>
      <c r="I18" s="194"/>
      <c r="J18" s="194"/>
    </row>
    <row r="19" spans="2:10">
      <c r="B19" s="58">
        <v>1</v>
      </c>
      <c r="C19" s="190" t="s">
        <v>7</v>
      </c>
      <c r="D19" s="190"/>
      <c r="E19" s="190"/>
      <c r="F19" s="190"/>
      <c r="G19" s="190"/>
      <c r="H19" s="190"/>
      <c r="I19" s="227" t="s">
        <v>234</v>
      </c>
      <c r="J19" s="227"/>
    </row>
    <row r="20" spans="2:10">
      <c r="B20" s="58">
        <v>2</v>
      </c>
      <c r="C20" s="190" t="s">
        <v>117</v>
      </c>
      <c r="D20" s="190"/>
      <c r="E20" s="190"/>
      <c r="F20" s="190"/>
      <c r="G20" s="190"/>
      <c r="H20" s="190"/>
      <c r="I20" s="227" t="s">
        <v>236</v>
      </c>
      <c r="J20" s="227"/>
    </row>
    <row r="21" spans="2:10">
      <c r="B21" s="58">
        <v>3</v>
      </c>
      <c r="C21" s="190" t="s">
        <v>204</v>
      </c>
      <c r="D21" s="190"/>
      <c r="E21" s="190"/>
      <c r="F21" s="190"/>
      <c r="G21" s="190"/>
      <c r="H21" s="190"/>
      <c r="I21" s="228">
        <v>1901.53</v>
      </c>
      <c r="J21" s="227"/>
    </row>
    <row r="22" spans="2:10">
      <c r="B22" s="58">
        <v>4</v>
      </c>
      <c r="C22" s="190" t="s">
        <v>8</v>
      </c>
      <c r="D22" s="190"/>
      <c r="E22" s="190"/>
      <c r="F22" s="190"/>
      <c r="G22" s="190"/>
      <c r="H22" s="190"/>
      <c r="I22" s="191" t="s">
        <v>235</v>
      </c>
      <c r="J22" s="191"/>
    </row>
    <row r="23" spans="2:10">
      <c r="B23" s="58">
        <v>5</v>
      </c>
      <c r="C23" s="190" t="s">
        <v>9</v>
      </c>
      <c r="D23" s="190"/>
      <c r="E23" s="190"/>
      <c r="F23" s="190"/>
      <c r="G23" s="190"/>
      <c r="H23" s="190"/>
      <c r="I23" s="229">
        <v>44197</v>
      </c>
      <c r="J23" s="227"/>
    </row>
    <row r="24" spans="2:10">
      <c r="B24" s="230"/>
      <c r="C24" s="230"/>
      <c r="D24" s="230"/>
      <c r="E24" s="230"/>
      <c r="F24" s="230"/>
      <c r="G24" s="230"/>
      <c r="H24" s="230"/>
      <c r="I24" s="230"/>
      <c r="J24" s="230"/>
    </row>
    <row r="25" spans="2:10">
      <c r="B25" s="210" t="s">
        <v>129</v>
      </c>
      <c r="C25" s="210"/>
      <c r="D25" s="210"/>
      <c r="E25" s="210"/>
      <c r="F25" s="210"/>
      <c r="G25" s="210"/>
      <c r="H25" s="210"/>
      <c r="I25" s="210"/>
      <c r="J25" s="210"/>
    </row>
    <row r="26" spans="2:10">
      <c r="B26" s="43">
        <v>1</v>
      </c>
      <c r="C26" s="195" t="s">
        <v>203</v>
      </c>
      <c r="D26" s="196"/>
      <c r="E26" s="196"/>
      <c r="F26" s="196"/>
      <c r="G26" s="196"/>
      <c r="H26" s="197"/>
      <c r="I26" s="43" t="s">
        <v>18</v>
      </c>
      <c r="J26" s="43" t="s">
        <v>130</v>
      </c>
    </row>
    <row r="27" spans="2:10">
      <c r="B27" s="43" t="s">
        <v>0</v>
      </c>
      <c r="C27" s="190" t="s">
        <v>10</v>
      </c>
      <c r="D27" s="190"/>
      <c r="E27" s="190"/>
      <c r="F27" s="190"/>
      <c r="G27" s="190"/>
      <c r="H27" s="190"/>
      <c r="I27" s="49"/>
      <c r="J27" s="45">
        <f>I21</f>
        <v>1901.53</v>
      </c>
    </row>
    <row r="28" spans="2:10">
      <c r="B28" s="43" t="s">
        <v>1</v>
      </c>
      <c r="C28" s="190" t="s">
        <v>202</v>
      </c>
      <c r="D28" s="190"/>
      <c r="E28" s="190"/>
      <c r="F28" s="190"/>
      <c r="G28" s="190"/>
      <c r="H28" s="190"/>
      <c r="I28" s="78"/>
      <c r="J28" s="45"/>
    </row>
    <row r="29" spans="2:10">
      <c r="B29" s="43" t="s">
        <v>2</v>
      </c>
      <c r="C29" s="190" t="s">
        <v>201</v>
      </c>
      <c r="D29" s="190"/>
      <c r="E29" s="190"/>
      <c r="F29" s="190"/>
      <c r="G29" s="190"/>
      <c r="H29" s="190"/>
      <c r="I29" s="78"/>
      <c r="J29" s="45"/>
    </row>
    <row r="30" spans="2:10">
      <c r="B30" s="43" t="s">
        <v>3</v>
      </c>
      <c r="C30" s="190" t="s">
        <v>200</v>
      </c>
      <c r="D30" s="190"/>
      <c r="E30" s="190"/>
      <c r="F30" s="190"/>
      <c r="G30" s="190"/>
      <c r="H30" s="190"/>
      <c r="I30" s="78"/>
      <c r="J30" s="45"/>
    </row>
    <row r="31" spans="2:10">
      <c r="B31" s="60" t="s">
        <v>11</v>
      </c>
      <c r="C31" s="190" t="s">
        <v>199</v>
      </c>
      <c r="D31" s="190"/>
      <c r="E31" s="190"/>
      <c r="F31" s="190"/>
      <c r="G31" s="190"/>
      <c r="H31" s="190"/>
      <c r="I31" s="86"/>
      <c r="J31" s="45"/>
    </row>
    <row r="32" spans="2:10">
      <c r="B32" s="60" t="s">
        <v>12</v>
      </c>
      <c r="C32" s="190" t="s">
        <v>15</v>
      </c>
      <c r="D32" s="190"/>
      <c r="E32" s="190"/>
      <c r="F32" s="190"/>
      <c r="G32" s="190"/>
      <c r="H32" s="190"/>
      <c r="I32" s="78"/>
      <c r="J32" s="45"/>
    </row>
    <row r="33" spans="2:11">
      <c r="B33" s="191" t="s">
        <v>198</v>
      </c>
      <c r="C33" s="191"/>
      <c r="D33" s="191"/>
      <c r="E33" s="191"/>
      <c r="F33" s="191"/>
      <c r="G33" s="191"/>
      <c r="H33" s="191"/>
      <c r="I33" s="191"/>
      <c r="J33" s="48">
        <f>SUM(J27:J32)</f>
        <v>1901.53</v>
      </c>
    </row>
    <row r="34" spans="2:11">
      <c r="B34" s="85"/>
      <c r="C34" s="85"/>
      <c r="D34" s="85"/>
      <c r="E34" s="85"/>
      <c r="F34" s="85"/>
      <c r="G34" s="85"/>
      <c r="H34" s="85"/>
      <c r="I34" s="85"/>
      <c r="J34" s="84"/>
    </row>
    <row r="35" spans="2:11">
      <c r="B35" s="210" t="s">
        <v>128</v>
      </c>
      <c r="C35" s="210"/>
      <c r="D35" s="210"/>
      <c r="E35" s="210"/>
      <c r="F35" s="210"/>
      <c r="G35" s="210"/>
      <c r="H35" s="210"/>
      <c r="I35" s="210"/>
      <c r="J35" s="210"/>
    </row>
    <row r="36" spans="2:11">
      <c r="B36" s="218" t="s">
        <v>118</v>
      </c>
      <c r="C36" s="218"/>
      <c r="D36" s="218"/>
      <c r="E36" s="218"/>
      <c r="F36" s="218"/>
      <c r="G36" s="218"/>
      <c r="H36" s="218"/>
      <c r="I36" s="83" t="s">
        <v>18</v>
      </c>
      <c r="J36" s="83" t="s">
        <v>130</v>
      </c>
    </row>
    <row r="37" spans="2:11">
      <c r="B37" s="43" t="s">
        <v>0</v>
      </c>
      <c r="C37" s="190" t="s">
        <v>119</v>
      </c>
      <c r="D37" s="190"/>
      <c r="E37" s="190"/>
      <c r="F37" s="190"/>
      <c r="G37" s="190"/>
      <c r="H37" s="190"/>
      <c r="I37" s="44">
        <v>8.3299999999999999E-2</v>
      </c>
      <c r="J37" s="45">
        <f>$J$33*I37</f>
        <v>158.39744899999999</v>
      </c>
    </row>
    <row r="38" spans="2:11">
      <c r="B38" s="43" t="s">
        <v>1</v>
      </c>
      <c r="C38" s="190" t="s">
        <v>120</v>
      </c>
      <c r="D38" s="190"/>
      <c r="E38" s="190"/>
      <c r="F38" s="190"/>
      <c r="G38" s="190"/>
      <c r="H38" s="190"/>
      <c r="I38" s="46">
        <v>0.121</v>
      </c>
      <c r="J38" s="45">
        <f>$J$33*I38</f>
        <v>230.08512999999999</v>
      </c>
    </row>
    <row r="39" spans="2:11">
      <c r="B39" s="191" t="s">
        <v>121</v>
      </c>
      <c r="C39" s="191"/>
      <c r="D39" s="191"/>
      <c r="E39" s="191"/>
      <c r="F39" s="191"/>
      <c r="G39" s="191"/>
      <c r="H39" s="191"/>
      <c r="I39" s="47">
        <f>SUM(I37:I38)</f>
        <v>0.20429999999999998</v>
      </c>
      <c r="J39" s="48">
        <f>SUM(J37:J38)</f>
        <v>388.48257899999999</v>
      </c>
      <c r="K39" s="103">
        <f>I39+(I39*I50)</f>
        <v>0.27948239999999996</v>
      </c>
    </row>
    <row r="40" spans="2:11">
      <c r="B40" s="216"/>
      <c r="C40" s="217"/>
      <c r="D40" s="217"/>
      <c r="E40" s="217"/>
      <c r="F40" s="217"/>
      <c r="G40" s="217"/>
      <c r="H40" s="217"/>
      <c r="I40" s="217"/>
      <c r="J40" s="217"/>
    </row>
    <row r="41" spans="2:11">
      <c r="B41" s="218" t="s">
        <v>197</v>
      </c>
      <c r="C41" s="218"/>
      <c r="D41" s="218"/>
      <c r="E41" s="218"/>
      <c r="F41" s="218"/>
      <c r="G41" s="218"/>
      <c r="H41" s="218"/>
      <c r="I41" s="83" t="s">
        <v>18</v>
      </c>
      <c r="J41" s="83" t="s">
        <v>130</v>
      </c>
    </row>
    <row r="42" spans="2:11">
      <c r="B42" s="43" t="s">
        <v>0</v>
      </c>
      <c r="C42" s="190" t="s">
        <v>196</v>
      </c>
      <c r="D42" s="190"/>
      <c r="E42" s="190"/>
      <c r="F42" s="190"/>
      <c r="G42" s="190"/>
      <c r="H42" s="190"/>
      <c r="I42" s="44">
        <v>0.2</v>
      </c>
      <c r="J42" s="45">
        <f>($J$33+$J$39)*I42</f>
        <v>458.00251580000008</v>
      </c>
    </row>
    <row r="43" spans="2:11">
      <c r="B43" s="43" t="s">
        <v>1</v>
      </c>
      <c r="C43" s="190" t="s">
        <v>195</v>
      </c>
      <c r="D43" s="190"/>
      <c r="E43" s="190"/>
      <c r="F43" s="190"/>
      <c r="G43" s="190"/>
      <c r="H43" s="190"/>
      <c r="I43" s="44">
        <v>2.5000000000000001E-2</v>
      </c>
      <c r="J43" s="45">
        <f t="shared" ref="J43:J49" si="0">($J$33+$J$39)*I43</f>
        <v>57.25031447500001</v>
      </c>
    </row>
    <row r="44" spans="2:11">
      <c r="B44" s="43" t="s">
        <v>2</v>
      </c>
      <c r="C44" s="190" t="s">
        <v>194</v>
      </c>
      <c r="D44" s="190"/>
      <c r="E44" s="190"/>
      <c r="F44" s="190"/>
      <c r="G44" s="190"/>
      <c r="H44" s="190"/>
      <c r="I44" s="81">
        <v>0.03</v>
      </c>
      <c r="J44" s="45">
        <f t="shared" si="0"/>
        <v>68.700377369999998</v>
      </c>
    </row>
    <row r="45" spans="2:11">
      <c r="B45" s="43" t="s">
        <v>3</v>
      </c>
      <c r="C45" s="190" t="s">
        <v>193</v>
      </c>
      <c r="D45" s="190"/>
      <c r="E45" s="190"/>
      <c r="F45" s="190"/>
      <c r="G45" s="190"/>
      <c r="H45" s="190"/>
      <c r="I45" s="44">
        <v>1.4999999999999999E-2</v>
      </c>
      <c r="J45" s="45">
        <f t="shared" si="0"/>
        <v>34.350188684999999</v>
      </c>
    </row>
    <row r="46" spans="2:11">
      <c r="B46" s="43" t="s">
        <v>11</v>
      </c>
      <c r="C46" s="190" t="s">
        <v>192</v>
      </c>
      <c r="D46" s="190"/>
      <c r="E46" s="190"/>
      <c r="F46" s="190"/>
      <c r="G46" s="190"/>
      <c r="H46" s="190"/>
      <c r="I46" s="44">
        <v>0.01</v>
      </c>
      <c r="J46" s="45">
        <f t="shared" si="0"/>
        <v>22.900125790000001</v>
      </c>
    </row>
    <row r="47" spans="2:11">
      <c r="B47" s="43" t="s">
        <v>12</v>
      </c>
      <c r="C47" s="190" t="s">
        <v>191</v>
      </c>
      <c r="D47" s="190"/>
      <c r="E47" s="190"/>
      <c r="F47" s="190"/>
      <c r="G47" s="190"/>
      <c r="H47" s="190"/>
      <c r="I47" s="44">
        <v>6.0000000000000001E-3</v>
      </c>
      <c r="J47" s="45">
        <f t="shared" si="0"/>
        <v>13.740075474000001</v>
      </c>
    </row>
    <row r="48" spans="2:11">
      <c r="B48" s="43" t="s">
        <v>13</v>
      </c>
      <c r="C48" s="190" t="s">
        <v>190</v>
      </c>
      <c r="D48" s="190"/>
      <c r="E48" s="190"/>
      <c r="F48" s="190"/>
      <c r="G48" s="190"/>
      <c r="H48" s="190"/>
      <c r="I48" s="44">
        <v>2E-3</v>
      </c>
      <c r="J48" s="45">
        <f t="shared" si="0"/>
        <v>4.5800251580000007</v>
      </c>
    </row>
    <row r="49" spans="2:10">
      <c r="B49" s="43" t="s">
        <v>14</v>
      </c>
      <c r="C49" s="190" t="s">
        <v>189</v>
      </c>
      <c r="D49" s="190"/>
      <c r="E49" s="190"/>
      <c r="F49" s="190"/>
      <c r="G49" s="190"/>
      <c r="H49" s="190"/>
      <c r="I49" s="44">
        <v>0.08</v>
      </c>
      <c r="J49" s="45">
        <f t="shared" si="0"/>
        <v>183.20100632</v>
      </c>
    </row>
    <row r="50" spans="2:10">
      <c r="B50" s="191" t="s">
        <v>188</v>
      </c>
      <c r="C50" s="191"/>
      <c r="D50" s="191"/>
      <c r="E50" s="191"/>
      <c r="F50" s="191"/>
      <c r="G50" s="191"/>
      <c r="H50" s="191"/>
      <c r="I50" s="47">
        <f>SUM(I42:I49)</f>
        <v>0.36800000000000005</v>
      </c>
      <c r="J50" s="48">
        <f>SUM(J42:J49)</f>
        <v>842.72462907200008</v>
      </c>
    </row>
    <row r="51" spans="2:10">
      <c r="B51" s="219"/>
      <c r="C51" s="219"/>
      <c r="D51" s="219"/>
      <c r="E51" s="219"/>
      <c r="F51" s="219"/>
      <c r="G51" s="219"/>
      <c r="H51" s="219"/>
      <c r="I51" s="219"/>
      <c r="J51" s="220"/>
    </row>
    <row r="52" spans="2:10">
      <c r="B52" s="218" t="s">
        <v>187</v>
      </c>
      <c r="C52" s="218"/>
      <c r="D52" s="218"/>
      <c r="E52" s="218"/>
      <c r="F52" s="218"/>
      <c r="G52" s="218"/>
      <c r="H52" s="218"/>
      <c r="I52" s="88"/>
      <c r="J52" s="83" t="s">
        <v>130</v>
      </c>
    </row>
    <row r="53" spans="2:10">
      <c r="B53" s="43" t="s">
        <v>0</v>
      </c>
      <c r="C53" s="211" t="s">
        <v>300</v>
      </c>
      <c r="D53" s="211"/>
      <c r="E53" s="211"/>
      <c r="F53" s="211"/>
      <c r="G53" s="211"/>
      <c r="H53" s="211"/>
      <c r="I53" s="58" t="s">
        <v>147</v>
      </c>
      <c r="J53" s="82">
        <f>5.5*2*22-(J27*6%)</f>
        <v>127.90820000000001</v>
      </c>
    </row>
    <row r="54" spans="2:10">
      <c r="B54" s="43" t="s">
        <v>1</v>
      </c>
      <c r="C54" s="211" t="s">
        <v>301</v>
      </c>
      <c r="D54" s="211"/>
      <c r="E54" s="211"/>
      <c r="F54" s="211"/>
      <c r="G54" s="211"/>
      <c r="H54" s="211"/>
      <c r="I54" s="58" t="s">
        <v>147</v>
      </c>
      <c r="J54" s="82">
        <f>35*22</f>
        <v>770</v>
      </c>
    </row>
    <row r="55" spans="2:10">
      <c r="B55" s="43" t="s">
        <v>2</v>
      </c>
      <c r="C55" s="221" t="s">
        <v>186</v>
      </c>
      <c r="D55" s="222"/>
      <c r="E55" s="222"/>
      <c r="F55" s="222"/>
      <c r="G55" s="222"/>
      <c r="H55" s="223"/>
      <c r="I55" s="58" t="s">
        <v>147</v>
      </c>
      <c r="J55" s="82">
        <v>0</v>
      </c>
    </row>
    <row r="56" spans="2:10">
      <c r="B56" s="43" t="s">
        <v>3</v>
      </c>
      <c r="C56" s="211" t="s">
        <v>227</v>
      </c>
      <c r="D56" s="211"/>
      <c r="E56" s="211"/>
      <c r="F56" s="211"/>
      <c r="G56" s="211"/>
      <c r="H56" s="211"/>
      <c r="I56" s="58" t="s">
        <v>147</v>
      </c>
      <c r="J56" s="82">
        <v>10.63</v>
      </c>
    </row>
    <row r="57" spans="2:10">
      <c r="B57" s="43" t="s">
        <v>11</v>
      </c>
      <c r="C57" s="221" t="s">
        <v>185</v>
      </c>
      <c r="D57" s="222"/>
      <c r="E57" s="222"/>
      <c r="F57" s="222"/>
      <c r="G57" s="222"/>
      <c r="H57" s="223"/>
      <c r="I57" s="58" t="s">
        <v>147</v>
      </c>
      <c r="J57" s="82">
        <v>2.2999999999999998</v>
      </c>
    </row>
    <row r="58" spans="2:10">
      <c r="B58" s="43" t="s">
        <v>12</v>
      </c>
      <c r="C58" s="211" t="s">
        <v>15</v>
      </c>
      <c r="D58" s="211"/>
      <c r="E58" s="211"/>
      <c r="F58" s="211"/>
      <c r="G58" s="211"/>
      <c r="H58" s="211"/>
      <c r="I58" s="58" t="s">
        <v>147</v>
      </c>
      <c r="J58" s="82"/>
    </row>
    <row r="59" spans="2:10">
      <c r="B59" s="191" t="s">
        <v>184</v>
      </c>
      <c r="C59" s="191"/>
      <c r="D59" s="191"/>
      <c r="E59" s="191"/>
      <c r="F59" s="191"/>
      <c r="G59" s="191"/>
      <c r="H59" s="191"/>
      <c r="I59" s="191"/>
      <c r="J59" s="48">
        <f>SUM(J53:J58)</f>
        <v>910.83819999999992</v>
      </c>
    </row>
    <row r="60" spans="2:10">
      <c r="B60" s="219"/>
      <c r="C60" s="219"/>
      <c r="D60" s="219"/>
      <c r="E60" s="219"/>
      <c r="F60" s="219"/>
      <c r="G60" s="219"/>
      <c r="H60" s="219"/>
      <c r="I60" s="219"/>
      <c r="J60" s="220"/>
    </row>
    <row r="61" spans="2:10">
      <c r="B61" s="224" t="s">
        <v>183</v>
      </c>
      <c r="C61" s="225"/>
      <c r="D61" s="225"/>
      <c r="E61" s="225"/>
      <c r="F61" s="225"/>
      <c r="G61" s="225"/>
      <c r="H61" s="225"/>
      <c r="I61" s="225"/>
      <c r="J61" s="226"/>
    </row>
    <row r="62" spans="2:10">
      <c r="B62" s="195" t="s">
        <v>182</v>
      </c>
      <c r="C62" s="196"/>
      <c r="D62" s="196"/>
      <c r="E62" s="196"/>
      <c r="F62" s="196"/>
      <c r="G62" s="196"/>
      <c r="H62" s="196"/>
      <c r="I62" s="197"/>
      <c r="J62" s="43" t="s">
        <v>130</v>
      </c>
    </row>
    <row r="63" spans="2:10">
      <c r="B63" s="43" t="s">
        <v>181</v>
      </c>
      <c r="C63" s="190" t="s">
        <v>180</v>
      </c>
      <c r="D63" s="190"/>
      <c r="E63" s="190"/>
      <c r="F63" s="190"/>
      <c r="G63" s="190"/>
      <c r="H63" s="190"/>
      <c r="I63" s="190"/>
      <c r="J63" s="45">
        <f>J39</f>
        <v>388.48257899999999</v>
      </c>
    </row>
    <row r="64" spans="2:10">
      <c r="B64" s="60" t="s">
        <v>179</v>
      </c>
      <c r="C64" s="190" t="s">
        <v>178</v>
      </c>
      <c r="D64" s="190"/>
      <c r="E64" s="190"/>
      <c r="F64" s="190"/>
      <c r="G64" s="190"/>
      <c r="H64" s="190"/>
      <c r="I64" s="190"/>
      <c r="J64" s="61">
        <f>J50</f>
        <v>842.72462907200008</v>
      </c>
    </row>
    <row r="65" spans="2:10">
      <c r="B65" s="60" t="s">
        <v>177</v>
      </c>
      <c r="C65" s="190" t="s">
        <v>16</v>
      </c>
      <c r="D65" s="190"/>
      <c r="E65" s="190"/>
      <c r="F65" s="190"/>
      <c r="G65" s="190"/>
      <c r="H65" s="190"/>
      <c r="I65" s="190"/>
      <c r="J65" s="61">
        <f>J59</f>
        <v>910.83819999999992</v>
      </c>
    </row>
    <row r="66" spans="2:10">
      <c r="B66" s="191" t="s">
        <v>176</v>
      </c>
      <c r="C66" s="191"/>
      <c r="D66" s="191"/>
      <c r="E66" s="191"/>
      <c r="F66" s="191"/>
      <c r="G66" s="191"/>
      <c r="H66" s="191"/>
      <c r="I66" s="191"/>
      <c r="J66" s="59">
        <f>SUM(J63:J65)</f>
        <v>2142.0454080720001</v>
      </c>
    </row>
    <row r="67" spans="2:10">
      <c r="B67" s="208"/>
      <c r="C67" s="209"/>
      <c r="D67" s="209"/>
      <c r="E67" s="209"/>
      <c r="F67" s="209"/>
      <c r="G67" s="209"/>
      <c r="H67" s="209"/>
      <c r="I67" s="209"/>
      <c r="J67" s="209"/>
    </row>
    <row r="68" spans="2:10">
      <c r="B68" s="210" t="s">
        <v>127</v>
      </c>
      <c r="C68" s="210"/>
      <c r="D68" s="210"/>
      <c r="E68" s="210"/>
      <c r="F68" s="210"/>
      <c r="G68" s="210"/>
      <c r="H68" s="210"/>
      <c r="I68" s="210"/>
      <c r="J68" s="210"/>
    </row>
    <row r="69" spans="2:10">
      <c r="B69" s="43">
        <v>3</v>
      </c>
      <c r="C69" s="195" t="s">
        <v>175</v>
      </c>
      <c r="D69" s="196"/>
      <c r="E69" s="196"/>
      <c r="F69" s="196"/>
      <c r="G69" s="196"/>
      <c r="H69" s="196"/>
      <c r="I69" s="43" t="s">
        <v>18</v>
      </c>
      <c r="J69" s="43" t="s">
        <v>130</v>
      </c>
    </row>
    <row r="70" spans="2:10">
      <c r="B70" s="43" t="s">
        <v>0</v>
      </c>
      <c r="C70" s="215" t="s">
        <v>174</v>
      </c>
      <c r="D70" s="215"/>
      <c r="E70" s="215"/>
      <c r="F70" s="215"/>
      <c r="G70" s="215"/>
      <c r="H70" s="215"/>
      <c r="I70" s="81">
        <v>4.1999999999999997E-3</v>
      </c>
      <c r="J70" s="61">
        <f>TRUNC(I70*$J$33,2)</f>
        <v>7.98</v>
      </c>
    </row>
    <row r="71" spans="2:10">
      <c r="B71" s="43" t="s">
        <v>1</v>
      </c>
      <c r="C71" s="190" t="s">
        <v>173</v>
      </c>
      <c r="D71" s="190"/>
      <c r="E71" s="190"/>
      <c r="F71" s="190"/>
      <c r="G71" s="190"/>
      <c r="H71" s="190"/>
      <c r="I71" s="81">
        <f>I49*I70</f>
        <v>3.3599999999999998E-4</v>
      </c>
      <c r="J71" s="61">
        <f>TRUNC(I71*$J$33,2)</f>
        <v>0.63</v>
      </c>
    </row>
    <row r="72" spans="2:10">
      <c r="B72" s="43" t="s">
        <v>2</v>
      </c>
      <c r="C72" s="190" t="s">
        <v>172</v>
      </c>
      <c r="D72" s="190"/>
      <c r="E72" s="190"/>
      <c r="F72" s="190"/>
      <c r="G72" s="190"/>
      <c r="H72" s="190"/>
      <c r="I72" s="44">
        <v>1.9400000000000001E-2</v>
      </c>
      <c r="J72" s="61">
        <f>TRUNC(I72*$J$33,2)</f>
        <v>36.880000000000003</v>
      </c>
    </row>
    <row r="73" spans="2:10">
      <c r="B73" s="43" t="s">
        <v>3</v>
      </c>
      <c r="C73" s="190" t="s">
        <v>171</v>
      </c>
      <c r="D73" s="190"/>
      <c r="E73" s="190"/>
      <c r="F73" s="190"/>
      <c r="G73" s="190"/>
      <c r="H73" s="190"/>
      <c r="I73" s="46">
        <f>I50*I72</f>
        <v>7.1392000000000009E-3</v>
      </c>
      <c r="J73" s="61">
        <f>TRUNC(I73*$J$33,2)</f>
        <v>13.57</v>
      </c>
    </row>
    <row r="74" spans="2:10" ht="30" customHeight="1">
      <c r="B74" s="43" t="s">
        <v>11</v>
      </c>
      <c r="C74" s="212" t="s">
        <v>170</v>
      </c>
      <c r="D74" s="212"/>
      <c r="E74" s="212"/>
      <c r="F74" s="212"/>
      <c r="G74" s="212"/>
      <c r="H74" s="212"/>
      <c r="I74" s="81">
        <v>0.04</v>
      </c>
      <c r="J74" s="61">
        <f>TRUNC(I74*$J$33,2)</f>
        <v>76.06</v>
      </c>
    </row>
    <row r="75" spans="2:10">
      <c r="B75" s="191" t="s">
        <v>169</v>
      </c>
      <c r="C75" s="191"/>
      <c r="D75" s="191"/>
      <c r="E75" s="191"/>
      <c r="F75" s="191"/>
      <c r="G75" s="191"/>
      <c r="H75" s="191"/>
      <c r="I75" s="47">
        <f>SUM(I70:I74)</f>
        <v>7.1075200000000005E-2</v>
      </c>
      <c r="J75" s="48">
        <f>SUM(J70:J74)</f>
        <v>135.12</v>
      </c>
    </row>
    <row r="76" spans="2:10">
      <c r="B76" s="213"/>
      <c r="C76" s="214"/>
      <c r="D76" s="214"/>
      <c r="E76" s="214"/>
      <c r="F76" s="214"/>
      <c r="G76" s="214"/>
      <c r="H76" s="214"/>
      <c r="I76" s="214"/>
      <c r="J76" s="214"/>
    </row>
    <row r="77" spans="2:10">
      <c r="B77" s="210" t="s">
        <v>126</v>
      </c>
      <c r="C77" s="210"/>
      <c r="D77" s="210"/>
      <c r="E77" s="210"/>
      <c r="F77" s="210"/>
      <c r="G77" s="210"/>
      <c r="H77" s="210"/>
      <c r="I77" s="210"/>
      <c r="J77" s="210"/>
    </row>
    <row r="78" spans="2:10">
      <c r="B78" s="195" t="s">
        <v>168</v>
      </c>
      <c r="C78" s="196"/>
      <c r="D78" s="196"/>
      <c r="E78" s="196"/>
      <c r="F78" s="196"/>
      <c r="G78" s="196"/>
      <c r="H78" s="197"/>
      <c r="I78" s="43" t="s">
        <v>18</v>
      </c>
      <c r="J78" s="43" t="s">
        <v>130</v>
      </c>
    </row>
    <row r="79" spans="2:10">
      <c r="B79" s="43" t="s">
        <v>0</v>
      </c>
      <c r="C79" s="215" t="s">
        <v>167</v>
      </c>
      <c r="D79" s="215"/>
      <c r="E79" s="215"/>
      <c r="F79" s="215"/>
      <c r="G79" s="215"/>
      <c r="H79" s="215"/>
      <c r="I79" s="44">
        <v>9.2999999999999992E-3</v>
      </c>
      <c r="J79" s="45">
        <f t="shared" ref="J79:J84" si="1">TRUNC(($J$33)*I79,2)</f>
        <v>17.68</v>
      </c>
    </row>
    <row r="80" spans="2:10">
      <c r="B80" s="60" t="s">
        <v>1</v>
      </c>
      <c r="C80" s="215" t="s">
        <v>166</v>
      </c>
      <c r="D80" s="215"/>
      <c r="E80" s="215"/>
      <c r="F80" s="215"/>
      <c r="G80" s="215"/>
      <c r="H80" s="215"/>
      <c r="I80" s="44">
        <v>2.8E-3</v>
      </c>
      <c r="J80" s="45">
        <f t="shared" si="1"/>
        <v>5.32</v>
      </c>
    </row>
    <row r="81" spans="2:11">
      <c r="B81" s="60" t="s">
        <v>2</v>
      </c>
      <c r="C81" s="215" t="s">
        <v>165</v>
      </c>
      <c r="D81" s="215"/>
      <c r="E81" s="215"/>
      <c r="F81" s="215"/>
      <c r="G81" s="215"/>
      <c r="H81" s="215"/>
      <c r="I81" s="44">
        <v>1E-4</v>
      </c>
      <c r="J81" s="45">
        <f t="shared" si="1"/>
        <v>0.19</v>
      </c>
    </row>
    <row r="82" spans="2:11">
      <c r="B82" s="60" t="s">
        <v>3</v>
      </c>
      <c r="C82" s="215" t="s">
        <v>164</v>
      </c>
      <c r="D82" s="215"/>
      <c r="E82" s="215"/>
      <c r="F82" s="215"/>
      <c r="G82" s="215"/>
      <c r="H82" s="215"/>
      <c r="I82" s="44">
        <v>2.9999999999999997E-4</v>
      </c>
      <c r="J82" s="45">
        <f t="shared" si="1"/>
        <v>0.56999999999999995</v>
      </c>
    </row>
    <row r="83" spans="2:11">
      <c r="B83" s="60" t="s">
        <v>11</v>
      </c>
      <c r="C83" s="215" t="s">
        <v>163</v>
      </c>
      <c r="D83" s="215"/>
      <c r="E83" s="215"/>
      <c r="F83" s="215"/>
      <c r="G83" s="215"/>
      <c r="H83" s="215"/>
      <c r="I83" s="44">
        <v>2.9999999999999997E-4</v>
      </c>
      <c r="J83" s="45">
        <f t="shared" si="1"/>
        <v>0.56999999999999995</v>
      </c>
    </row>
    <row r="84" spans="2:11">
      <c r="B84" s="43" t="s">
        <v>12</v>
      </c>
      <c r="C84" s="215" t="s">
        <v>162</v>
      </c>
      <c r="D84" s="215"/>
      <c r="E84" s="215"/>
      <c r="F84" s="215"/>
      <c r="G84" s="215"/>
      <c r="H84" s="215"/>
      <c r="I84" s="44">
        <v>0</v>
      </c>
      <c r="J84" s="45">
        <f t="shared" si="1"/>
        <v>0</v>
      </c>
    </row>
    <row r="85" spans="2:11">
      <c r="B85" s="191" t="s">
        <v>161</v>
      </c>
      <c r="C85" s="191"/>
      <c r="D85" s="191"/>
      <c r="E85" s="191"/>
      <c r="F85" s="191"/>
      <c r="G85" s="191"/>
      <c r="H85" s="191"/>
      <c r="I85" s="47">
        <f>SUM(I79:I84)</f>
        <v>1.2799999999999999E-2</v>
      </c>
      <c r="J85" s="48">
        <f>SUM(J79:J84)</f>
        <v>24.330000000000002</v>
      </c>
      <c r="K85" s="103">
        <f>SUM(I85,I75,I50,K39)</f>
        <v>0.73135759999999994</v>
      </c>
    </row>
    <row r="86" spans="2:11">
      <c r="B86" s="203"/>
      <c r="C86" s="204"/>
      <c r="D86" s="204"/>
      <c r="E86" s="204"/>
      <c r="F86" s="204"/>
      <c r="G86" s="204"/>
      <c r="H86" s="204"/>
      <c r="I86" s="204"/>
      <c r="J86" s="204"/>
    </row>
    <row r="87" spans="2:11">
      <c r="B87" s="195" t="s">
        <v>160</v>
      </c>
      <c r="C87" s="196"/>
      <c r="D87" s="196"/>
      <c r="E87" s="196"/>
      <c r="F87" s="196"/>
      <c r="G87" s="196"/>
      <c r="H87" s="197"/>
      <c r="I87" s="43" t="s">
        <v>18</v>
      </c>
      <c r="J87" s="43" t="s">
        <v>130</v>
      </c>
    </row>
    <row r="88" spans="2:11">
      <c r="B88" s="43" t="s">
        <v>0</v>
      </c>
      <c r="C88" s="205" t="s">
        <v>159</v>
      </c>
      <c r="D88" s="190"/>
      <c r="E88" s="190"/>
      <c r="F88" s="190"/>
      <c r="G88" s="190"/>
      <c r="H88" s="190"/>
      <c r="I88" s="44">
        <v>0</v>
      </c>
      <c r="J88" s="45">
        <v>0</v>
      </c>
    </row>
    <row r="89" spans="2:11">
      <c r="B89" s="191" t="s">
        <v>158</v>
      </c>
      <c r="C89" s="191"/>
      <c r="D89" s="191"/>
      <c r="E89" s="191"/>
      <c r="F89" s="191"/>
      <c r="G89" s="191"/>
      <c r="H89" s="191"/>
      <c r="I89" s="47">
        <v>0</v>
      </c>
      <c r="J89" s="48">
        <v>0</v>
      </c>
    </row>
    <row r="90" spans="2:11">
      <c r="B90" s="206"/>
      <c r="C90" s="207"/>
      <c r="D90" s="207"/>
      <c r="E90" s="207"/>
      <c r="F90" s="207"/>
      <c r="G90" s="207"/>
      <c r="H90" s="207"/>
      <c r="I90" s="207"/>
      <c r="J90" s="207"/>
    </row>
    <row r="91" spans="2:11">
      <c r="B91" s="194" t="s">
        <v>157</v>
      </c>
      <c r="C91" s="194"/>
      <c r="D91" s="194"/>
      <c r="E91" s="194"/>
      <c r="F91" s="194"/>
      <c r="G91" s="194"/>
      <c r="H91" s="194"/>
      <c r="I91" s="194"/>
      <c r="J91" s="194"/>
    </row>
    <row r="92" spans="2:11">
      <c r="B92" s="195" t="s">
        <v>156</v>
      </c>
      <c r="C92" s="196"/>
      <c r="D92" s="196"/>
      <c r="E92" s="196"/>
      <c r="F92" s="196"/>
      <c r="G92" s="196"/>
      <c r="H92" s="196"/>
      <c r="I92" s="197"/>
      <c r="J92" s="43" t="s">
        <v>130</v>
      </c>
    </row>
    <row r="93" spans="2:11">
      <c r="B93" s="43" t="s">
        <v>17</v>
      </c>
      <c r="C93" s="190" t="s">
        <v>155</v>
      </c>
      <c r="D93" s="190"/>
      <c r="E93" s="190"/>
      <c r="F93" s="190"/>
      <c r="G93" s="190"/>
      <c r="H93" s="190"/>
      <c r="I93" s="190"/>
      <c r="J93" s="45">
        <f>J85</f>
        <v>24.330000000000002</v>
      </c>
    </row>
    <row r="94" spans="2:11">
      <c r="B94" s="60" t="s">
        <v>20</v>
      </c>
      <c r="C94" s="190" t="s">
        <v>154</v>
      </c>
      <c r="D94" s="190"/>
      <c r="E94" s="190"/>
      <c r="F94" s="190"/>
      <c r="G94" s="190"/>
      <c r="H94" s="190"/>
      <c r="I94" s="190"/>
      <c r="J94" s="61">
        <f>J89</f>
        <v>0</v>
      </c>
    </row>
    <row r="95" spans="2:11">
      <c r="B95" s="191" t="s">
        <v>153</v>
      </c>
      <c r="C95" s="191"/>
      <c r="D95" s="191"/>
      <c r="E95" s="191"/>
      <c r="F95" s="191"/>
      <c r="G95" s="191"/>
      <c r="H95" s="191"/>
      <c r="I95" s="191"/>
      <c r="J95" s="59">
        <f>SUM(J93:J94)</f>
        <v>24.330000000000002</v>
      </c>
    </row>
    <row r="96" spans="2:11">
      <c r="B96" s="208"/>
      <c r="C96" s="209"/>
      <c r="D96" s="209"/>
      <c r="E96" s="209"/>
      <c r="F96" s="209"/>
      <c r="G96" s="209"/>
      <c r="H96" s="209"/>
      <c r="I96" s="209"/>
      <c r="J96" s="209"/>
    </row>
    <row r="97" spans="2:10">
      <c r="B97" s="210" t="s">
        <v>125</v>
      </c>
      <c r="C97" s="210"/>
      <c r="D97" s="210"/>
      <c r="E97" s="210"/>
      <c r="F97" s="210"/>
      <c r="G97" s="210"/>
      <c r="H97" s="210"/>
      <c r="I97" s="210"/>
      <c r="J97" s="210"/>
    </row>
    <row r="98" spans="2:10">
      <c r="B98" s="43">
        <v>5</v>
      </c>
      <c r="C98" s="195" t="s">
        <v>152</v>
      </c>
      <c r="D98" s="196"/>
      <c r="E98" s="196"/>
      <c r="F98" s="196"/>
      <c r="G98" s="196"/>
      <c r="H98" s="196"/>
      <c r="I98" s="43"/>
      <c r="J98" s="43" t="s">
        <v>130</v>
      </c>
    </row>
    <row r="99" spans="2:10">
      <c r="B99" s="43" t="s">
        <v>0</v>
      </c>
      <c r="C99" s="211" t="s">
        <v>151</v>
      </c>
      <c r="D99" s="211"/>
      <c r="E99" s="211"/>
      <c r="F99" s="211"/>
      <c r="G99" s="211"/>
      <c r="H99" s="211"/>
      <c r="I99" s="44"/>
      <c r="J99" s="45">
        <f>'UNIFORME (REC.ENCAR)'!G15</f>
        <v>92.826666666666668</v>
      </c>
    </row>
    <row r="100" spans="2:10">
      <c r="B100" s="43" t="s">
        <v>1</v>
      </c>
      <c r="C100" s="211" t="s">
        <v>150</v>
      </c>
      <c r="D100" s="211"/>
      <c r="E100" s="211"/>
      <c r="F100" s="211"/>
      <c r="G100" s="211"/>
      <c r="H100" s="211"/>
      <c r="I100" s="44"/>
      <c r="J100" s="45">
        <v>0</v>
      </c>
    </row>
    <row r="101" spans="2:10">
      <c r="B101" s="80" t="s">
        <v>2</v>
      </c>
      <c r="C101" s="211" t="s">
        <v>149</v>
      </c>
      <c r="D101" s="211"/>
      <c r="E101" s="211"/>
      <c r="F101" s="211"/>
      <c r="G101" s="211"/>
      <c r="H101" s="211"/>
      <c r="I101" s="58" t="s">
        <v>147</v>
      </c>
      <c r="J101" s="45">
        <v>0</v>
      </c>
    </row>
    <row r="102" spans="2:10">
      <c r="B102" s="80" t="s">
        <v>3</v>
      </c>
      <c r="C102" s="211" t="s">
        <v>15</v>
      </c>
      <c r="D102" s="211"/>
      <c r="E102" s="211"/>
      <c r="F102" s="211"/>
      <c r="G102" s="211"/>
      <c r="H102" s="211"/>
      <c r="I102" s="58" t="s">
        <v>147</v>
      </c>
      <c r="J102" s="45">
        <v>0</v>
      </c>
    </row>
    <row r="103" spans="2:10">
      <c r="B103" s="191" t="s">
        <v>148</v>
      </c>
      <c r="C103" s="191"/>
      <c r="D103" s="191"/>
      <c r="E103" s="191"/>
      <c r="F103" s="191"/>
      <c r="G103" s="191"/>
      <c r="H103" s="191"/>
      <c r="I103" s="47" t="s">
        <v>147</v>
      </c>
      <c r="J103" s="48">
        <f>SUM(J99:J102)</f>
        <v>92.826666666666668</v>
      </c>
    </row>
    <row r="104" spans="2:10">
      <c r="B104" s="208"/>
      <c r="C104" s="209"/>
      <c r="D104" s="209"/>
      <c r="E104" s="209"/>
      <c r="F104" s="209"/>
      <c r="G104" s="209"/>
      <c r="H104" s="209"/>
      <c r="I104" s="209"/>
      <c r="J104" s="209"/>
    </row>
    <row r="105" spans="2:10">
      <c r="B105" s="210" t="s">
        <v>123</v>
      </c>
      <c r="C105" s="210"/>
      <c r="D105" s="210"/>
      <c r="E105" s="210"/>
      <c r="F105" s="210"/>
      <c r="G105" s="210"/>
      <c r="H105" s="210"/>
      <c r="I105" s="210"/>
      <c r="J105" s="210"/>
    </row>
    <row r="106" spans="2:10">
      <c r="B106" s="43">
        <v>6</v>
      </c>
      <c r="C106" s="195" t="s">
        <v>146</v>
      </c>
      <c r="D106" s="196"/>
      <c r="E106" s="196"/>
      <c r="F106" s="196"/>
      <c r="G106" s="196"/>
      <c r="H106" s="196"/>
      <c r="I106" s="43" t="s">
        <v>18</v>
      </c>
      <c r="J106" s="43" t="s">
        <v>130</v>
      </c>
    </row>
    <row r="107" spans="2:10">
      <c r="B107" s="43" t="s">
        <v>0</v>
      </c>
      <c r="C107" s="190" t="s">
        <v>29</v>
      </c>
      <c r="D107" s="190"/>
      <c r="E107" s="190"/>
      <c r="F107" s="190"/>
      <c r="G107" s="190"/>
      <c r="H107" s="190"/>
      <c r="I107" s="79">
        <v>7.0000000000000001E-3</v>
      </c>
      <c r="J107" s="45">
        <f>TRUNC(((J131)*I107),2)</f>
        <v>30.07</v>
      </c>
    </row>
    <row r="108" spans="2:10">
      <c r="B108" s="60" t="s">
        <v>1</v>
      </c>
      <c r="C108" s="190" t="s">
        <v>21</v>
      </c>
      <c r="D108" s="190"/>
      <c r="E108" s="190"/>
      <c r="F108" s="190"/>
      <c r="G108" s="190"/>
      <c r="H108" s="190"/>
      <c r="I108" s="79">
        <v>7.7250000000000001E-3</v>
      </c>
      <c r="J108" s="45">
        <f>TRUNC(((J131+J107)*I108),2)</f>
        <v>33.409999999999997</v>
      </c>
    </row>
    <row r="109" spans="2:10">
      <c r="B109" s="43" t="s">
        <v>2</v>
      </c>
      <c r="C109" s="198" t="s">
        <v>145</v>
      </c>
      <c r="D109" s="198"/>
      <c r="E109" s="198"/>
      <c r="F109" s="198"/>
      <c r="G109" s="198"/>
      <c r="H109" s="198"/>
      <c r="I109" s="78"/>
      <c r="J109" s="77"/>
    </row>
    <row r="110" spans="2:10">
      <c r="B110" s="60" t="s">
        <v>144</v>
      </c>
      <c r="C110" s="190" t="s">
        <v>228</v>
      </c>
      <c r="D110" s="190"/>
      <c r="E110" s="190"/>
      <c r="F110" s="190"/>
      <c r="G110" s="190"/>
      <c r="H110" s="190"/>
      <c r="I110" s="76">
        <v>1.4E-3</v>
      </c>
      <c r="J110" s="61">
        <f>TRUNC(I110*((J131+J107+J108)/(1-I115)),2)</f>
        <v>6.47</v>
      </c>
    </row>
    <row r="111" spans="2:10">
      <c r="B111" s="60" t="s">
        <v>143</v>
      </c>
      <c r="C111" s="190" t="s">
        <v>229</v>
      </c>
      <c r="D111" s="190"/>
      <c r="E111" s="190"/>
      <c r="F111" s="190"/>
      <c r="G111" s="190"/>
      <c r="H111" s="190"/>
      <c r="I111" s="76">
        <v>6.4000000000000003E-3</v>
      </c>
      <c r="J111" s="61">
        <f>TRUNC(I111*(J131+J107+J108)/(1-I115),2)</f>
        <v>29.61</v>
      </c>
    </row>
    <row r="112" spans="2:10">
      <c r="B112" s="60" t="s">
        <v>142</v>
      </c>
      <c r="C112" s="190" t="s">
        <v>141</v>
      </c>
      <c r="D112" s="190"/>
      <c r="E112" s="190"/>
      <c r="F112" s="190"/>
      <c r="G112" s="190"/>
      <c r="H112" s="190"/>
      <c r="I112" s="76">
        <v>0.05</v>
      </c>
      <c r="J112" s="61">
        <f>TRUNC(I112*(J131+J107+J108)/(1-I115),2)</f>
        <v>231.33</v>
      </c>
    </row>
    <row r="113" spans="2:10">
      <c r="B113" s="191" t="s">
        <v>140</v>
      </c>
      <c r="C113" s="191"/>
      <c r="D113" s="191"/>
      <c r="E113" s="191"/>
      <c r="F113" s="191"/>
      <c r="G113" s="191"/>
      <c r="H113" s="191"/>
      <c r="I113" s="76"/>
      <c r="J113" s="59">
        <f>SUM(J107:J112)</f>
        <v>330.89</v>
      </c>
    </row>
    <row r="114" spans="2:10">
      <c r="B114" s="64"/>
      <c r="C114" s="199"/>
      <c r="D114" s="199"/>
      <c r="E114" s="199"/>
      <c r="F114" s="199"/>
      <c r="G114" s="199"/>
      <c r="H114" s="199"/>
      <c r="I114" s="199"/>
      <c r="J114" s="199"/>
    </row>
    <row r="115" spans="2:10">
      <c r="B115" s="75" t="s">
        <v>139</v>
      </c>
      <c r="C115" s="200" t="s">
        <v>138</v>
      </c>
      <c r="D115" s="200"/>
      <c r="E115" s="200"/>
      <c r="F115" s="200"/>
      <c r="G115" s="200"/>
      <c r="H115" s="200"/>
      <c r="I115" s="74">
        <f>I110+I111+I112</f>
        <v>5.7800000000000004E-2</v>
      </c>
      <c r="J115" s="73"/>
    </row>
    <row r="116" spans="2:10">
      <c r="B116" s="71"/>
      <c r="C116" s="201">
        <v>100</v>
      </c>
      <c r="D116" s="202"/>
      <c r="E116" s="202"/>
      <c r="F116" s="202"/>
      <c r="G116" s="202"/>
      <c r="H116" s="202"/>
      <c r="I116" s="69"/>
      <c r="J116" s="68"/>
    </row>
    <row r="117" spans="2:10">
      <c r="B117" s="72"/>
      <c r="C117" s="70"/>
      <c r="D117" s="70"/>
      <c r="E117" s="70"/>
      <c r="F117" s="70"/>
      <c r="G117" s="70"/>
      <c r="H117" s="70"/>
      <c r="I117" s="69"/>
      <c r="J117" s="68"/>
    </row>
    <row r="118" spans="2:10">
      <c r="B118" s="71" t="s">
        <v>137</v>
      </c>
      <c r="C118" s="202" t="s">
        <v>136</v>
      </c>
      <c r="D118" s="202"/>
      <c r="E118" s="202"/>
      <c r="F118" s="202"/>
      <c r="G118" s="202"/>
      <c r="H118" s="202"/>
      <c r="I118" s="69"/>
      <c r="J118" s="68">
        <f>J33+J66+J75+J95+J103+J107+J108</f>
        <v>4359.3320747386661</v>
      </c>
    </row>
    <row r="119" spans="2:10">
      <c r="B119" s="71"/>
      <c r="C119" s="70"/>
      <c r="D119" s="70"/>
      <c r="E119" s="70"/>
      <c r="F119" s="70"/>
      <c r="G119" s="70"/>
      <c r="H119" s="70"/>
      <c r="I119" s="69"/>
      <c r="J119" s="68"/>
    </row>
    <row r="120" spans="2:10">
      <c r="B120" s="71" t="s">
        <v>135</v>
      </c>
      <c r="C120" s="202" t="s">
        <v>134</v>
      </c>
      <c r="D120" s="202"/>
      <c r="E120" s="202"/>
      <c r="F120" s="202"/>
      <c r="G120" s="202"/>
      <c r="H120" s="202"/>
      <c r="I120" s="69"/>
      <c r="J120" s="68">
        <f>TRUNC(J118/(1-I115),2)</f>
        <v>4626.75</v>
      </c>
    </row>
    <row r="121" spans="2:10">
      <c r="B121" s="71"/>
      <c r="C121" s="70"/>
      <c r="D121" s="70"/>
      <c r="E121" s="70"/>
      <c r="F121" s="70"/>
      <c r="G121" s="70"/>
      <c r="H121" s="70"/>
      <c r="I121" s="69"/>
      <c r="J121" s="68"/>
    </row>
    <row r="122" spans="2:10">
      <c r="B122" s="67"/>
      <c r="C122" s="193" t="s">
        <v>133</v>
      </c>
      <c r="D122" s="193"/>
      <c r="E122" s="193"/>
      <c r="F122" s="193"/>
      <c r="G122" s="193"/>
      <c r="H122" s="193"/>
      <c r="I122" s="66"/>
      <c r="J122" s="65">
        <f>J120-J118</f>
        <v>267.41792526133395</v>
      </c>
    </row>
    <row r="123" spans="2:10">
      <c r="B123" s="64"/>
      <c r="C123" s="64"/>
      <c r="D123" s="64"/>
      <c r="E123" s="64"/>
      <c r="F123" s="64"/>
      <c r="G123" s="64"/>
      <c r="H123" s="64"/>
      <c r="I123" s="64"/>
      <c r="J123" s="63"/>
    </row>
    <row r="124" spans="2:10">
      <c r="B124" s="194" t="s">
        <v>132</v>
      </c>
      <c r="C124" s="194"/>
      <c r="D124" s="194"/>
      <c r="E124" s="194"/>
      <c r="F124" s="194"/>
      <c r="G124" s="194"/>
      <c r="H124" s="194"/>
      <c r="I124" s="194"/>
      <c r="J124" s="194"/>
    </row>
    <row r="125" spans="2:10">
      <c r="B125" s="195" t="s">
        <v>131</v>
      </c>
      <c r="C125" s="196"/>
      <c r="D125" s="196"/>
      <c r="E125" s="196"/>
      <c r="F125" s="196"/>
      <c r="G125" s="196"/>
      <c r="H125" s="196"/>
      <c r="I125" s="197"/>
      <c r="J125" s="43" t="s">
        <v>130</v>
      </c>
    </row>
    <row r="126" spans="2:10">
      <c r="B126" s="58" t="s">
        <v>0</v>
      </c>
      <c r="C126" s="190" t="s">
        <v>129</v>
      </c>
      <c r="D126" s="190"/>
      <c r="E126" s="190"/>
      <c r="F126" s="190"/>
      <c r="G126" s="190"/>
      <c r="H126" s="190"/>
      <c r="I126" s="190"/>
      <c r="J126" s="45">
        <f>J33</f>
        <v>1901.53</v>
      </c>
    </row>
    <row r="127" spans="2:10">
      <c r="B127" s="62" t="s">
        <v>1</v>
      </c>
      <c r="C127" s="190" t="s">
        <v>128</v>
      </c>
      <c r="D127" s="190"/>
      <c r="E127" s="190"/>
      <c r="F127" s="190"/>
      <c r="G127" s="190"/>
      <c r="H127" s="190"/>
      <c r="I127" s="190"/>
      <c r="J127" s="61">
        <f>J66</f>
        <v>2142.0454080720001</v>
      </c>
    </row>
    <row r="128" spans="2:10">
      <c r="B128" s="62" t="s">
        <v>2</v>
      </c>
      <c r="C128" s="190" t="s">
        <v>127</v>
      </c>
      <c r="D128" s="190"/>
      <c r="E128" s="190"/>
      <c r="F128" s="190"/>
      <c r="G128" s="190"/>
      <c r="H128" s="190"/>
      <c r="I128" s="190"/>
      <c r="J128" s="61">
        <f>J75</f>
        <v>135.12</v>
      </c>
    </row>
    <row r="129" spans="2:10">
      <c r="B129" s="58" t="s">
        <v>3</v>
      </c>
      <c r="C129" s="190" t="s">
        <v>126</v>
      </c>
      <c r="D129" s="190"/>
      <c r="E129" s="190"/>
      <c r="F129" s="190"/>
      <c r="G129" s="190"/>
      <c r="H129" s="190"/>
      <c r="I129" s="190"/>
      <c r="J129" s="61">
        <f>J95</f>
        <v>24.330000000000002</v>
      </c>
    </row>
    <row r="130" spans="2:10">
      <c r="B130" s="62" t="s">
        <v>11</v>
      </c>
      <c r="C130" s="190" t="s">
        <v>125</v>
      </c>
      <c r="D130" s="190"/>
      <c r="E130" s="190"/>
      <c r="F130" s="190"/>
      <c r="G130" s="190"/>
      <c r="H130" s="190"/>
      <c r="I130" s="190"/>
      <c r="J130" s="61">
        <f>J103</f>
        <v>92.826666666666668</v>
      </c>
    </row>
    <row r="131" spans="2:10">
      <c r="B131" s="60"/>
      <c r="C131" s="191" t="s">
        <v>124</v>
      </c>
      <c r="D131" s="191"/>
      <c r="E131" s="191"/>
      <c r="F131" s="191"/>
      <c r="G131" s="191"/>
      <c r="H131" s="191"/>
      <c r="I131" s="191"/>
      <c r="J131" s="59">
        <f>SUM(J126:J130)</f>
        <v>4295.8520747386665</v>
      </c>
    </row>
    <row r="132" spans="2:10">
      <c r="B132" s="58" t="s">
        <v>12</v>
      </c>
      <c r="C132" s="190" t="s">
        <v>123</v>
      </c>
      <c r="D132" s="190"/>
      <c r="E132" s="190"/>
      <c r="F132" s="190"/>
      <c r="G132" s="190"/>
      <c r="H132" s="190"/>
      <c r="I132" s="190"/>
      <c r="J132" s="45">
        <f>J113</f>
        <v>330.89</v>
      </c>
    </row>
    <row r="133" spans="2:10" ht="18">
      <c r="B133" s="192" t="s">
        <v>122</v>
      </c>
      <c r="C133" s="192"/>
      <c r="D133" s="192"/>
      <c r="E133" s="192"/>
      <c r="F133" s="192"/>
      <c r="G133" s="192"/>
      <c r="H133" s="192"/>
      <c r="I133" s="192"/>
      <c r="J133" s="57">
        <f>TRUNC(J131+J132,2)</f>
        <v>4626.74</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B1:J1"/>
    <mergeCell ref="B2:J2"/>
    <mergeCell ref="B3:J3"/>
    <mergeCell ref="B6:J6"/>
    <mergeCell ref="C22:H22"/>
    <mergeCell ref="I22:J22"/>
    <mergeCell ref="B7:J7"/>
    <mergeCell ref="B8:J8"/>
    <mergeCell ref="C9:H9"/>
    <mergeCell ref="I9:J9"/>
    <mergeCell ref="C10:H10"/>
    <mergeCell ref="I10:J10"/>
    <mergeCell ref="C11:H11"/>
    <mergeCell ref="I11:J11"/>
    <mergeCell ref="C12:H12"/>
    <mergeCell ref="I12:J12"/>
    <mergeCell ref="B14:J14"/>
    <mergeCell ref="B15:C15"/>
    <mergeCell ref="D15:E15"/>
    <mergeCell ref="F15:J15"/>
    <mergeCell ref="B16:C16"/>
    <mergeCell ref="D16:E16"/>
    <mergeCell ref="F16:J16"/>
    <mergeCell ref="B18:J18"/>
    <mergeCell ref="C19:H19"/>
    <mergeCell ref="I19:J19"/>
    <mergeCell ref="C20:H20"/>
    <mergeCell ref="I20:J20"/>
    <mergeCell ref="C21:H21"/>
    <mergeCell ref="I21:J21"/>
    <mergeCell ref="C44:H44"/>
    <mergeCell ref="C45:H45"/>
    <mergeCell ref="C46:H46"/>
    <mergeCell ref="C23:H23"/>
    <mergeCell ref="I23:J23"/>
    <mergeCell ref="B24:J24"/>
    <mergeCell ref="B25:J25"/>
    <mergeCell ref="C26:H26"/>
    <mergeCell ref="C27:H27"/>
    <mergeCell ref="C28:H28"/>
    <mergeCell ref="C29:H29"/>
    <mergeCell ref="C30:H30"/>
    <mergeCell ref="C31:H31"/>
    <mergeCell ref="C32:H32"/>
    <mergeCell ref="B33:I33"/>
    <mergeCell ref="B35:J35"/>
    <mergeCell ref="B36:H36"/>
    <mergeCell ref="C37:H37"/>
    <mergeCell ref="C38:H38"/>
    <mergeCell ref="B39:H39"/>
    <mergeCell ref="B40:J40"/>
    <mergeCell ref="B41:H41"/>
    <mergeCell ref="C42:H42"/>
    <mergeCell ref="C43:H43"/>
    <mergeCell ref="B68:J68"/>
    <mergeCell ref="C69:H69"/>
    <mergeCell ref="C70:H70"/>
    <mergeCell ref="C47:H47"/>
    <mergeCell ref="C48:H48"/>
    <mergeCell ref="C49:H49"/>
    <mergeCell ref="B50:H50"/>
    <mergeCell ref="B51:J51"/>
    <mergeCell ref="B52:H52"/>
    <mergeCell ref="C53:H53"/>
    <mergeCell ref="C54:H54"/>
    <mergeCell ref="C55:H55"/>
    <mergeCell ref="C56:H56"/>
    <mergeCell ref="C57:H57"/>
    <mergeCell ref="C58:H58"/>
    <mergeCell ref="B59:I59"/>
    <mergeCell ref="B60:J60"/>
    <mergeCell ref="B61:J61"/>
    <mergeCell ref="B62:I62"/>
    <mergeCell ref="C63:I63"/>
    <mergeCell ref="C64:I64"/>
    <mergeCell ref="C65:I65"/>
    <mergeCell ref="B66:I66"/>
    <mergeCell ref="B67:J67"/>
    <mergeCell ref="B92:I92"/>
    <mergeCell ref="C93:I93"/>
    <mergeCell ref="C94:I94"/>
    <mergeCell ref="C71:H71"/>
    <mergeCell ref="C72:H72"/>
    <mergeCell ref="C73:H73"/>
    <mergeCell ref="C74:H74"/>
    <mergeCell ref="B75:H75"/>
    <mergeCell ref="B76:J76"/>
    <mergeCell ref="B77:J77"/>
    <mergeCell ref="B78:H78"/>
    <mergeCell ref="C79:H79"/>
    <mergeCell ref="C80:H80"/>
    <mergeCell ref="C81:H81"/>
    <mergeCell ref="C82:H82"/>
    <mergeCell ref="C83:H83"/>
    <mergeCell ref="C84:H84"/>
    <mergeCell ref="B85:H85"/>
    <mergeCell ref="B86:J86"/>
    <mergeCell ref="B87:H87"/>
    <mergeCell ref="C88:H88"/>
    <mergeCell ref="B89:H89"/>
    <mergeCell ref="B90:J90"/>
    <mergeCell ref="B91:J91"/>
    <mergeCell ref="C120:H120"/>
    <mergeCell ref="B95:I95"/>
    <mergeCell ref="B96:J96"/>
    <mergeCell ref="B97:J97"/>
    <mergeCell ref="C98:H98"/>
    <mergeCell ref="C99:H99"/>
    <mergeCell ref="C100:H100"/>
    <mergeCell ref="C101:H101"/>
    <mergeCell ref="C102:H102"/>
    <mergeCell ref="B103:H103"/>
    <mergeCell ref="B104:J104"/>
    <mergeCell ref="B105:J105"/>
    <mergeCell ref="C106:H106"/>
    <mergeCell ref="C128:I128"/>
    <mergeCell ref="D4:J4"/>
    <mergeCell ref="D5:J5"/>
    <mergeCell ref="C129:I129"/>
    <mergeCell ref="C130:I130"/>
    <mergeCell ref="C131:I131"/>
    <mergeCell ref="C132:I132"/>
    <mergeCell ref="B133:I133"/>
    <mergeCell ref="C122:H122"/>
    <mergeCell ref="B124:J124"/>
    <mergeCell ref="B125:I125"/>
    <mergeCell ref="C126:I126"/>
    <mergeCell ref="C127:I127"/>
    <mergeCell ref="C107:H107"/>
    <mergeCell ref="C108:H108"/>
    <mergeCell ref="C109:H109"/>
    <mergeCell ref="C110:H110"/>
    <mergeCell ref="C111:H111"/>
    <mergeCell ref="C112:H112"/>
    <mergeCell ref="B113:H113"/>
    <mergeCell ref="C114:J114"/>
    <mergeCell ref="C115:H115"/>
    <mergeCell ref="C116:H116"/>
    <mergeCell ref="C118:H118"/>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9" man="1"/>
  </rowBreaks>
  <colBreaks count="1" manualBreakCount="1">
    <brk id="10"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view="pageBreakPreview" topLeftCell="A34" zoomScale="60" zoomScaleNormal="80" workbookViewId="0">
      <selection activeCell="C53" sqref="C53:J54"/>
    </sheetView>
  </sheetViews>
  <sheetFormatPr defaultRowHeight="15"/>
  <cols>
    <col min="1" max="1" width="4.425781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2" t="s">
        <v>231</v>
      </c>
      <c r="C1" s="182"/>
      <c r="D1" s="182"/>
      <c r="E1" s="182"/>
      <c r="F1" s="182"/>
      <c r="G1" s="182"/>
      <c r="H1" s="182"/>
      <c r="I1" s="182"/>
      <c r="J1" s="182"/>
    </row>
    <row r="2" spans="2:10">
      <c r="B2" s="183" t="s">
        <v>213</v>
      </c>
      <c r="C2" s="183"/>
      <c r="D2" s="183"/>
      <c r="E2" s="183"/>
      <c r="F2" s="183"/>
      <c r="G2" s="183"/>
      <c r="H2" s="183"/>
      <c r="I2" s="183"/>
      <c r="J2" s="183"/>
    </row>
    <row r="3" spans="2:10">
      <c r="B3" s="183" t="s">
        <v>212</v>
      </c>
      <c r="C3" s="183"/>
      <c r="D3" s="183"/>
      <c r="E3" s="183"/>
      <c r="F3" s="183"/>
      <c r="G3" s="183"/>
      <c r="H3" s="183"/>
      <c r="I3" s="183"/>
      <c r="J3" s="183"/>
    </row>
    <row r="4" spans="2:10">
      <c r="B4" s="7"/>
      <c r="C4" s="7" t="s">
        <v>37</v>
      </c>
      <c r="D4" s="185" t="s">
        <v>232</v>
      </c>
      <c r="E4" s="187"/>
      <c r="F4" s="187"/>
      <c r="G4" s="187"/>
      <c r="H4" s="187"/>
      <c r="I4" s="187"/>
      <c r="J4" s="186"/>
    </row>
    <row r="5" spans="2:10">
      <c r="B5" s="7"/>
      <c r="C5" s="7" t="s">
        <v>38</v>
      </c>
      <c r="D5" s="185" t="s">
        <v>233</v>
      </c>
      <c r="E5" s="187"/>
      <c r="F5" s="187"/>
      <c r="G5" s="187"/>
      <c r="H5" s="187"/>
      <c r="I5" s="187"/>
      <c r="J5" s="186"/>
    </row>
    <row r="6" spans="2:10">
      <c r="B6" s="231" t="s">
        <v>216</v>
      </c>
      <c r="C6" s="231"/>
      <c r="D6" s="231"/>
      <c r="E6" s="231"/>
      <c r="F6" s="231"/>
      <c r="G6" s="231"/>
      <c r="H6" s="231"/>
      <c r="I6" s="231"/>
      <c r="J6" s="231"/>
    </row>
    <row r="7" spans="2:10">
      <c r="B7" s="232"/>
      <c r="C7" s="232"/>
      <c r="D7" s="232"/>
      <c r="E7" s="232"/>
      <c r="F7" s="232"/>
      <c r="G7" s="232"/>
      <c r="H7" s="232"/>
      <c r="I7" s="232"/>
      <c r="J7" s="232"/>
    </row>
    <row r="8" spans="2:10">
      <c r="B8" s="194" t="s">
        <v>211</v>
      </c>
      <c r="C8" s="194"/>
      <c r="D8" s="194"/>
      <c r="E8" s="194"/>
      <c r="F8" s="194"/>
      <c r="G8" s="194"/>
      <c r="H8" s="194"/>
      <c r="I8" s="194"/>
      <c r="J8" s="194"/>
    </row>
    <row r="9" spans="2:10">
      <c r="B9" s="90" t="s">
        <v>0</v>
      </c>
      <c r="C9" s="190" t="s">
        <v>210</v>
      </c>
      <c r="D9" s="190"/>
      <c r="E9" s="190"/>
      <c r="F9" s="190"/>
      <c r="G9" s="190"/>
      <c r="H9" s="190"/>
      <c r="I9" s="229">
        <v>44495</v>
      </c>
      <c r="J9" s="227"/>
    </row>
    <row r="10" spans="2:10">
      <c r="B10" s="90" t="s">
        <v>1</v>
      </c>
      <c r="C10" s="190" t="s">
        <v>209</v>
      </c>
      <c r="D10" s="190"/>
      <c r="E10" s="190"/>
      <c r="F10" s="190"/>
      <c r="G10" s="190"/>
      <c r="H10" s="190"/>
      <c r="I10" s="227" t="s">
        <v>215</v>
      </c>
      <c r="J10" s="227"/>
    </row>
    <row r="11" spans="2:10">
      <c r="B11" s="90" t="s">
        <v>2</v>
      </c>
      <c r="C11" s="190" t="s">
        <v>208</v>
      </c>
      <c r="D11" s="190"/>
      <c r="E11" s="190"/>
      <c r="F11" s="190"/>
      <c r="G11" s="190"/>
      <c r="H11" s="190"/>
      <c r="I11" s="233" t="s">
        <v>230</v>
      </c>
      <c r="J11" s="227"/>
    </row>
    <row r="12" spans="2:10">
      <c r="B12" s="90" t="s">
        <v>3</v>
      </c>
      <c r="C12" s="190" t="s">
        <v>207</v>
      </c>
      <c r="D12" s="190"/>
      <c r="E12" s="190"/>
      <c r="F12" s="190"/>
      <c r="G12" s="190"/>
      <c r="H12" s="190"/>
      <c r="I12" s="227">
        <v>12</v>
      </c>
      <c r="J12" s="227"/>
    </row>
    <row r="13" spans="2:10">
      <c r="B13" s="91"/>
      <c r="C13" s="96"/>
      <c r="D13" s="96"/>
      <c r="E13" s="96"/>
      <c r="F13" s="96"/>
      <c r="G13" s="96"/>
      <c r="H13" s="96"/>
      <c r="I13" s="91"/>
      <c r="J13" s="91"/>
    </row>
    <row r="14" spans="2:10">
      <c r="B14" s="194" t="s">
        <v>4</v>
      </c>
      <c r="C14" s="194"/>
      <c r="D14" s="194"/>
      <c r="E14" s="194"/>
      <c r="F14" s="194"/>
      <c r="G14" s="194"/>
      <c r="H14" s="194"/>
      <c r="I14" s="194"/>
      <c r="J14" s="194"/>
    </row>
    <row r="15" spans="2:10">
      <c r="B15" s="227" t="s">
        <v>5</v>
      </c>
      <c r="C15" s="227"/>
      <c r="D15" s="227" t="s">
        <v>6</v>
      </c>
      <c r="E15" s="227"/>
      <c r="F15" s="227" t="s">
        <v>206</v>
      </c>
      <c r="G15" s="227"/>
      <c r="H15" s="227"/>
      <c r="I15" s="227"/>
      <c r="J15" s="227"/>
    </row>
    <row r="16" spans="2:10">
      <c r="B16" s="227" t="s">
        <v>234</v>
      </c>
      <c r="C16" s="227"/>
      <c r="D16" s="227" t="s">
        <v>116</v>
      </c>
      <c r="E16" s="227"/>
      <c r="F16" s="227">
        <v>2</v>
      </c>
      <c r="G16" s="227"/>
      <c r="H16" s="227"/>
      <c r="I16" s="227"/>
      <c r="J16" s="227"/>
    </row>
    <row r="17" spans="2:10">
      <c r="B17" s="91"/>
      <c r="C17" s="96"/>
      <c r="D17" s="96"/>
      <c r="E17" s="96"/>
      <c r="F17" s="96"/>
      <c r="G17" s="96"/>
      <c r="H17" s="96"/>
      <c r="I17" s="91"/>
      <c r="J17" s="91"/>
    </row>
    <row r="18" spans="2:10">
      <c r="B18" s="194" t="s">
        <v>205</v>
      </c>
      <c r="C18" s="194"/>
      <c r="D18" s="194"/>
      <c r="E18" s="194"/>
      <c r="F18" s="194"/>
      <c r="G18" s="194"/>
      <c r="H18" s="194"/>
      <c r="I18" s="194"/>
      <c r="J18" s="194"/>
    </row>
    <row r="19" spans="2:10">
      <c r="B19" s="90">
        <v>1</v>
      </c>
      <c r="C19" s="190" t="s">
        <v>7</v>
      </c>
      <c r="D19" s="190"/>
      <c r="E19" s="190"/>
      <c r="F19" s="190"/>
      <c r="G19" s="190"/>
      <c r="H19" s="190"/>
      <c r="I19" s="227" t="s">
        <v>234</v>
      </c>
      <c r="J19" s="227"/>
    </row>
    <row r="20" spans="2:10">
      <c r="B20" s="90">
        <v>2</v>
      </c>
      <c r="C20" s="190" t="s">
        <v>117</v>
      </c>
      <c r="D20" s="190"/>
      <c r="E20" s="190"/>
      <c r="F20" s="190"/>
      <c r="G20" s="190"/>
      <c r="H20" s="190"/>
      <c r="I20" s="227" t="s">
        <v>282</v>
      </c>
      <c r="J20" s="227"/>
    </row>
    <row r="21" spans="2:10">
      <c r="B21" s="90">
        <v>3</v>
      </c>
      <c r="C21" s="190" t="s">
        <v>204</v>
      </c>
      <c r="D21" s="190"/>
      <c r="E21" s="190"/>
      <c r="F21" s="190"/>
      <c r="G21" s="190"/>
      <c r="H21" s="190"/>
      <c r="I21" s="228">
        <v>1287.96</v>
      </c>
      <c r="J21" s="227"/>
    </row>
    <row r="22" spans="2:10">
      <c r="B22" s="90">
        <v>4</v>
      </c>
      <c r="C22" s="190" t="s">
        <v>8</v>
      </c>
      <c r="D22" s="190"/>
      <c r="E22" s="190"/>
      <c r="F22" s="190"/>
      <c r="G22" s="190"/>
      <c r="H22" s="190"/>
      <c r="I22" s="191" t="s">
        <v>283</v>
      </c>
      <c r="J22" s="191"/>
    </row>
    <row r="23" spans="2:10">
      <c r="B23" s="90">
        <v>5</v>
      </c>
      <c r="C23" s="190" t="s">
        <v>9</v>
      </c>
      <c r="D23" s="190"/>
      <c r="E23" s="190"/>
      <c r="F23" s="190"/>
      <c r="G23" s="190"/>
      <c r="H23" s="190"/>
      <c r="I23" s="229">
        <v>44197</v>
      </c>
      <c r="J23" s="227"/>
    </row>
    <row r="24" spans="2:10">
      <c r="B24" s="230"/>
      <c r="C24" s="230"/>
      <c r="D24" s="230"/>
      <c r="E24" s="230"/>
      <c r="F24" s="230"/>
      <c r="G24" s="230"/>
      <c r="H24" s="230"/>
      <c r="I24" s="230"/>
      <c r="J24" s="230"/>
    </row>
    <row r="25" spans="2:10">
      <c r="B25" s="210" t="s">
        <v>129</v>
      </c>
      <c r="C25" s="210"/>
      <c r="D25" s="210"/>
      <c r="E25" s="210"/>
      <c r="F25" s="210"/>
      <c r="G25" s="210"/>
      <c r="H25" s="210"/>
      <c r="I25" s="210"/>
      <c r="J25" s="210"/>
    </row>
    <row r="26" spans="2:10">
      <c r="B26" s="89">
        <v>1</v>
      </c>
      <c r="C26" s="195" t="s">
        <v>203</v>
      </c>
      <c r="D26" s="196"/>
      <c r="E26" s="196"/>
      <c r="F26" s="196"/>
      <c r="G26" s="196"/>
      <c r="H26" s="197"/>
      <c r="I26" s="89" t="s">
        <v>18</v>
      </c>
      <c r="J26" s="89" t="s">
        <v>130</v>
      </c>
    </row>
    <row r="27" spans="2:10">
      <c r="B27" s="89" t="s">
        <v>0</v>
      </c>
      <c r="C27" s="190" t="s">
        <v>10</v>
      </c>
      <c r="D27" s="190"/>
      <c r="E27" s="190"/>
      <c r="F27" s="190"/>
      <c r="G27" s="190"/>
      <c r="H27" s="190"/>
      <c r="I27" s="94"/>
      <c r="J27" s="45">
        <f>I21</f>
        <v>1287.96</v>
      </c>
    </row>
    <row r="28" spans="2:10">
      <c r="B28" s="89" t="s">
        <v>1</v>
      </c>
      <c r="C28" s="190" t="s">
        <v>202</v>
      </c>
      <c r="D28" s="190"/>
      <c r="E28" s="190"/>
      <c r="F28" s="190"/>
      <c r="G28" s="190"/>
      <c r="H28" s="190"/>
      <c r="I28" s="78"/>
      <c r="J28" s="45"/>
    </row>
    <row r="29" spans="2:10">
      <c r="B29" s="89" t="s">
        <v>2</v>
      </c>
      <c r="C29" s="190" t="s">
        <v>201</v>
      </c>
      <c r="D29" s="190"/>
      <c r="E29" s="190"/>
      <c r="F29" s="190"/>
      <c r="G29" s="190"/>
      <c r="H29" s="190"/>
      <c r="I29" s="78"/>
      <c r="J29" s="45"/>
    </row>
    <row r="30" spans="2:10">
      <c r="B30" s="89" t="s">
        <v>3</v>
      </c>
      <c r="C30" s="190" t="s">
        <v>200</v>
      </c>
      <c r="D30" s="190"/>
      <c r="E30" s="190"/>
      <c r="F30" s="190"/>
      <c r="G30" s="190"/>
      <c r="H30" s="190"/>
      <c r="I30" s="78"/>
      <c r="J30" s="45"/>
    </row>
    <row r="31" spans="2:10">
      <c r="B31" s="60" t="s">
        <v>11</v>
      </c>
      <c r="C31" s="190" t="s">
        <v>199</v>
      </c>
      <c r="D31" s="190"/>
      <c r="E31" s="190"/>
      <c r="F31" s="190"/>
      <c r="G31" s="190"/>
      <c r="H31" s="190"/>
      <c r="I31" s="86"/>
      <c r="J31" s="45"/>
    </row>
    <row r="32" spans="2:10">
      <c r="B32" s="60" t="s">
        <v>12</v>
      </c>
      <c r="C32" s="190" t="s">
        <v>15</v>
      </c>
      <c r="D32" s="190"/>
      <c r="E32" s="190"/>
      <c r="F32" s="190"/>
      <c r="G32" s="190"/>
      <c r="H32" s="190"/>
      <c r="I32" s="78"/>
      <c r="J32" s="45"/>
    </row>
    <row r="33" spans="2:10">
      <c r="B33" s="191" t="s">
        <v>198</v>
      </c>
      <c r="C33" s="191"/>
      <c r="D33" s="191"/>
      <c r="E33" s="191"/>
      <c r="F33" s="191"/>
      <c r="G33" s="191"/>
      <c r="H33" s="191"/>
      <c r="I33" s="191"/>
      <c r="J33" s="48">
        <f>SUM(J27:J32)</f>
        <v>1287.96</v>
      </c>
    </row>
    <row r="34" spans="2:10">
      <c r="B34" s="85"/>
      <c r="C34" s="85"/>
      <c r="D34" s="85"/>
      <c r="E34" s="85"/>
      <c r="F34" s="85"/>
      <c r="G34" s="85"/>
      <c r="H34" s="85"/>
      <c r="I34" s="85"/>
      <c r="J34" s="84"/>
    </row>
    <row r="35" spans="2:10">
      <c r="B35" s="210" t="s">
        <v>128</v>
      </c>
      <c r="C35" s="210"/>
      <c r="D35" s="210"/>
      <c r="E35" s="210"/>
      <c r="F35" s="210"/>
      <c r="G35" s="210"/>
      <c r="H35" s="210"/>
      <c r="I35" s="210"/>
      <c r="J35" s="210"/>
    </row>
    <row r="36" spans="2:10">
      <c r="B36" s="218" t="s">
        <v>118</v>
      </c>
      <c r="C36" s="218"/>
      <c r="D36" s="218"/>
      <c r="E36" s="218"/>
      <c r="F36" s="218"/>
      <c r="G36" s="218"/>
      <c r="H36" s="218"/>
      <c r="I36" s="92" t="s">
        <v>18</v>
      </c>
      <c r="J36" s="92" t="s">
        <v>130</v>
      </c>
    </row>
    <row r="37" spans="2:10">
      <c r="B37" s="89" t="s">
        <v>0</v>
      </c>
      <c r="C37" s="190" t="s">
        <v>119</v>
      </c>
      <c r="D37" s="190"/>
      <c r="E37" s="190"/>
      <c r="F37" s="190"/>
      <c r="G37" s="190"/>
      <c r="H37" s="190"/>
      <c r="I37" s="44">
        <v>8.3299999999999999E-2</v>
      </c>
      <c r="J37" s="45">
        <f>$J$33*I37</f>
        <v>107.287068</v>
      </c>
    </row>
    <row r="38" spans="2:10">
      <c r="B38" s="89" t="s">
        <v>1</v>
      </c>
      <c r="C38" s="190" t="s">
        <v>120</v>
      </c>
      <c r="D38" s="190"/>
      <c r="E38" s="190"/>
      <c r="F38" s="190"/>
      <c r="G38" s="190"/>
      <c r="H38" s="190"/>
      <c r="I38" s="46">
        <v>0.121</v>
      </c>
      <c r="J38" s="45">
        <f>$J$33*I38</f>
        <v>155.84316000000001</v>
      </c>
    </row>
    <row r="39" spans="2:10">
      <c r="B39" s="191" t="s">
        <v>121</v>
      </c>
      <c r="C39" s="191"/>
      <c r="D39" s="191"/>
      <c r="E39" s="191"/>
      <c r="F39" s="191"/>
      <c r="G39" s="191"/>
      <c r="H39" s="191"/>
      <c r="I39" s="47">
        <f>SUM(I37:I38)</f>
        <v>0.20429999999999998</v>
      </c>
      <c r="J39" s="48">
        <f>SUM(J37:J38)</f>
        <v>263.13022799999999</v>
      </c>
    </row>
    <row r="40" spans="2:10">
      <c r="B40" s="216"/>
      <c r="C40" s="217"/>
      <c r="D40" s="217"/>
      <c r="E40" s="217"/>
      <c r="F40" s="217"/>
      <c r="G40" s="217"/>
      <c r="H40" s="217"/>
      <c r="I40" s="217"/>
      <c r="J40" s="217"/>
    </row>
    <row r="41" spans="2:10">
      <c r="B41" s="218" t="s">
        <v>197</v>
      </c>
      <c r="C41" s="218"/>
      <c r="D41" s="218"/>
      <c r="E41" s="218"/>
      <c r="F41" s="218"/>
      <c r="G41" s="218"/>
      <c r="H41" s="218"/>
      <c r="I41" s="92" t="s">
        <v>18</v>
      </c>
      <c r="J41" s="92" t="s">
        <v>130</v>
      </c>
    </row>
    <row r="42" spans="2:10">
      <c r="B42" s="89" t="s">
        <v>0</v>
      </c>
      <c r="C42" s="190" t="s">
        <v>196</v>
      </c>
      <c r="D42" s="190"/>
      <c r="E42" s="190"/>
      <c r="F42" s="190"/>
      <c r="G42" s="190"/>
      <c r="H42" s="190"/>
      <c r="I42" s="44">
        <v>0.2</v>
      </c>
      <c r="J42" s="45">
        <f>($J$33+$J$39)*I42</f>
        <v>310.21804560000004</v>
      </c>
    </row>
    <row r="43" spans="2:10">
      <c r="B43" s="89" t="s">
        <v>1</v>
      </c>
      <c r="C43" s="190" t="s">
        <v>195</v>
      </c>
      <c r="D43" s="190"/>
      <c r="E43" s="190"/>
      <c r="F43" s="190"/>
      <c r="G43" s="190"/>
      <c r="H43" s="190"/>
      <c r="I43" s="44">
        <v>2.5000000000000001E-2</v>
      </c>
      <c r="J43" s="45">
        <f t="shared" ref="J43:J49" si="0">($J$33+$J$39)*I43</f>
        <v>38.777255700000005</v>
      </c>
    </row>
    <row r="44" spans="2:10">
      <c r="B44" s="89" t="s">
        <v>2</v>
      </c>
      <c r="C44" s="190" t="s">
        <v>194</v>
      </c>
      <c r="D44" s="190"/>
      <c r="E44" s="190"/>
      <c r="F44" s="190"/>
      <c r="G44" s="190"/>
      <c r="H44" s="190"/>
      <c r="I44" s="81">
        <v>0.03</v>
      </c>
      <c r="J44" s="45">
        <f t="shared" si="0"/>
        <v>46.532706839999996</v>
      </c>
    </row>
    <row r="45" spans="2:10">
      <c r="B45" s="89" t="s">
        <v>3</v>
      </c>
      <c r="C45" s="190" t="s">
        <v>193</v>
      </c>
      <c r="D45" s="190"/>
      <c r="E45" s="190"/>
      <c r="F45" s="190"/>
      <c r="G45" s="190"/>
      <c r="H45" s="190"/>
      <c r="I45" s="44">
        <v>1.4999999999999999E-2</v>
      </c>
      <c r="J45" s="45">
        <f t="shared" si="0"/>
        <v>23.266353419999998</v>
      </c>
    </row>
    <row r="46" spans="2:10">
      <c r="B46" s="89" t="s">
        <v>11</v>
      </c>
      <c r="C46" s="190" t="s">
        <v>192</v>
      </c>
      <c r="D46" s="190"/>
      <c r="E46" s="190"/>
      <c r="F46" s="190"/>
      <c r="G46" s="190"/>
      <c r="H46" s="190"/>
      <c r="I46" s="44">
        <v>0.01</v>
      </c>
      <c r="J46" s="45">
        <f t="shared" si="0"/>
        <v>15.51090228</v>
      </c>
    </row>
    <row r="47" spans="2:10">
      <c r="B47" s="89" t="s">
        <v>12</v>
      </c>
      <c r="C47" s="190" t="s">
        <v>191</v>
      </c>
      <c r="D47" s="190"/>
      <c r="E47" s="190"/>
      <c r="F47" s="190"/>
      <c r="G47" s="190"/>
      <c r="H47" s="190"/>
      <c r="I47" s="44">
        <v>6.0000000000000001E-3</v>
      </c>
      <c r="J47" s="45">
        <f t="shared" si="0"/>
        <v>9.3065413679999995</v>
      </c>
    </row>
    <row r="48" spans="2:10">
      <c r="B48" s="89" t="s">
        <v>13</v>
      </c>
      <c r="C48" s="190" t="s">
        <v>190</v>
      </c>
      <c r="D48" s="190"/>
      <c r="E48" s="190"/>
      <c r="F48" s="190"/>
      <c r="G48" s="190"/>
      <c r="H48" s="190"/>
      <c r="I48" s="44">
        <v>2E-3</v>
      </c>
      <c r="J48" s="45">
        <f t="shared" si="0"/>
        <v>3.1021804560000001</v>
      </c>
    </row>
    <row r="49" spans="2:10">
      <c r="B49" s="89" t="s">
        <v>14</v>
      </c>
      <c r="C49" s="190" t="s">
        <v>189</v>
      </c>
      <c r="D49" s="190"/>
      <c r="E49" s="190"/>
      <c r="F49" s="190"/>
      <c r="G49" s="190"/>
      <c r="H49" s="190"/>
      <c r="I49" s="44">
        <v>0.08</v>
      </c>
      <c r="J49" s="45">
        <f t="shared" si="0"/>
        <v>124.08721824</v>
      </c>
    </row>
    <row r="50" spans="2:10">
      <c r="B50" s="191" t="s">
        <v>188</v>
      </c>
      <c r="C50" s="191"/>
      <c r="D50" s="191"/>
      <c r="E50" s="191"/>
      <c r="F50" s="191"/>
      <c r="G50" s="191"/>
      <c r="H50" s="191"/>
      <c r="I50" s="47">
        <f>SUM(I42:I49)</f>
        <v>0.36800000000000005</v>
      </c>
      <c r="J50" s="48">
        <f>SUM(J42:J49)</f>
        <v>570.80120390399998</v>
      </c>
    </row>
    <row r="51" spans="2:10">
      <c r="B51" s="219"/>
      <c r="C51" s="219"/>
      <c r="D51" s="219"/>
      <c r="E51" s="219"/>
      <c r="F51" s="219"/>
      <c r="G51" s="219"/>
      <c r="H51" s="219"/>
      <c r="I51" s="219"/>
      <c r="J51" s="220"/>
    </row>
    <row r="52" spans="2:10">
      <c r="B52" s="218" t="s">
        <v>187</v>
      </c>
      <c r="C52" s="218"/>
      <c r="D52" s="218"/>
      <c r="E52" s="218"/>
      <c r="F52" s="218"/>
      <c r="G52" s="218"/>
      <c r="H52" s="218"/>
      <c r="I52" s="88"/>
      <c r="J52" s="92" t="s">
        <v>130</v>
      </c>
    </row>
    <row r="53" spans="2:10">
      <c r="B53" s="89" t="s">
        <v>0</v>
      </c>
      <c r="C53" s="211" t="s">
        <v>300</v>
      </c>
      <c r="D53" s="211"/>
      <c r="E53" s="211"/>
      <c r="F53" s="211"/>
      <c r="G53" s="211"/>
      <c r="H53" s="211"/>
      <c r="I53" s="113" t="s">
        <v>147</v>
      </c>
      <c r="J53" s="82">
        <f>5.5*2*22-(J27*6%)</f>
        <v>164.72239999999999</v>
      </c>
    </row>
    <row r="54" spans="2:10">
      <c r="B54" s="89" t="s">
        <v>1</v>
      </c>
      <c r="C54" s="211" t="s">
        <v>301</v>
      </c>
      <c r="D54" s="211"/>
      <c r="E54" s="211"/>
      <c r="F54" s="211"/>
      <c r="G54" s="211"/>
      <c r="H54" s="211"/>
      <c r="I54" s="113" t="s">
        <v>147</v>
      </c>
      <c r="J54" s="82">
        <f>35*22</f>
        <v>770</v>
      </c>
    </row>
    <row r="55" spans="2:10">
      <c r="B55" s="89" t="s">
        <v>2</v>
      </c>
      <c r="C55" s="221" t="s">
        <v>186</v>
      </c>
      <c r="D55" s="222"/>
      <c r="E55" s="222"/>
      <c r="F55" s="222"/>
      <c r="G55" s="222"/>
      <c r="H55" s="223"/>
      <c r="I55" s="90" t="s">
        <v>147</v>
      </c>
      <c r="J55" s="82">
        <v>0</v>
      </c>
    </row>
    <row r="56" spans="2:10">
      <c r="B56" s="89" t="s">
        <v>3</v>
      </c>
      <c r="C56" s="211" t="s">
        <v>227</v>
      </c>
      <c r="D56" s="211"/>
      <c r="E56" s="211"/>
      <c r="F56" s="211"/>
      <c r="G56" s="211"/>
      <c r="H56" s="211"/>
      <c r="I56" s="90" t="s">
        <v>147</v>
      </c>
      <c r="J56" s="82">
        <v>10.63</v>
      </c>
    </row>
    <row r="57" spans="2:10">
      <c r="B57" s="89" t="s">
        <v>11</v>
      </c>
      <c r="C57" s="221" t="s">
        <v>185</v>
      </c>
      <c r="D57" s="222"/>
      <c r="E57" s="222"/>
      <c r="F57" s="222"/>
      <c r="G57" s="222"/>
      <c r="H57" s="223"/>
      <c r="I57" s="90" t="s">
        <v>147</v>
      </c>
      <c r="J57" s="82">
        <v>2.2999999999999998</v>
      </c>
    </row>
    <row r="58" spans="2:10">
      <c r="B58" s="89" t="s">
        <v>12</v>
      </c>
      <c r="C58" s="211" t="s">
        <v>15</v>
      </c>
      <c r="D58" s="211"/>
      <c r="E58" s="211"/>
      <c r="F58" s="211"/>
      <c r="G58" s="211"/>
      <c r="H58" s="211"/>
      <c r="I58" s="90" t="s">
        <v>147</v>
      </c>
      <c r="J58" s="82"/>
    </row>
    <row r="59" spans="2:10">
      <c r="B59" s="191" t="s">
        <v>184</v>
      </c>
      <c r="C59" s="191"/>
      <c r="D59" s="191"/>
      <c r="E59" s="191"/>
      <c r="F59" s="191"/>
      <c r="G59" s="191"/>
      <c r="H59" s="191"/>
      <c r="I59" s="191"/>
      <c r="J59" s="48">
        <f>SUM(J53:J58)</f>
        <v>947.65239999999994</v>
      </c>
    </row>
    <row r="60" spans="2:10">
      <c r="B60" s="219"/>
      <c r="C60" s="219"/>
      <c r="D60" s="219"/>
      <c r="E60" s="219"/>
      <c r="F60" s="219"/>
      <c r="G60" s="219"/>
      <c r="H60" s="219"/>
      <c r="I60" s="219"/>
      <c r="J60" s="220"/>
    </row>
    <row r="61" spans="2:10">
      <c r="B61" s="224" t="s">
        <v>183</v>
      </c>
      <c r="C61" s="225"/>
      <c r="D61" s="225"/>
      <c r="E61" s="225"/>
      <c r="F61" s="225"/>
      <c r="G61" s="225"/>
      <c r="H61" s="225"/>
      <c r="I61" s="225"/>
      <c r="J61" s="226"/>
    </row>
    <row r="62" spans="2:10">
      <c r="B62" s="195" t="s">
        <v>182</v>
      </c>
      <c r="C62" s="196"/>
      <c r="D62" s="196"/>
      <c r="E62" s="196"/>
      <c r="F62" s="196"/>
      <c r="G62" s="196"/>
      <c r="H62" s="196"/>
      <c r="I62" s="197"/>
      <c r="J62" s="89" t="s">
        <v>130</v>
      </c>
    </row>
    <row r="63" spans="2:10">
      <c r="B63" s="89" t="s">
        <v>181</v>
      </c>
      <c r="C63" s="190" t="s">
        <v>180</v>
      </c>
      <c r="D63" s="190"/>
      <c r="E63" s="190"/>
      <c r="F63" s="190"/>
      <c r="G63" s="190"/>
      <c r="H63" s="190"/>
      <c r="I63" s="190"/>
      <c r="J63" s="45">
        <f>J39</f>
        <v>263.13022799999999</v>
      </c>
    </row>
    <row r="64" spans="2:10">
      <c r="B64" s="60" t="s">
        <v>179</v>
      </c>
      <c r="C64" s="190" t="s">
        <v>178</v>
      </c>
      <c r="D64" s="190"/>
      <c r="E64" s="190"/>
      <c r="F64" s="190"/>
      <c r="G64" s="190"/>
      <c r="H64" s="190"/>
      <c r="I64" s="190"/>
      <c r="J64" s="61">
        <f>J50</f>
        <v>570.80120390399998</v>
      </c>
    </row>
    <row r="65" spans="2:10">
      <c r="B65" s="60" t="s">
        <v>177</v>
      </c>
      <c r="C65" s="190" t="s">
        <v>16</v>
      </c>
      <c r="D65" s="190"/>
      <c r="E65" s="190"/>
      <c r="F65" s="190"/>
      <c r="G65" s="190"/>
      <c r="H65" s="190"/>
      <c r="I65" s="190"/>
      <c r="J65" s="61">
        <f>J59</f>
        <v>947.65239999999994</v>
      </c>
    </row>
    <row r="66" spans="2:10">
      <c r="B66" s="191" t="s">
        <v>176</v>
      </c>
      <c r="C66" s="191"/>
      <c r="D66" s="191"/>
      <c r="E66" s="191"/>
      <c r="F66" s="191"/>
      <c r="G66" s="191"/>
      <c r="H66" s="191"/>
      <c r="I66" s="191"/>
      <c r="J66" s="59">
        <f>SUM(J63:J65)</f>
        <v>1781.5838319039999</v>
      </c>
    </row>
    <row r="67" spans="2:10">
      <c r="B67" s="208"/>
      <c r="C67" s="209"/>
      <c r="D67" s="209"/>
      <c r="E67" s="209"/>
      <c r="F67" s="209"/>
      <c r="G67" s="209"/>
      <c r="H67" s="209"/>
      <c r="I67" s="209"/>
      <c r="J67" s="209"/>
    </row>
    <row r="68" spans="2:10">
      <c r="B68" s="210" t="s">
        <v>127</v>
      </c>
      <c r="C68" s="210"/>
      <c r="D68" s="210"/>
      <c r="E68" s="210"/>
      <c r="F68" s="210"/>
      <c r="G68" s="210"/>
      <c r="H68" s="210"/>
      <c r="I68" s="210"/>
      <c r="J68" s="210"/>
    </row>
    <row r="69" spans="2:10">
      <c r="B69" s="89">
        <v>3</v>
      </c>
      <c r="C69" s="195" t="s">
        <v>175</v>
      </c>
      <c r="D69" s="196"/>
      <c r="E69" s="196"/>
      <c r="F69" s="196"/>
      <c r="G69" s="196"/>
      <c r="H69" s="196"/>
      <c r="I69" s="89" t="s">
        <v>18</v>
      </c>
      <c r="J69" s="89" t="s">
        <v>130</v>
      </c>
    </row>
    <row r="70" spans="2:10">
      <c r="B70" s="89" t="s">
        <v>0</v>
      </c>
      <c r="C70" s="215" t="s">
        <v>174</v>
      </c>
      <c r="D70" s="215"/>
      <c r="E70" s="215"/>
      <c r="F70" s="215"/>
      <c r="G70" s="215"/>
      <c r="H70" s="215"/>
      <c r="I70" s="81">
        <v>4.1999999999999997E-3</v>
      </c>
      <c r="J70" s="61">
        <f>TRUNC(I70*$J$33,2)</f>
        <v>5.4</v>
      </c>
    </row>
    <row r="71" spans="2:10">
      <c r="B71" s="89" t="s">
        <v>1</v>
      </c>
      <c r="C71" s="190" t="s">
        <v>173</v>
      </c>
      <c r="D71" s="190"/>
      <c r="E71" s="190"/>
      <c r="F71" s="190"/>
      <c r="G71" s="190"/>
      <c r="H71" s="190"/>
      <c r="I71" s="81">
        <f>I49*I70</f>
        <v>3.3599999999999998E-4</v>
      </c>
      <c r="J71" s="61">
        <f>TRUNC(I71*$J$33,2)</f>
        <v>0.43</v>
      </c>
    </row>
    <row r="72" spans="2:10">
      <c r="B72" s="89" t="s">
        <v>2</v>
      </c>
      <c r="C72" s="190" t="s">
        <v>172</v>
      </c>
      <c r="D72" s="190"/>
      <c r="E72" s="190"/>
      <c r="F72" s="190"/>
      <c r="G72" s="190"/>
      <c r="H72" s="190"/>
      <c r="I72" s="44">
        <v>1.9400000000000001E-2</v>
      </c>
      <c r="J72" s="61">
        <f>TRUNC(I72*$J$33,2)</f>
        <v>24.98</v>
      </c>
    </row>
    <row r="73" spans="2:10">
      <c r="B73" s="89" t="s">
        <v>3</v>
      </c>
      <c r="C73" s="190" t="s">
        <v>171</v>
      </c>
      <c r="D73" s="190"/>
      <c r="E73" s="190"/>
      <c r="F73" s="190"/>
      <c r="G73" s="190"/>
      <c r="H73" s="190"/>
      <c r="I73" s="46">
        <f>I50*I72</f>
        <v>7.1392000000000009E-3</v>
      </c>
      <c r="J73" s="61">
        <f>TRUNC(I73*$J$33,2)</f>
        <v>9.19</v>
      </c>
    </row>
    <row r="74" spans="2:10" ht="30" customHeight="1">
      <c r="B74" s="89" t="s">
        <v>11</v>
      </c>
      <c r="C74" s="212" t="s">
        <v>170</v>
      </c>
      <c r="D74" s="212"/>
      <c r="E74" s="212"/>
      <c r="F74" s="212"/>
      <c r="G74" s="212"/>
      <c r="H74" s="212"/>
      <c r="I74" s="81">
        <v>0.04</v>
      </c>
      <c r="J74" s="61">
        <f>TRUNC(I74*$J$33,2)</f>
        <v>51.51</v>
      </c>
    </row>
    <row r="75" spans="2:10">
      <c r="B75" s="191" t="s">
        <v>169</v>
      </c>
      <c r="C75" s="191"/>
      <c r="D75" s="191"/>
      <c r="E75" s="191"/>
      <c r="F75" s="191"/>
      <c r="G75" s="191"/>
      <c r="H75" s="191"/>
      <c r="I75" s="47">
        <f>SUM(I70:I74)</f>
        <v>7.1075200000000005E-2</v>
      </c>
      <c r="J75" s="48">
        <f>SUM(J70:J74)</f>
        <v>91.509999999999991</v>
      </c>
    </row>
    <row r="76" spans="2:10">
      <c r="B76" s="213"/>
      <c r="C76" s="214"/>
      <c r="D76" s="214"/>
      <c r="E76" s="214"/>
      <c r="F76" s="214"/>
      <c r="G76" s="214"/>
      <c r="H76" s="214"/>
      <c r="I76" s="214"/>
      <c r="J76" s="214"/>
    </row>
    <row r="77" spans="2:10">
      <c r="B77" s="210" t="s">
        <v>126</v>
      </c>
      <c r="C77" s="210"/>
      <c r="D77" s="210"/>
      <c r="E77" s="210"/>
      <c r="F77" s="210"/>
      <c r="G77" s="210"/>
      <c r="H77" s="210"/>
      <c r="I77" s="210"/>
      <c r="J77" s="210"/>
    </row>
    <row r="78" spans="2:10">
      <c r="B78" s="195" t="s">
        <v>168</v>
      </c>
      <c r="C78" s="196"/>
      <c r="D78" s="196"/>
      <c r="E78" s="196"/>
      <c r="F78" s="196"/>
      <c r="G78" s="196"/>
      <c r="H78" s="197"/>
      <c r="I78" s="89" t="s">
        <v>18</v>
      </c>
      <c r="J78" s="89" t="s">
        <v>130</v>
      </c>
    </row>
    <row r="79" spans="2:10">
      <c r="B79" s="89" t="s">
        <v>0</v>
      </c>
      <c r="C79" s="215" t="s">
        <v>167</v>
      </c>
      <c r="D79" s="215"/>
      <c r="E79" s="215"/>
      <c r="F79" s="215"/>
      <c r="G79" s="215"/>
      <c r="H79" s="215"/>
      <c r="I79" s="44">
        <v>9.2999999999999992E-3</v>
      </c>
      <c r="J79" s="45">
        <f t="shared" ref="J79:J84" si="1">TRUNC(($J$33)*I79,2)</f>
        <v>11.97</v>
      </c>
    </row>
    <row r="80" spans="2:10">
      <c r="B80" s="60" t="s">
        <v>1</v>
      </c>
      <c r="C80" s="215" t="s">
        <v>166</v>
      </c>
      <c r="D80" s="215"/>
      <c r="E80" s="215"/>
      <c r="F80" s="215"/>
      <c r="G80" s="215"/>
      <c r="H80" s="215"/>
      <c r="I80" s="44">
        <v>2.8E-3</v>
      </c>
      <c r="J80" s="45">
        <f t="shared" si="1"/>
        <v>3.6</v>
      </c>
    </row>
    <row r="81" spans="2:10">
      <c r="B81" s="60" t="s">
        <v>2</v>
      </c>
      <c r="C81" s="215" t="s">
        <v>165</v>
      </c>
      <c r="D81" s="215"/>
      <c r="E81" s="215"/>
      <c r="F81" s="215"/>
      <c r="G81" s="215"/>
      <c r="H81" s="215"/>
      <c r="I81" s="44">
        <v>1E-4</v>
      </c>
      <c r="J81" s="45">
        <f t="shared" si="1"/>
        <v>0.12</v>
      </c>
    </row>
    <row r="82" spans="2:10">
      <c r="B82" s="60" t="s">
        <v>3</v>
      </c>
      <c r="C82" s="215" t="s">
        <v>164</v>
      </c>
      <c r="D82" s="215"/>
      <c r="E82" s="215"/>
      <c r="F82" s="215"/>
      <c r="G82" s="215"/>
      <c r="H82" s="215"/>
      <c r="I82" s="44">
        <v>2.9999999999999997E-4</v>
      </c>
      <c r="J82" s="45">
        <f t="shared" si="1"/>
        <v>0.38</v>
      </c>
    </row>
    <row r="83" spans="2:10">
      <c r="B83" s="60" t="s">
        <v>11</v>
      </c>
      <c r="C83" s="215" t="s">
        <v>163</v>
      </c>
      <c r="D83" s="215"/>
      <c r="E83" s="215"/>
      <c r="F83" s="215"/>
      <c r="G83" s="215"/>
      <c r="H83" s="215"/>
      <c r="I83" s="44">
        <v>2.9999999999999997E-4</v>
      </c>
      <c r="J83" s="45">
        <f t="shared" si="1"/>
        <v>0.38</v>
      </c>
    </row>
    <row r="84" spans="2:10">
      <c r="B84" s="89" t="s">
        <v>12</v>
      </c>
      <c r="C84" s="215" t="s">
        <v>162</v>
      </c>
      <c r="D84" s="215"/>
      <c r="E84" s="215"/>
      <c r="F84" s="215"/>
      <c r="G84" s="215"/>
      <c r="H84" s="215"/>
      <c r="I84" s="44">
        <v>0</v>
      </c>
      <c r="J84" s="45">
        <f t="shared" si="1"/>
        <v>0</v>
      </c>
    </row>
    <row r="85" spans="2:10">
      <c r="B85" s="191" t="s">
        <v>161</v>
      </c>
      <c r="C85" s="191"/>
      <c r="D85" s="191"/>
      <c r="E85" s="191"/>
      <c r="F85" s="191"/>
      <c r="G85" s="191"/>
      <c r="H85" s="191"/>
      <c r="I85" s="47">
        <f>SUM(I79:I84)</f>
        <v>1.2799999999999999E-2</v>
      </c>
      <c r="J85" s="48">
        <f>SUM(J79:J84)</f>
        <v>16.45</v>
      </c>
    </row>
    <row r="86" spans="2:10">
      <c r="B86" s="203"/>
      <c r="C86" s="204"/>
      <c r="D86" s="204"/>
      <c r="E86" s="204"/>
      <c r="F86" s="204"/>
      <c r="G86" s="204"/>
      <c r="H86" s="204"/>
      <c r="I86" s="204"/>
      <c r="J86" s="204"/>
    </row>
    <row r="87" spans="2:10">
      <c r="B87" s="195" t="s">
        <v>160</v>
      </c>
      <c r="C87" s="196"/>
      <c r="D87" s="196"/>
      <c r="E87" s="196"/>
      <c r="F87" s="196"/>
      <c r="G87" s="196"/>
      <c r="H87" s="197"/>
      <c r="I87" s="89" t="s">
        <v>18</v>
      </c>
      <c r="J87" s="89" t="s">
        <v>130</v>
      </c>
    </row>
    <row r="88" spans="2:10">
      <c r="B88" s="89" t="s">
        <v>0</v>
      </c>
      <c r="C88" s="205" t="s">
        <v>159</v>
      </c>
      <c r="D88" s="190"/>
      <c r="E88" s="190"/>
      <c r="F88" s="190"/>
      <c r="G88" s="190"/>
      <c r="H88" s="190"/>
      <c r="I88" s="44">
        <v>0</v>
      </c>
      <c r="J88" s="45">
        <v>0</v>
      </c>
    </row>
    <row r="89" spans="2:10">
      <c r="B89" s="191" t="s">
        <v>158</v>
      </c>
      <c r="C89" s="191"/>
      <c r="D89" s="191"/>
      <c r="E89" s="191"/>
      <c r="F89" s="191"/>
      <c r="G89" s="191"/>
      <c r="H89" s="191"/>
      <c r="I89" s="47">
        <v>0</v>
      </c>
      <c r="J89" s="48">
        <v>0</v>
      </c>
    </row>
    <row r="90" spans="2:10">
      <c r="B90" s="206"/>
      <c r="C90" s="207"/>
      <c r="D90" s="207"/>
      <c r="E90" s="207"/>
      <c r="F90" s="207"/>
      <c r="G90" s="207"/>
      <c r="H90" s="207"/>
      <c r="I90" s="207"/>
      <c r="J90" s="207"/>
    </row>
    <row r="91" spans="2:10">
      <c r="B91" s="194" t="s">
        <v>157</v>
      </c>
      <c r="C91" s="194"/>
      <c r="D91" s="194"/>
      <c r="E91" s="194"/>
      <c r="F91" s="194"/>
      <c r="G91" s="194"/>
      <c r="H91" s="194"/>
      <c r="I91" s="194"/>
      <c r="J91" s="194"/>
    </row>
    <row r="92" spans="2:10">
      <c r="B92" s="195" t="s">
        <v>156</v>
      </c>
      <c r="C92" s="196"/>
      <c r="D92" s="196"/>
      <c r="E92" s="196"/>
      <c r="F92" s="196"/>
      <c r="G92" s="196"/>
      <c r="H92" s="196"/>
      <c r="I92" s="197"/>
      <c r="J92" s="89" t="s">
        <v>130</v>
      </c>
    </row>
    <row r="93" spans="2:10">
      <c r="B93" s="89" t="s">
        <v>17</v>
      </c>
      <c r="C93" s="190" t="s">
        <v>155</v>
      </c>
      <c r="D93" s="190"/>
      <c r="E93" s="190"/>
      <c r="F93" s="190"/>
      <c r="G93" s="190"/>
      <c r="H93" s="190"/>
      <c r="I93" s="190"/>
      <c r="J93" s="45">
        <f>J85</f>
        <v>16.45</v>
      </c>
    </row>
    <row r="94" spans="2:10">
      <c r="B94" s="60" t="s">
        <v>20</v>
      </c>
      <c r="C94" s="190" t="s">
        <v>154</v>
      </c>
      <c r="D94" s="190"/>
      <c r="E94" s="190"/>
      <c r="F94" s="190"/>
      <c r="G94" s="190"/>
      <c r="H94" s="190"/>
      <c r="I94" s="190"/>
      <c r="J94" s="61">
        <f>J89</f>
        <v>0</v>
      </c>
    </row>
    <row r="95" spans="2:10">
      <c r="B95" s="191" t="s">
        <v>153</v>
      </c>
      <c r="C95" s="191"/>
      <c r="D95" s="191"/>
      <c r="E95" s="191"/>
      <c r="F95" s="191"/>
      <c r="G95" s="191"/>
      <c r="H95" s="191"/>
      <c r="I95" s="191"/>
      <c r="J95" s="59">
        <f>SUM(J93:J94)</f>
        <v>16.45</v>
      </c>
    </row>
    <row r="96" spans="2:10">
      <c r="B96" s="208"/>
      <c r="C96" s="209"/>
      <c r="D96" s="209"/>
      <c r="E96" s="209"/>
      <c r="F96" s="209"/>
      <c r="G96" s="209"/>
      <c r="H96" s="209"/>
      <c r="I96" s="209"/>
      <c r="J96" s="209"/>
    </row>
    <row r="97" spans="2:10">
      <c r="B97" s="210" t="s">
        <v>125</v>
      </c>
      <c r="C97" s="210"/>
      <c r="D97" s="210"/>
      <c r="E97" s="210"/>
      <c r="F97" s="210"/>
      <c r="G97" s="210"/>
      <c r="H97" s="210"/>
      <c r="I97" s="210"/>
      <c r="J97" s="210"/>
    </row>
    <row r="98" spans="2:10">
      <c r="B98" s="89">
        <v>5</v>
      </c>
      <c r="C98" s="195" t="s">
        <v>152</v>
      </c>
      <c r="D98" s="196"/>
      <c r="E98" s="196"/>
      <c r="F98" s="196"/>
      <c r="G98" s="196"/>
      <c r="H98" s="196"/>
      <c r="I98" s="89"/>
      <c r="J98" s="89" t="s">
        <v>130</v>
      </c>
    </row>
    <row r="99" spans="2:10">
      <c r="B99" s="89" t="s">
        <v>0</v>
      </c>
      <c r="C99" s="211" t="s">
        <v>151</v>
      </c>
      <c r="D99" s="211"/>
      <c r="E99" s="211"/>
      <c r="F99" s="211"/>
      <c r="G99" s="211"/>
      <c r="H99" s="211"/>
      <c r="I99" s="44"/>
      <c r="J99" s="45">
        <f>'UNIFORME (COPEIRA)'!G16</f>
        <v>75.826666666666668</v>
      </c>
    </row>
    <row r="100" spans="2:10">
      <c r="B100" s="89" t="s">
        <v>1</v>
      </c>
      <c r="C100" s="211" t="s">
        <v>150</v>
      </c>
      <c r="D100" s="211"/>
      <c r="E100" s="211"/>
      <c r="F100" s="211"/>
      <c r="G100" s="211"/>
      <c r="H100" s="211"/>
      <c r="I100" s="44"/>
      <c r="J100" s="45">
        <f>(Materiais!J36+Materiais!J58)/4</f>
        <v>992.75166666666667</v>
      </c>
    </row>
    <row r="101" spans="2:10">
      <c r="B101" s="93" t="s">
        <v>2</v>
      </c>
      <c r="C101" s="211" t="s">
        <v>149</v>
      </c>
      <c r="D101" s="211"/>
      <c r="E101" s="211"/>
      <c r="F101" s="211"/>
      <c r="G101" s="211"/>
      <c r="H101" s="211"/>
      <c r="I101" s="90" t="s">
        <v>147</v>
      </c>
      <c r="J101" s="45">
        <f>Materiais!J8/4</f>
        <v>11.6675</v>
      </c>
    </row>
    <row r="102" spans="2:10">
      <c r="B102" s="93" t="s">
        <v>3</v>
      </c>
      <c r="C102" s="211" t="s">
        <v>15</v>
      </c>
      <c r="D102" s="211"/>
      <c r="E102" s="211"/>
      <c r="F102" s="211"/>
      <c r="G102" s="211"/>
      <c r="H102" s="211"/>
      <c r="I102" s="90" t="s">
        <v>147</v>
      </c>
      <c r="J102" s="45">
        <v>0</v>
      </c>
    </row>
    <row r="103" spans="2:10">
      <c r="B103" s="191" t="s">
        <v>148</v>
      </c>
      <c r="C103" s="191"/>
      <c r="D103" s="191"/>
      <c r="E103" s="191"/>
      <c r="F103" s="191"/>
      <c r="G103" s="191"/>
      <c r="H103" s="191"/>
      <c r="I103" s="47" t="s">
        <v>147</v>
      </c>
      <c r="J103" s="48">
        <f>SUM(J99:J102)</f>
        <v>1080.2458333333334</v>
      </c>
    </row>
    <row r="104" spans="2:10">
      <c r="B104" s="208"/>
      <c r="C104" s="209"/>
      <c r="D104" s="209"/>
      <c r="E104" s="209"/>
      <c r="F104" s="209"/>
      <c r="G104" s="209"/>
      <c r="H104" s="209"/>
      <c r="I104" s="209"/>
      <c r="J104" s="209"/>
    </row>
    <row r="105" spans="2:10">
      <c r="B105" s="210" t="s">
        <v>123</v>
      </c>
      <c r="C105" s="210"/>
      <c r="D105" s="210"/>
      <c r="E105" s="210"/>
      <c r="F105" s="210"/>
      <c r="G105" s="210"/>
      <c r="H105" s="210"/>
      <c r="I105" s="210"/>
      <c r="J105" s="210"/>
    </row>
    <row r="106" spans="2:10">
      <c r="B106" s="89">
        <v>6</v>
      </c>
      <c r="C106" s="195" t="s">
        <v>146</v>
      </c>
      <c r="D106" s="196"/>
      <c r="E106" s="196"/>
      <c r="F106" s="196"/>
      <c r="G106" s="196"/>
      <c r="H106" s="196"/>
      <c r="I106" s="89" t="s">
        <v>18</v>
      </c>
      <c r="J106" s="89" t="s">
        <v>130</v>
      </c>
    </row>
    <row r="107" spans="2:10">
      <c r="B107" s="89" t="s">
        <v>0</v>
      </c>
      <c r="C107" s="190" t="s">
        <v>29</v>
      </c>
      <c r="D107" s="190"/>
      <c r="E107" s="190"/>
      <c r="F107" s="190"/>
      <c r="G107" s="190"/>
      <c r="H107" s="190"/>
      <c r="I107" s="79">
        <v>7.0000000000000001E-3</v>
      </c>
      <c r="J107" s="45">
        <f>TRUNC(((J131)*I107),2)</f>
        <v>29.8</v>
      </c>
    </row>
    <row r="108" spans="2:10">
      <c r="B108" s="60" t="s">
        <v>1</v>
      </c>
      <c r="C108" s="190" t="s">
        <v>21</v>
      </c>
      <c r="D108" s="190"/>
      <c r="E108" s="190"/>
      <c r="F108" s="190"/>
      <c r="G108" s="190"/>
      <c r="H108" s="190"/>
      <c r="I108" s="79">
        <v>7.6309999999999998E-3</v>
      </c>
      <c r="J108" s="45">
        <f>TRUNC(((J131+J107)*I108),2)</f>
        <v>32.71</v>
      </c>
    </row>
    <row r="109" spans="2:10">
      <c r="B109" s="89" t="s">
        <v>2</v>
      </c>
      <c r="C109" s="198" t="s">
        <v>145</v>
      </c>
      <c r="D109" s="198"/>
      <c r="E109" s="198"/>
      <c r="F109" s="198"/>
      <c r="G109" s="198"/>
      <c r="H109" s="198"/>
      <c r="I109" s="78"/>
      <c r="J109" s="77"/>
    </row>
    <row r="110" spans="2:10">
      <c r="B110" s="60" t="s">
        <v>144</v>
      </c>
      <c r="C110" s="190" t="s">
        <v>228</v>
      </c>
      <c r="D110" s="190"/>
      <c r="E110" s="190"/>
      <c r="F110" s="190"/>
      <c r="G110" s="190"/>
      <c r="H110" s="190"/>
      <c r="I110" s="76">
        <v>1.4E-3</v>
      </c>
      <c r="J110" s="61">
        <f>TRUNC(I110*((J131+J107+J108)/(1-I115)),2)</f>
        <v>6.41</v>
      </c>
    </row>
    <row r="111" spans="2:10">
      <c r="B111" s="60" t="s">
        <v>143</v>
      </c>
      <c r="C111" s="190" t="s">
        <v>229</v>
      </c>
      <c r="D111" s="190"/>
      <c r="E111" s="190"/>
      <c r="F111" s="190"/>
      <c r="G111" s="190"/>
      <c r="H111" s="190"/>
      <c r="I111" s="76">
        <v>6.4000000000000003E-3</v>
      </c>
      <c r="J111" s="61">
        <f>TRUNC(I111*(J131+J107+J108)/(1-I115),2)</f>
        <v>29.34</v>
      </c>
    </row>
    <row r="112" spans="2:10">
      <c r="B112" s="60" t="s">
        <v>142</v>
      </c>
      <c r="C112" s="190" t="s">
        <v>141</v>
      </c>
      <c r="D112" s="190"/>
      <c r="E112" s="190"/>
      <c r="F112" s="190"/>
      <c r="G112" s="190"/>
      <c r="H112" s="190"/>
      <c r="I112" s="76">
        <v>0.05</v>
      </c>
      <c r="J112" s="61">
        <f>TRUNC(I112*(J131+J107+J108)/(1-I115),2)</f>
        <v>229.26</v>
      </c>
    </row>
    <row r="113" spans="2:10">
      <c r="B113" s="191" t="s">
        <v>140</v>
      </c>
      <c r="C113" s="191"/>
      <c r="D113" s="191"/>
      <c r="E113" s="191"/>
      <c r="F113" s="191"/>
      <c r="G113" s="191"/>
      <c r="H113" s="191"/>
      <c r="I113" s="76"/>
      <c r="J113" s="59">
        <f>SUM(J107:J112)</f>
        <v>327.52</v>
      </c>
    </row>
    <row r="114" spans="2:10">
      <c r="B114" s="91"/>
      <c r="C114" s="199"/>
      <c r="D114" s="199"/>
      <c r="E114" s="199"/>
      <c r="F114" s="199"/>
      <c r="G114" s="199"/>
      <c r="H114" s="199"/>
      <c r="I114" s="199"/>
      <c r="J114" s="199"/>
    </row>
    <row r="115" spans="2:10">
      <c r="B115" s="75" t="s">
        <v>139</v>
      </c>
      <c r="C115" s="200" t="s">
        <v>138</v>
      </c>
      <c r="D115" s="200"/>
      <c r="E115" s="200"/>
      <c r="F115" s="200"/>
      <c r="G115" s="200"/>
      <c r="H115" s="200"/>
      <c r="I115" s="74">
        <f>I110+I111+I112</f>
        <v>5.7800000000000004E-2</v>
      </c>
      <c r="J115" s="73"/>
    </row>
    <row r="116" spans="2:10">
      <c r="B116" s="71"/>
      <c r="C116" s="201">
        <v>100</v>
      </c>
      <c r="D116" s="202"/>
      <c r="E116" s="202"/>
      <c r="F116" s="202"/>
      <c r="G116" s="202"/>
      <c r="H116" s="202"/>
      <c r="I116" s="69"/>
      <c r="J116" s="68"/>
    </row>
    <row r="117" spans="2:10">
      <c r="B117" s="72"/>
      <c r="C117" s="95"/>
      <c r="D117" s="95"/>
      <c r="E117" s="95"/>
      <c r="F117" s="95"/>
      <c r="G117" s="95"/>
      <c r="H117" s="95"/>
      <c r="I117" s="69"/>
      <c r="J117" s="68"/>
    </row>
    <row r="118" spans="2:10">
      <c r="B118" s="71" t="s">
        <v>137</v>
      </c>
      <c r="C118" s="202" t="s">
        <v>136</v>
      </c>
      <c r="D118" s="202"/>
      <c r="E118" s="202"/>
      <c r="F118" s="202"/>
      <c r="G118" s="202"/>
      <c r="H118" s="202"/>
      <c r="I118" s="69"/>
      <c r="J118" s="68">
        <f>J33+J66+J75+J95+J103+J107+J108</f>
        <v>4320.2596652373331</v>
      </c>
    </row>
    <row r="119" spans="2:10">
      <c r="B119" s="71"/>
      <c r="C119" s="95"/>
      <c r="D119" s="95"/>
      <c r="E119" s="95"/>
      <c r="F119" s="95"/>
      <c r="G119" s="95"/>
      <c r="H119" s="95"/>
      <c r="I119" s="69"/>
      <c r="J119" s="68"/>
    </row>
    <row r="120" spans="2:10">
      <c r="B120" s="71" t="s">
        <v>135</v>
      </c>
      <c r="C120" s="202" t="s">
        <v>134</v>
      </c>
      <c r="D120" s="202"/>
      <c r="E120" s="202"/>
      <c r="F120" s="202"/>
      <c r="G120" s="202"/>
      <c r="H120" s="202"/>
      <c r="I120" s="69"/>
      <c r="J120" s="68">
        <f>TRUNC(J118/(1-I115),2)</f>
        <v>4585.28</v>
      </c>
    </row>
    <row r="121" spans="2:10">
      <c r="B121" s="71"/>
      <c r="C121" s="95"/>
      <c r="D121" s="95"/>
      <c r="E121" s="95"/>
      <c r="F121" s="95"/>
      <c r="G121" s="95"/>
      <c r="H121" s="95"/>
      <c r="I121" s="69"/>
      <c r="J121" s="68"/>
    </row>
    <row r="122" spans="2:10">
      <c r="B122" s="67"/>
      <c r="C122" s="193" t="s">
        <v>133</v>
      </c>
      <c r="D122" s="193"/>
      <c r="E122" s="193"/>
      <c r="F122" s="193"/>
      <c r="G122" s="193"/>
      <c r="H122" s="193"/>
      <c r="I122" s="66"/>
      <c r="J122" s="65">
        <f>J120-J118</f>
        <v>265.02033476266661</v>
      </c>
    </row>
    <row r="123" spans="2:10">
      <c r="B123" s="91"/>
      <c r="C123" s="91"/>
      <c r="D123" s="91"/>
      <c r="E123" s="91"/>
      <c r="F123" s="91"/>
      <c r="G123" s="91"/>
      <c r="H123" s="91"/>
      <c r="I123" s="91"/>
      <c r="J123" s="63"/>
    </row>
    <row r="124" spans="2:10">
      <c r="B124" s="194" t="s">
        <v>132</v>
      </c>
      <c r="C124" s="194"/>
      <c r="D124" s="194"/>
      <c r="E124" s="194"/>
      <c r="F124" s="194"/>
      <c r="G124" s="194"/>
      <c r="H124" s="194"/>
      <c r="I124" s="194"/>
      <c r="J124" s="194"/>
    </row>
    <row r="125" spans="2:10">
      <c r="B125" s="195" t="s">
        <v>131</v>
      </c>
      <c r="C125" s="196"/>
      <c r="D125" s="196"/>
      <c r="E125" s="196"/>
      <c r="F125" s="196"/>
      <c r="G125" s="196"/>
      <c r="H125" s="196"/>
      <c r="I125" s="197"/>
      <c r="J125" s="89" t="s">
        <v>130</v>
      </c>
    </row>
    <row r="126" spans="2:10">
      <c r="B126" s="90" t="s">
        <v>0</v>
      </c>
      <c r="C126" s="190" t="s">
        <v>129</v>
      </c>
      <c r="D126" s="190"/>
      <c r="E126" s="190"/>
      <c r="F126" s="190"/>
      <c r="G126" s="190"/>
      <c r="H126" s="190"/>
      <c r="I126" s="190"/>
      <c r="J126" s="45">
        <f>J33</f>
        <v>1287.96</v>
      </c>
    </row>
    <row r="127" spans="2:10">
      <c r="B127" s="62" t="s">
        <v>1</v>
      </c>
      <c r="C127" s="190" t="s">
        <v>128</v>
      </c>
      <c r="D127" s="190"/>
      <c r="E127" s="190"/>
      <c r="F127" s="190"/>
      <c r="G127" s="190"/>
      <c r="H127" s="190"/>
      <c r="I127" s="190"/>
      <c r="J127" s="61">
        <f>J66</f>
        <v>1781.5838319039999</v>
      </c>
    </row>
    <row r="128" spans="2:10">
      <c r="B128" s="62" t="s">
        <v>2</v>
      </c>
      <c r="C128" s="190" t="s">
        <v>127</v>
      </c>
      <c r="D128" s="190"/>
      <c r="E128" s="190"/>
      <c r="F128" s="190"/>
      <c r="G128" s="190"/>
      <c r="H128" s="190"/>
      <c r="I128" s="190"/>
      <c r="J128" s="61">
        <f>J75</f>
        <v>91.509999999999991</v>
      </c>
    </row>
    <row r="129" spans="2:10">
      <c r="B129" s="90" t="s">
        <v>3</v>
      </c>
      <c r="C129" s="190" t="s">
        <v>126</v>
      </c>
      <c r="D129" s="190"/>
      <c r="E129" s="190"/>
      <c r="F129" s="190"/>
      <c r="G129" s="190"/>
      <c r="H129" s="190"/>
      <c r="I129" s="190"/>
      <c r="J129" s="61">
        <f>J95</f>
        <v>16.45</v>
      </c>
    </row>
    <row r="130" spans="2:10">
      <c r="B130" s="62" t="s">
        <v>11</v>
      </c>
      <c r="C130" s="190" t="s">
        <v>125</v>
      </c>
      <c r="D130" s="190"/>
      <c r="E130" s="190"/>
      <c r="F130" s="190"/>
      <c r="G130" s="190"/>
      <c r="H130" s="190"/>
      <c r="I130" s="190"/>
      <c r="J130" s="61">
        <f>J103</f>
        <v>1080.2458333333334</v>
      </c>
    </row>
    <row r="131" spans="2:10">
      <c r="B131" s="60"/>
      <c r="C131" s="191" t="s">
        <v>124</v>
      </c>
      <c r="D131" s="191"/>
      <c r="E131" s="191"/>
      <c r="F131" s="191"/>
      <c r="G131" s="191"/>
      <c r="H131" s="191"/>
      <c r="I131" s="191"/>
      <c r="J131" s="59">
        <f>SUM(J126:J130)</f>
        <v>4257.7496652373329</v>
      </c>
    </row>
    <row r="132" spans="2:10">
      <c r="B132" s="90" t="s">
        <v>12</v>
      </c>
      <c r="C132" s="190" t="s">
        <v>123</v>
      </c>
      <c r="D132" s="190"/>
      <c r="E132" s="190"/>
      <c r="F132" s="190"/>
      <c r="G132" s="190"/>
      <c r="H132" s="190"/>
      <c r="I132" s="190"/>
      <c r="J132" s="45">
        <f>J113</f>
        <v>327.52</v>
      </c>
    </row>
    <row r="133" spans="2:10" ht="18">
      <c r="B133" s="192" t="s">
        <v>122</v>
      </c>
      <c r="C133" s="192"/>
      <c r="D133" s="192"/>
      <c r="E133" s="192"/>
      <c r="F133" s="192"/>
      <c r="G133" s="192"/>
      <c r="H133" s="192"/>
      <c r="I133" s="192"/>
      <c r="J133" s="57">
        <f>TRUNC(J131+J132,2)</f>
        <v>4585.26</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view="pageBreakPreview" topLeftCell="A34" zoomScale="60" zoomScaleNormal="80" workbookViewId="0">
      <selection activeCell="C53" sqref="C53:J54"/>
    </sheetView>
  </sheetViews>
  <sheetFormatPr defaultRowHeight="15"/>
  <cols>
    <col min="1" max="1" width="4.8554687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2" t="s">
        <v>231</v>
      </c>
      <c r="C1" s="182"/>
      <c r="D1" s="182"/>
      <c r="E1" s="182"/>
      <c r="F1" s="182"/>
      <c r="G1" s="182"/>
      <c r="H1" s="182"/>
      <c r="I1" s="182"/>
      <c r="J1" s="182"/>
    </row>
    <row r="2" spans="2:10">
      <c r="B2" s="183" t="s">
        <v>213</v>
      </c>
      <c r="C2" s="183"/>
      <c r="D2" s="183"/>
      <c r="E2" s="183"/>
      <c r="F2" s="183"/>
      <c r="G2" s="183"/>
      <c r="H2" s="183"/>
      <c r="I2" s="183"/>
      <c r="J2" s="183"/>
    </row>
    <row r="3" spans="2:10">
      <c r="B3" s="183" t="s">
        <v>212</v>
      </c>
      <c r="C3" s="183"/>
      <c r="D3" s="183"/>
      <c r="E3" s="183"/>
      <c r="F3" s="183"/>
      <c r="G3" s="183"/>
      <c r="H3" s="183"/>
      <c r="I3" s="183"/>
      <c r="J3" s="183"/>
    </row>
    <row r="4" spans="2:10">
      <c r="B4" s="7"/>
      <c r="C4" s="7" t="s">
        <v>37</v>
      </c>
      <c r="D4" s="185" t="s">
        <v>232</v>
      </c>
      <c r="E4" s="187"/>
      <c r="F4" s="187"/>
      <c r="G4" s="187"/>
      <c r="H4" s="187"/>
      <c r="I4" s="187"/>
      <c r="J4" s="186"/>
    </row>
    <row r="5" spans="2:10">
      <c r="B5" s="7"/>
      <c r="C5" s="7" t="s">
        <v>38</v>
      </c>
      <c r="D5" s="185" t="s">
        <v>233</v>
      </c>
      <c r="E5" s="187"/>
      <c r="F5" s="187"/>
      <c r="G5" s="187"/>
      <c r="H5" s="187"/>
      <c r="I5" s="187"/>
      <c r="J5" s="186"/>
    </row>
    <row r="6" spans="2:10">
      <c r="B6" s="231" t="s">
        <v>216</v>
      </c>
      <c r="C6" s="231"/>
      <c r="D6" s="231"/>
      <c r="E6" s="231"/>
      <c r="F6" s="231"/>
      <c r="G6" s="231"/>
      <c r="H6" s="231"/>
      <c r="I6" s="231"/>
      <c r="J6" s="231"/>
    </row>
    <row r="7" spans="2:10">
      <c r="B7" s="232"/>
      <c r="C7" s="232"/>
      <c r="D7" s="232"/>
      <c r="E7" s="232"/>
      <c r="F7" s="232"/>
      <c r="G7" s="232"/>
      <c r="H7" s="232"/>
      <c r="I7" s="232"/>
      <c r="J7" s="232"/>
    </row>
    <row r="8" spans="2:10">
      <c r="B8" s="194" t="s">
        <v>211</v>
      </c>
      <c r="C8" s="194"/>
      <c r="D8" s="194"/>
      <c r="E8" s="194"/>
      <c r="F8" s="194"/>
      <c r="G8" s="194"/>
      <c r="H8" s="194"/>
      <c r="I8" s="194"/>
      <c r="J8" s="194"/>
    </row>
    <row r="9" spans="2:10">
      <c r="B9" s="90" t="s">
        <v>0</v>
      </c>
      <c r="C9" s="190" t="s">
        <v>210</v>
      </c>
      <c r="D9" s="190"/>
      <c r="E9" s="190"/>
      <c r="F9" s="190"/>
      <c r="G9" s="190"/>
      <c r="H9" s="190"/>
      <c r="I9" s="229">
        <v>44495</v>
      </c>
      <c r="J9" s="227"/>
    </row>
    <row r="10" spans="2:10">
      <c r="B10" s="90" t="s">
        <v>1</v>
      </c>
      <c r="C10" s="190" t="s">
        <v>209</v>
      </c>
      <c r="D10" s="190"/>
      <c r="E10" s="190"/>
      <c r="F10" s="190"/>
      <c r="G10" s="190"/>
      <c r="H10" s="190"/>
      <c r="I10" s="227" t="s">
        <v>215</v>
      </c>
      <c r="J10" s="227"/>
    </row>
    <row r="11" spans="2:10">
      <c r="B11" s="90" t="s">
        <v>2</v>
      </c>
      <c r="C11" s="190" t="s">
        <v>208</v>
      </c>
      <c r="D11" s="190"/>
      <c r="E11" s="190"/>
      <c r="F11" s="190"/>
      <c r="G11" s="190"/>
      <c r="H11" s="190"/>
      <c r="I11" s="233" t="s">
        <v>230</v>
      </c>
      <c r="J11" s="227"/>
    </row>
    <row r="12" spans="2:10">
      <c r="B12" s="90" t="s">
        <v>3</v>
      </c>
      <c r="C12" s="190" t="s">
        <v>207</v>
      </c>
      <c r="D12" s="190"/>
      <c r="E12" s="190"/>
      <c r="F12" s="190"/>
      <c r="G12" s="190"/>
      <c r="H12" s="190"/>
      <c r="I12" s="227">
        <v>12</v>
      </c>
      <c r="J12" s="227"/>
    </row>
    <row r="13" spans="2:10">
      <c r="B13" s="91"/>
      <c r="C13" s="96"/>
      <c r="D13" s="96"/>
      <c r="E13" s="96"/>
      <c r="F13" s="96"/>
      <c r="G13" s="96"/>
      <c r="H13" s="96"/>
      <c r="I13" s="91"/>
      <c r="J13" s="91"/>
    </row>
    <row r="14" spans="2:10">
      <c r="B14" s="194" t="s">
        <v>4</v>
      </c>
      <c r="C14" s="194"/>
      <c r="D14" s="194"/>
      <c r="E14" s="194"/>
      <c r="F14" s="194"/>
      <c r="G14" s="194"/>
      <c r="H14" s="194"/>
      <c r="I14" s="194"/>
      <c r="J14" s="194"/>
    </row>
    <row r="15" spans="2:10">
      <c r="B15" s="227" t="s">
        <v>5</v>
      </c>
      <c r="C15" s="227"/>
      <c r="D15" s="227" t="s">
        <v>6</v>
      </c>
      <c r="E15" s="227"/>
      <c r="F15" s="227" t="s">
        <v>206</v>
      </c>
      <c r="G15" s="227"/>
      <c r="H15" s="227"/>
      <c r="I15" s="227"/>
      <c r="J15" s="227"/>
    </row>
    <row r="16" spans="2:10">
      <c r="B16" s="227" t="s">
        <v>234</v>
      </c>
      <c r="C16" s="227"/>
      <c r="D16" s="227" t="s">
        <v>116</v>
      </c>
      <c r="E16" s="227"/>
      <c r="F16" s="227">
        <v>2</v>
      </c>
      <c r="G16" s="227"/>
      <c r="H16" s="227"/>
      <c r="I16" s="227"/>
      <c r="J16" s="227"/>
    </row>
    <row r="17" spans="2:10">
      <c r="B17" s="91"/>
      <c r="C17" s="96"/>
      <c r="D17" s="96"/>
      <c r="E17" s="96"/>
      <c r="F17" s="96"/>
      <c r="G17" s="96"/>
      <c r="H17" s="96"/>
      <c r="I17" s="91"/>
      <c r="J17" s="91"/>
    </row>
    <row r="18" spans="2:10">
      <c r="B18" s="194" t="s">
        <v>205</v>
      </c>
      <c r="C18" s="194"/>
      <c r="D18" s="194"/>
      <c r="E18" s="194"/>
      <c r="F18" s="194"/>
      <c r="G18" s="194"/>
      <c r="H18" s="194"/>
      <c r="I18" s="194"/>
      <c r="J18" s="194"/>
    </row>
    <row r="19" spans="2:10">
      <c r="B19" s="90">
        <v>1</v>
      </c>
      <c r="C19" s="190" t="s">
        <v>7</v>
      </c>
      <c r="D19" s="190"/>
      <c r="E19" s="190"/>
      <c r="F19" s="190"/>
      <c r="G19" s="190"/>
      <c r="H19" s="190"/>
      <c r="I19" s="227" t="s">
        <v>234</v>
      </c>
      <c r="J19" s="227"/>
    </row>
    <row r="20" spans="2:10">
      <c r="B20" s="90">
        <v>2</v>
      </c>
      <c r="C20" s="190" t="s">
        <v>117</v>
      </c>
      <c r="D20" s="190"/>
      <c r="E20" s="190"/>
      <c r="F20" s="190"/>
      <c r="G20" s="190"/>
      <c r="H20" s="190"/>
      <c r="I20" s="227" t="s">
        <v>284</v>
      </c>
      <c r="J20" s="227"/>
    </row>
    <row r="21" spans="2:10">
      <c r="B21" s="90">
        <v>3</v>
      </c>
      <c r="C21" s="190" t="s">
        <v>204</v>
      </c>
      <c r="D21" s="190"/>
      <c r="E21" s="190"/>
      <c r="F21" s="190"/>
      <c r="G21" s="190"/>
      <c r="H21" s="190"/>
      <c r="I21" s="228">
        <v>1901.53</v>
      </c>
      <c r="J21" s="227"/>
    </row>
    <row r="22" spans="2:10">
      <c r="B22" s="90">
        <v>4</v>
      </c>
      <c r="C22" s="190" t="s">
        <v>8</v>
      </c>
      <c r="D22" s="190"/>
      <c r="E22" s="190"/>
      <c r="F22" s="190"/>
      <c r="G22" s="190"/>
      <c r="H22" s="190"/>
      <c r="I22" s="191" t="s">
        <v>285</v>
      </c>
      <c r="J22" s="191"/>
    </row>
    <row r="23" spans="2:10">
      <c r="B23" s="90">
        <v>5</v>
      </c>
      <c r="C23" s="190" t="s">
        <v>9</v>
      </c>
      <c r="D23" s="190"/>
      <c r="E23" s="190"/>
      <c r="F23" s="190"/>
      <c r="G23" s="190"/>
      <c r="H23" s="190"/>
      <c r="I23" s="229">
        <v>44197</v>
      </c>
      <c r="J23" s="227"/>
    </row>
    <row r="24" spans="2:10">
      <c r="B24" s="230"/>
      <c r="C24" s="230"/>
      <c r="D24" s="230"/>
      <c r="E24" s="230"/>
      <c r="F24" s="230"/>
      <c r="G24" s="230"/>
      <c r="H24" s="230"/>
      <c r="I24" s="230"/>
      <c r="J24" s="230"/>
    </row>
    <row r="25" spans="2:10">
      <c r="B25" s="210" t="s">
        <v>129</v>
      </c>
      <c r="C25" s="210"/>
      <c r="D25" s="210"/>
      <c r="E25" s="210"/>
      <c r="F25" s="210"/>
      <c r="G25" s="210"/>
      <c r="H25" s="210"/>
      <c r="I25" s="210"/>
      <c r="J25" s="210"/>
    </row>
    <row r="26" spans="2:10">
      <c r="B26" s="89">
        <v>1</v>
      </c>
      <c r="C26" s="195" t="s">
        <v>203</v>
      </c>
      <c r="D26" s="196"/>
      <c r="E26" s="196"/>
      <c r="F26" s="196"/>
      <c r="G26" s="196"/>
      <c r="H26" s="197"/>
      <c r="I26" s="89" t="s">
        <v>18</v>
      </c>
      <c r="J26" s="89" t="s">
        <v>130</v>
      </c>
    </row>
    <row r="27" spans="2:10">
      <c r="B27" s="89" t="s">
        <v>0</v>
      </c>
      <c r="C27" s="190" t="s">
        <v>10</v>
      </c>
      <c r="D27" s="190"/>
      <c r="E27" s="190"/>
      <c r="F27" s="190"/>
      <c r="G27" s="190"/>
      <c r="H27" s="190"/>
      <c r="I27" s="94"/>
      <c r="J27" s="45">
        <f>I21</f>
        <v>1901.53</v>
      </c>
    </row>
    <row r="28" spans="2:10">
      <c r="B28" s="89" t="s">
        <v>1</v>
      </c>
      <c r="C28" s="190" t="s">
        <v>202</v>
      </c>
      <c r="D28" s="190"/>
      <c r="E28" s="190"/>
      <c r="F28" s="190"/>
      <c r="G28" s="190"/>
      <c r="H28" s="190"/>
      <c r="I28" s="78"/>
      <c r="J28" s="45"/>
    </row>
    <row r="29" spans="2:10">
      <c r="B29" s="89" t="s">
        <v>2</v>
      </c>
      <c r="C29" s="190" t="s">
        <v>201</v>
      </c>
      <c r="D29" s="190"/>
      <c r="E29" s="190"/>
      <c r="F29" s="190"/>
      <c r="G29" s="190"/>
      <c r="H29" s="190"/>
      <c r="I29" s="78"/>
      <c r="J29" s="45"/>
    </row>
    <row r="30" spans="2:10">
      <c r="B30" s="89" t="s">
        <v>3</v>
      </c>
      <c r="C30" s="190" t="s">
        <v>200</v>
      </c>
      <c r="D30" s="190"/>
      <c r="E30" s="190"/>
      <c r="F30" s="190"/>
      <c r="G30" s="190"/>
      <c r="H30" s="190"/>
      <c r="I30" s="78"/>
      <c r="J30" s="45"/>
    </row>
    <row r="31" spans="2:10">
      <c r="B31" s="60" t="s">
        <v>11</v>
      </c>
      <c r="C31" s="190" t="s">
        <v>199</v>
      </c>
      <c r="D31" s="190"/>
      <c r="E31" s="190"/>
      <c r="F31" s="190"/>
      <c r="G31" s="190"/>
      <c r="H31" s="190"/>
      <c r="I31" s="86"/>
      <c r="J31" s="45"/>
    </row>
    <row r="32" spans="2:10">
      <c r="B32" s="60" t="s">
        <v>12</v>
      </c>
      <c r="C32" s="190" t="s">
        <v>15</v>
      </c>
      <c r="D32" s="190"/>
      <c r="E32" s="190"/>
      <c r="F32" s="190"/>
      <c r="G32" s="190"/>
      <c r="H32" s="190"/>
      <c r="I32" s="78"/>
      <c r="J32" s="45"/>
    </row>
    <row r="33" spans="2:10">
      <c r="B33" s="191" t="s">
        <v>198</v>
      </c>
      <c r="C33" s="191"/>
      <c r="D33" s="191"/>
      <c r="E33" s="191"/>
      <c r="F33" s="191"/>
      <c r="G33" s="191"/>
      <c r="H33" s="191"/>
      <c r="I33" s="191"/>
      <c r="J33" s="48">
        <f>SUM(J27:J32)</f>
        <v>1901.53</v>
      </c>
    </row>
    <row r="34" spans="2:10">
      <c r="B34" s="85"/>
      <c r="C34" s="85"/>
      <c r="D34" s="85"/>
      <c r="E34" s="85"/>
      <c r="F34" s="85"/>
      <c r="G34" s="85"/>
      <c r="H34" s="85"/>
      <c r="I34" s="85"/>
      <c r="J34" s="84"/>
    </row>
    <row r="35" spans="2:10">
      <c r="B35" s="210" t="s">
        <v>128</v>
      </c>
      <c r="C35" s="210"/>
      <c r="D35" s="210"/>
      <c r="E35" s="210"/>
      <c r="F35" s="210"/>
      <c r="G35" s="210"/>
      <c r="H35" s="210"/>
      <c r="I35" s="210"/>
      <c r="J35" s="210"/>
    </row>
    <row r="36" spans="2:10">
      <c r="B36" s="218" t="s">
        <v>118</v>
      </c>
      <c r="C36" s="218"/>
      <c r="D36" s="218"/>
      <c r="E36" s="218"/>
      <c r="F36" s="218"/>
      <c r="G36" s="218"/>
      <c r="H36" s="218"/>
      <c r="I36" s="92" t="s">
        <v>18</v>
      </c>
      <c r="J36" s="92" t="s">
        <v>130</v>
      </c>
    </row>
    <row r="37" spans="2:10">
      <c r="B37" s="89" t="s">
        <v>0</v>
      </c>
      <c r="C37" s="190" t="s">
        <v>119</v>
      </c>
      <c r="D37" s="190"/>
      <c r="E37" s="190"/>
      <c r="F37" s="190"/>
      <c r="G37" s="190"/>
      <c r="H37" s="190"/>
      <c r="I37" s="44">
        <v>8.3299999999999999E-2</v>
      </c>
      <c r="J37" s="45">
        <f>$J$33*I37</f>
        <v>158.39744899999999</v>
      </c>
    </row>
    <row r="38" spans="2:10">
      <c r="B38" s="89" t="s">
        <v>1</v>
      </c>
      <c r="C38" s="190" t="s">
        <v>120</v>
      </c>
      <c r="D38" s="190"/>
      <c r="E38" s="190"/>
      <c r="F38" s="190"/>
      <c r="G38" s="190"/>
      <c r="H38" s="190"/>
      <c r="I38" s="46">
        <v>0.121</v>
      </c>
      <c r="J38" s="45">
        <f>$J$33*I38</f>
        <v>230.08512999999999</v>
      </c>
    </row>
    <row r="39" spans="2:10">
      <c r="B39" s="191" t="s">
        <v>121</v>
      </c>
      <c r="C39" s="191"/>
      <c r="D39" s="191"/>
      <c r="E39" s="191"/>
      <c r="F39" s="191"/>
      <c r="G39" s="191"/>
      <c r="H39" s="191"/>
      <c r="I39" s="47">
        <f>SUM(I37:I38)</f>
        <v>0.20429999999999998</v>
      </c>
      <c r="J39" s="48">
        <f>SUM(J37:J38)</f>
        <v>388.48257899999999</v>
      </c>
    </row>
    <row r="40" spans="2:10">
      <c r="B40" s="216"/>
      <c r="C40" s="217"/>
      <c r="D40" s="217"/>
      <c r="E40" s="217"/>
      <c r="F40" s="217"/>
      <c r="G40" s="217"/>
      <c r="H40" s="217"/>
      <c r="I40" s="217"/>
      <c r="J40" s="217"/>
    </row>
    <row r="41" spans="2:10">
      <c r="B41" s="218" t="s">
        <v>197</v>
      </c>
      <c r="C41" s="218"/>
      <c r="D41" s="218"/>
      <c r="E41" s="218"/>
      <c r="F41" s="218"/>
      <c r="G41" s="218"/>
      <c r="H41" s="218"/>
      <c r="I41" s="92" t="s">
        <v>18</v>
      </c>
      <c r="J41" s="92" t="s">
        <v>130</v>
      </c>
    </row>
    <row r="42" spans="2:10">
      <c r="B42" s="89" t="s">
        <v>0</v>
      </c>
      <c r="C42" s="190" t="s">
        <v>196</v>
      </c>
      <c r="D42" s="190"/>
      <c r="E42" s="190"/>
      <c r="F42" s="190"/>
      <c r="G42" s="190"/>
      <c r="H42" s="190"/>
      <c r="I42" s="44">
        <v>0.2</v>
      </c>
      <c r="J42" s="45">
        <f>($J$33+$J$39)*I42</f>
        <v>458.00251580000008</v>
      </c>
    </row>
    <row r="43" spans="2:10">
      <c r="B43" s="89" t="s">
        <v>1</v>
      </c>
      <c r="C43" s="190" t="s">
        <v>195</v>
      </c>
      <c r="D43" s="190"/>
      <c r="E43" s="190"/>
      <c r="F43" s="190"/>
      <c r="G43" s="190"/>
      <c r="H43" s="190"/>
      <c r="I43" s="44">
        <v>2.5000000000000001E-2</v>
      </c>
      <c r="J43" s="45">
        <f t="shared" ref="J43:J49" si="0">($J$33+$J$39)*I43</f>
        <v>57.25031447500001</v>
      </c>
    </row>
    <row r="44" spans="2:10">
      <c r="B44" s="89" t="s">
        <v>2</v>
      </c>
      <c r="C44" s="190" t="s">
        <v>194</v>
      </c>
      <c r="D44" s="190"/>
      <c r="E44" s="190"/>
      <c r="F44" s="190"/>
      <c r="G44" s="190"/>
      <c r="H44" s="190"/>
      <c r="I44" s="81">
        <v>0.03</v>
      </c>
      <c r="J44" s="45">
        <f t="shared" si="0"/>
        <v>68.700377369999998</v>
      </c>
    </row>
    <row r="45" spans="2:10">
      <c r="B45" s="89" t="s">
        <v>3</v>
      </c>
      <c r="C45" s="190" t="s">
        <v>193</v>
      </c>
      <c r="D45" s="190"/>
      <c r="E45" s="190"/>
      <c r="F45" s="190"/>
      <c r="G45" s="190"/>
      <c r="H45" s="190"/>
      <c r="I45" s="44">
        <v>1.4999999999999999E-2</v>
      </c>
      <c r="J45" s="45">
        <f t="shared" si="0"/>
        <v>34.350188684999999</v>
      </c>
    </row>
    <row r="46" spans="2:10">
      <c r="B46" s="89" t="s">
        <v>11</v>
      </c>
      <c r="C46" s="190" t="s">
        <v>192</v>
      </c>
      <c r="D46" s="190"/>
      <c r="E46" s="190"/>
      <c r="F46" s="190"/>
      <c r="G46" s="190"/>
      <c r="H46" s="190"/>
      <c r="I46" s="44">
        <v>0.01</v>
      </c>
      <c r="J46" s="45">
        <f t="shared" si="0"/>
        <v>22.900125790000001</v>
      </c>
    </row>
    <row r="47" spans="2:10">
      <c r="B47" s="89" t="s">
        <v>12</v>
      </c>
      <c r="C47" s="190" t="s">
        <v>191</v>
      </c>
      <c r="D47" s="190"/>
      <c r="E47" s="190"/>
      <c r="F47" s="190"/>
      <c r="G47" s="190"/>
      <c r="H47" s="190"/>
      <c r="I47" s="44">
        <v>6.0000000000000001E-3</v>
      </c>
      <c r="J47" s="45">
        <f t="shared" si="0"/>
        <v>13.740075474000001</v>
      </c>
    </row>
    <row r="48" spans="2:10">
      <c r="B48" s="89" t="s">
        <v>13</v>
      </c>
      <c r="C48" s="190" t="s">
        <v>190</v>
      </c>
      <c r="D48" s="190"/>
      <c r="E48" s="190"/>
      <c r="F48" s="190"/>
      <c r="G48" s="190"/>
      <c r="H48" s="190"/>
      <c r="I48" s="44">
        <v>2E-3</v>
      </c>
      <c r="J48" s="45">
        <f t="shared" si="0"/>
        <v>4.5800251580000007</v>
      </c>
    </row>
    <row r="49" spans="2:10">
      <c r="B49" s="89" t="s">
        <v>14</v>
      </c>
      <c r="C49" s="190" t="s">
        <v>189</v>
      </c>
      <c r="D49" s="190"/>
      <c r="E49" s="190"/>
      <c r="F49" s="190"/>
      <c r="G49" s="190"/>
      <c r="H49" s="190"/>
      <c r="I49" s="44">
        <v>0.08</v>
      </c>
      <c r="J49" s="45">
        <f t="shared" si="0"/>
        <v>183.20100632</v>
      </c>
    </row>
    <row r="50" spans="2:10">
      <c r="B50" s="191" t="s">
        <v>188</v>
      </c>
      <c r="C50" s="191"/>
      <c r="D50" s="191"/>
      <c r="E50" s="191"/>
      <c r="F50" s="191"/>
      <c r="G50" s="191"/>
      <c r="H50" s="191"/>
      <c r="I50" s="47">
        <f>SUM(I42:I49)</f>
        <v>0.36800000000000005</v>
      </c>
      <c r="J50" s="48">
        <f>SUM(J42:J49)</f>
        <v>842.72462907200008</v>
      </c>
    </row>
    <row r="51" spans="2:10">
      <c r="B51" s="219"/>
      <c r="C51" s="219"/>
      <c r="D51" s="219"/>
      <c r="E51" s="219"/>
      <c r="F51" s="219"/>
      <c r="G51" s="219"/>
      <c r="H51" s="219"/>
      <c r="I51" s="219"/>
      <c r="J51" s="220"/>
    </row>
    <row r="52" spans="2:10">
      <c r="B52" s="218" t="s">
        <v>187</v>
      </c>
      <c r="C52" s="218"/>
      <c r="D52" s="218"/>
      <c r="E52" s="218"/>
      <c r="F52" s="218"/>
      <c r="G52" s="218"/>
      <c r="H52" s="218"/>
      <c r="I52" s="88"/>
      <c r="J52" s="92" t="s">
        <v>130</v>
      </c>
    </row>
    <row r="53" spans="2:10">
      <c r="B53" s="89" t="s">
        <v>0</v>
      </c>
      <c r="C53" s="211" t="s">
        <v>300</v>
      </c>
      <c r="D53" s="211"/>
      <c r="E53" s="211"/>
      <c r="F53" s="211"/>
      <c r="G53" s="211"/>
      <c r="H53" s="211"/>
      <c r="I53" s="113" t="s">
        <v>147</v>
      </c>
      <c r="J53" s="82">
        <f>5.5*2*22-(J27*6%)</f>
        <v>127.90820000000001</v>
      </c>
    </row>
    <row r="54" spans="2:10">
      <c r="B54" s="89" t="s">
        <v>1</v>
      </c>
      <c r="C54" s="211" t="s">
        <v>301</v>
      </c>
      <c r="D54" s="211"/>
      <c r="E54" s="211"/>
      <c r="F54" s="211"/>
      <c r="G54" s="211"/>
      <c r="H54" s="211"/>
      <c r="I54" s="113" t="s">
        <v>147</v>
      </c>
      <c r="J54" s="82">
        <f>35*22</f>
        <v>770</v>
      </c>
    </row>
    <row r="55" spans="2:10">
      <c r="B55" s="89" t="s">
        <v>2</v>
      </c>
      <c r="C55" s="221" t="s">
        <v>186</v>
      </c>
      <c r="D55" s="222"/>
      <c r="E55" s="222"/>
      <c r="F55" s="222"/>
      <c r="G55" s="222"/>
      <c r="H55" s="223"/>
      <c r="I55" s="90" t="s">
        <v>147</v>
      </c>
      <c r="J55" s="82">
        <v>0</v>
      </c>
    </row>
    <row r="56" spans="2:10">
      <c r="B56" s="89" t="s">
        <v>3</v>
      </c>
      <c r="C56" s="211" t="s">
        <v>227</v>
      </c>
      <c r="D56" s="211"/>
      <c r="E56" s="211"/>
      <c r="F56" s="211"/>
      <c r="G56" s="211"/>
      <c r="H56" s="211"/>
      <c r="I56" s="90" t="s">
        <v>147</v>
      </c>
      <c r="J56" s="82">
        <v>10.63</v>
      </c>
    </row>
    <row r="57" spans="2:10">
      <c r="B57" s="89" t="s">
        <v>11</v>
      </c>
      <c r="C57" s="221" t="s">
        <v>185</v>
      </c>
      <c r="D57" s="222"/>
      <c r="E57" s="222"/>
      <c r="F57" s="222"/>
      <c r="G57" s="222"/>
      <c r="H57" s="223"/>
      <c r="I57" s="90" t="s">
        <v>147</v>
      </c>
      <c r="J57" s="82">
        <v>2.2999999999999998</v>
      </c>
    </row>
    <row r="58" spans="2:10">
      <c r="B58" s="89" t="s">
        <v>12</v>
      </c>
      <c r="C58" s="211" t="s">
        <v>15</v>
      </c>
      <c r="D58" s="211"/>
      <c r="E58" s="211"/>
      <c r="F58" s="211"/>
      <c r="G58" s="211"/>
      <c r="H58" s="211"/>
      <c r="I58" s="90" t="s">
        <v>147</v>
      </c>
      <c r="J58" s="82"/>
    </row>
    <row r="59" spans="2:10">
      <c r="B59" s="191" t="s">
        <v>184</v>
      </c>
      <c r="C59" s="191"/>
      <c r="D59" s="191"/>
      <c r="E59" s="191"/>
      <c r="F59" s="191"/>
      <c r="G59" s="191"/>
      <c r="H59" s="191"/>
      <c r="I59" s="191"/>
      <c r="J59" s="48">
        <f>SUM(J53:J58)</f>
        <v>910.83819999999992</v>
      </c>
    </row>
    <row r="60" spans="2:10">
      <c r="B60" s="219"/>
      <c r="C60" s="219"/>
      <c r="D60" s="219"/>
      <c r="E60" s="219"/>
      <c r="F60" s="219"/>
      <c r="G60" s="219"/>
      <c r="H60" s="219"/>
      <c r="I60" s="219"/>
      <c r="J60" s="220"/>
    </row>
    <row r="61" spans="2:10">
      <c r="B61" s="224" t="s">
        <v>183</v>
      </c>
      <c r="C61" s="225"/>
      <c r="D61" s="225"/>
      <c r="E61" s="225"/>
      <c r="F61" s="225"/>
      <c r="G61" s="225"/>
      <c r="H61" s="225"/>
      <c r="I61" s="225"/>
      <c r="J61" s="226"/>
    </row>
    <row r="62" spans="2:10">
      <c r="B62" s="195" t="s">
        <v>182</v>
      </c>
      <c r="C62" s="196"/>
      <c r="D62" s="196"/>
      <c r="E62" s="196"/>
      <c r="F62" s="196"/>
      <c r="G62" s="196"/>
      <c r="H62" s="196"/>
      <c r="I62" s="197"/>
      <c r="J62" s="89" t="s">
        <v>130</v>
      </c>
    </row>
    <row r="63" spans="2:10">
      <c r="B63" s="89" t="s">
        <v>181</v>
      </c>
      <c r="C63" s="190" t="s">
        <v>180</v>
      </c>
      <c r="D63" s="190"/>
      <c r="E63" s="190"/>
      <c r="F63" s="190"/>
      <c r="G63" s="190"/>
      <c r="H63" s="190"/>
      <c r="I63" s="190"/>
      <c r="J63" s="45">
        <f>J39</f>
        <v>388.48257899999999</v>
      </c>
    </row>
    <row r="64" spans="2:10">
      <c r="B64" s="60" t="s">
        <v>179</v>
      </c>
      <c r="C64" s="190" t="s">
        <v>178</v>
      </c>
      <c r="D64" s="190"/>
      <c r="E64" s="190"/>
      <c r="F64" s="190"/>
      <c r="G64" s="190"/>
      <c r="H64" s="190"/>
      <c r="I64" s="190"/>
      <c r="J64" s="61">
        <f>J50</f>
        <v>842.72462907200008</v>
      </c>
    </row>
    <row r="65" spans="2:10">
      <c r="B65" s="60" t="s">
        <v>177</v>
      </c>
      <c r="C65" s="190" t="s">
        <v>16</v>
      </c>
      <c r="D65" s="190"/>
      <c r="E65" s="190"/>
      <c r="F65" s="190"/>
      <c r="G65" s="190"/>
      <c r="H65" s="190"/>
      <c r="I65" s="190"/>
      <c r="J65" s="61">
        <f>J59</f>
        <v>910.83819999999992</v>
      </c>
    </row>
    <row r="66" spans="2:10">
      <c r="B66" s="191" t="s">
        <v>176</v>
      </c>
      <c r="C66" s="191"/>
      <c r="D66" s="191"/>
      <c r="E66" s="191"/>
      <c r="F66" s="191"/>
      <c r="G66" s="191"/>
      <c r="H66" s="191"/>
      <c r="I66" s="191"/>
      <c r="J66" s="59">
        <f>SUM(J63:J65)</f>
        <v>2142.0454080720001</v>
      </c>
    </row>
    <row r="67" spans="2:10">
      <c r="B67" s="208"/>
      <c r="C67" s="209"/>
      <c r="D67" s="209"/>
      <c r="E67" s="209"/>
      <c r="F67" s="209"/>
      <c r="G67" s="209"/>
      <c r="H67" s="209"/>
      <c r="I67" s="209"/>
      <c r="J67" s="209"/>
    </row>
    <row r="68" spans="2:10">
      <c r="B68" s="210" t="s">
        <v>127</v>
      </c>
      <c r="C68" s="210"/>
      <c r="D68" s="210"/>
      <c r="E68" s="210"/>
      <c r="F68" s="210"/>
      <c r="G68" s="210"/>
      <c r="H68" s="210"/>
      <c r="I68" s="210"/>
      <c r="J68" s="210"/>
    </row>
    <row r="69" spans="2:10">
      <c r="B69" s="89">
        <v>3</v>
      </c>
      <c r="C69" s="195" t="s">
        <v>175</v>
      </c>
      <c r="D69" s="196"/>
      <c r="E69" s="196"/>
      <c r="F69" s="196"/>
      <c r="G69" s="196"/>
      <c r="H69" s="196"/>
      <c r="I69" s="89" t="s">
        <v>18</v>
      </c>
      <c r="J69" s="89" t="s">
        <v>130</v>
      </c>
    </row>
    <row r="70" spans="2:10">
      <c r="B70" s="89" t="s">
        <v>0</v>
      </c>
      <c r="C70" s="215" t="s">
        <v>174</v>
      </c>
      <c r="D70" s="215"/>
      <c r="E70" s="215"/>
      <c r="F70" s="215"/>
      <c r="G70" s="215"/>
      <c r="H70" s="215"/>
      <c r="I70" s="81">
        <v>4.1999999999999997E-3</v>
      </c>
      <c r="J70" s="61">
        <f>TRUNC(I70*$J$33,2)</f>
        <v>7.98</v>
      </c>
    </row>
    <row r="71" spans="2:10">
      <c r="B71" s="89" t="s">
        <v>1</v>
      </c>
      <c r="C71" s="190" t="s">
        <v>173</v>
      </c>
      <c r="D71" s="190"/>
      <c r="E71" s="190"/>
      <c r="F71" s="190"/>
      <c r="G71" s="190"/>
      <c r="H71" s="190"/>
      <c r="I71" s="81">
        <f>I49*I70</f>
        <v>3.3599999999999998E-4</v>
      </c>
      <c r="J71" s="61">
        <f>TRUNC(I71*$J$33,2)</f>
        <v>0.63</v>
      </c>
    </row>
    <row r="72" spans="2:10">
      <c r="B72" s="89" t="s">
        <v>2</v>
      </c>
      <c r="C72" s="190" t="s">
        <v>172</v>
      </c>
      <c r="D72" s="190"/>
      <c r="E72" s="190"/>
      <c r="F72" s="190"/>
      <c r="G72" s="190"/>
      <c r="H72" s="190"/>
      <c r="I72" s="44">
        <v>1.9400000000000001E-2</v>
      </c>
      <c r="J72" s="61">
        <f>TRUNC(I72*$J$33,2)</f>
        <v>36.880000000000003</v>
      </c>
    </row>
    <row r="73" spans="2:10">
      <c r="B73" s="89" t="s">
        <v>3</v>
      </c>
      <c r="C73" s="190" t="s">
        <v>171</v>
      </c>
      <c r="D73" s="190"/>
      <c r="E73" s="190"/>
      <c r="F73" s="190"/>
      <c r="G73" s="190"/>
      <c r="H73" s="190"/>
      <c r="I73" s="46">
        <f>I50*I72</f>
        <v>7.1392000000000009E-3</v>
      </c>
      <c r="J73" s="61">
        <f>TRUNC(I73*$J$33,2)</f>
        <v>13.57</v>
      </c>
    </row>
    <row r="74" spans="2:10" ht="30" customHeight="1">
      <c r="B74" s="89" t="s">
        <v>11</v>
      </c>
      <c r="C74" s="212" t="s">
        <v>170</v>
      </c>
      <c r="D74" s="212"/>
      <c r="E74" s="212"/>
      <c r="F74" s="212"/>
      <c r="G74" s="212"/>
      <c r="H74" s="212"/>
      <c r="I74" s="81">
        <v>0.04</v>
      </c>
      <c r="J74" s="61">
        <f>TRUNC(I74*$J$33,2)</f>
        <v>76.06</v>
      </c>
    </row>
    <row r="75" spans="2:10">
      <c r="B75" s="191" t="s">
        <v>169</v>
      </c>
      <c r="C75" s="191"/>
      <c r="D75" s="191"/>
      <c r="E75" s="191"/>
      <c r="F75" s="191"/>
      <c r="G75" s="191"/>
      <c r="H75" s="191"/>
      <c r="I75" s="47">
        <f>SUM(I70:I74)</f>
        <v>7.1075200000000005E-2</v>
      </c>
      <c r="J75" s="48">
        <f>SUM(J70:J74)</f>
        <v>135.12</v>
      </c>
    </row>
    <row r="76" spans="2:10">
      <c r="B76" s="213"/>
      <c r="C76" s="214"/>
      <c r="D76" s="214"/>
      <c r="E76" s="214"/>
      <c r="F76" s="214"/>
      <c r="G76" s="214"/>
      <c r="H76" s="214"/>
      <c r="I76" s="214"/>
      <c r="J76" s="214"/>
    </row>
    <row r="77" spans="2:10">
      <c r="B77" s="210" t="s">
        <v>126</v>
      </c>
      <c r="C77" s="210"/>
      <c r="D77" s="210"/>
      <c r="E77" s="210"/>
      <c r="F77" s="210"/>
      <c r="G77" s="210"/>
      <c r="H77" s="210"/>
      <c r="I77" s="210"/>
      <c r="J77" s="210"/>
    </row>
    <row r="78" spans="2:10">
      <c r="B78" s="195" t="s">
        <v>168</v>
      </c>
      <c r="C78" s="196"/>
      <c r="D78" s="196"/>
      <c r="E78" s="196"/>
      <c r="F78" s="196"/>
      <c r="G78" s="196"/>
      <c r="H78" s="197"/>
      <c r="I78" s="89" t="s">
        <v>18</v>
      </c>
      <c r="J78" s="89" t="s">
        <v>130</v>
      </c>
    </row>
    <row r="79" spans="2:10">
      <c r="B79" s="89" t="s">
        <v>0</v>
      </c>
      <c r="C79" s="215" t="s">
        <v>167</v>
      </c>
      <c r="D79" s="215"/>
      <c r="E79" s="215"/>
      <c r="F79" s="215"/>
      <c r="G79" s="215"/>
      <c r="H79" s="215"/>
      <c r="I79" s="44">
        <v>9.2999999999999992E-3</v>
      </c>
      <c r="J79" s="45">
        <f t="shared" ref="J79:J84" si="1">TRUNC(($J$33)*I79,2)</f>
        <v>17.68</v>
      </c>
    </row>
    <row r="80" spans="2:10">
      <c r="B80" s="60" t="s">
        <v>1</v>
      </c>
      <c r="C80" s="215" t="s">
        <v>166</v>
      </c>
      <c r="D80" s="215"/>
      <c r="E80" s="215"/>
      <c r="F80" s="215"/>
      <c r="G80" s="215"/>
      <c r="H80" s="215"/>
      <c r="I80" s="44">
        <v>2.8E-3</v>
      </c>
      <c r="J80" s="45">
        <f t="shared" si="1"/>
        <v>5.32</v>
      </c>
    </row>
    <row r="81" spans="2:10">
      <c r="B81" s="60" t="s">
        <v>2</v>
      </c>
      <c r="C81" s="215" t="s">
        <v>165</v>
      </c>
      <c r="D81" s="215"/>
      <c r="E81" s="215"/>
      <c r="F81" s="215"/>
      <c r="G81" s="215"/>
      <c r="H81" s="215"/>
      <c r="I81" s="44">
        <v>1E-4</v>
      </c>
      <c r="J81" s="45">
        <f t="shared" si="1"/>
        <v>0.19</v>
      </c>
    </row>
    <row r="82" spans="2:10">
      <c r="B82" s="60" t="s">
        <v>3</v>
      </c>
      <c r="C82" s="215" t="s">
        <v>164</v>
      </c>
      <c r="D82" s="215"/>
      <c r="E82" s="215"/>
      <c r="F82" s="215"/>
      <c r="G82" s="215"/>
      <c r="H82" s="215"/>
      <c r="I82" s="44">
        <v>2.9999999999999997E-4</v>
      </c>
      <c r="J82" s="45">
        <f t="shared" si="1"/>
        <v>0.56999999999999995</v>
      </c>
    </row>
    <row r="83" spans="2:10">
      <c r="B83" s="60" t="s">
        <v>11</v>
      </c>
      <c r="C83" s="215" t="s">
        <v>163</v>
      </c>
      <c r="D83" s="215"/>
      <c r="E83" s="215"/>
      <c r="F83" s="215"/>
      <c r="G83" s="215"/>
      <c r="H83" s="215"/>
      <c r="I83" s="44">
        <v>2.9999999999999997E-4</v>
      </c>
      <c r="J83" s="45">
        <f t="shared" si="1"/>
        <v>0.56999999999999995</v>
      </c>
    </row>
    <row r="84" spans="2:10">
      <c r="B84" s="89" t="s">
        <v>12</v>
      </c>
      <c r="C84" s="215" t="s">
        <v>162</v>
      </c>
      <c r="D84" s="215"/>
      <c r="E84" s="215"/>
      <c r="F84" s="215"/>
      <c r="G84" s="215"/>
      <c r="H84" s="215"/>
      <c r="I84" s="44">
        <v>0</v>
      </c>
      <c r="J84" s="45">
        <f t="shared" si="1"/>
        <v>0</v>
      </c>
    </row>
    <row r="85" spans="2:10">
      <c r="B85" s="191" t="s">
        <v>161</v>
      </c>
      <c r="C85" s="191"/>
      <c r="D85" s="191"/>
      <c r="E85" s="191"/>
      <c r="F85" s="191"/>
      <c r="G85" s="191"/>
      <c r="H85" s="191"/>
      <c r="I85" s="47">
        <f>SUM(I79:I84)</f>
        <v>1.2799999999999999E-2</v>
      </c>
      <c r="J85" s="48">
        <f>SUM(J79:J84)</f>
        <v>24.330000000000002</v>
      </c>
    </row>
    <row r="86" spans="2:10">
      <c r="B86" s="203"/>
      <c r="C86" s="204"/>
      <c r="D86" s="204"/>
      <c r="E86" s="204"/>
      <c r="F86" s="204"/>
      <c r="G86" s="204"/>
      <c r="H86" s="204"/>
      <c r="I86" s="204"/>
      <c r="J86" s="204"/>
    </row>
    <row r="87" spans="2:10">
      <c r="B87" s="195" t="s">
        <v>160</v>
      </c>
      <c r="C87" s="196"/>
      <c r="D87" s="196"/>
      <c r="E87" s="196"/>
      <c r="F87" s="196"/>
      <c r="G87" s="196"/>
      <c r="H87" s="197"/>
      <c r="I87" s="89" t="s">
        <v>18</v>
      </c>
      <c r="J87" s="89" t="s">
        <v>130</v>
      </c>
    </row>
    <row r="88" spans="2:10">
      <c r="B88" s="89" t="s">
        <v>0</v>
      </c>
      <c r="C88" s="205" t="s">
        <v>159</v>
      </c>
      <c r="D88" s="190"/>
      <c r="E88" s="190"/>
      <c r="F88" s="190"/>
      <c r="G88" s="190"/>
      <c r="H88" s="190"/>
      <c r="I88" s="44">
        <v>0</v>
      </c>
      <c r="J88" s="45">
        <v>0</v>
      </c>
    </row>
    <row r="89" spans="2:10">
      <c r="B89" s="191" t="s">
        <v>158</v>
      </c>
      <c r="C89" s="191"/>
      <c r="D89" s="191"/>
      <c r="E89" s="191"/>
      <c r="F89" s="191"/>
      <c r="G89" s="191"/>
      <c r="H89" s="191"/>
      <c r="I89" s="47">
        <v>0</v>
      </c>
      <c r="J89" s="48">
        <v>0</v>
      </c>
    </row>
    <row r="90" spans="2:10">
      <c r="B90" s="206"/>
      <c r="C90" s="207"/>
      <c r="D90" s="207"/>
      <c r="E90" s="207"/>
      <c r="F90" s="207"/>
      <c r="G90" s="207"/>
      <c r="H90" s="207"/>
      <c r="I90" s="207"/>
      <c r="J90" s="207"/>
    </row>
    <row r="91" spans="2:10">
      <c r="B91" s="194" t="s">
        <v>157</v>
      </c>
      <c r="C91" s="194"/>
      <c r="D91" s="194"/>
      <c r="E91" s="194"/>
      <c r="F91" s="194"/>
      <c r="G91" s="194"/>
      <c r="H91" s="194"/>
      <c r="I91" s="194"/>
      <c r="J91" s="194"/>
    </row>
    <row r="92" spans="2:10">
      <c r="B92" s="195" t="s">
        <v>156</v>
      </c>
      <c r="C92" s="196"/>
      <c r="D92" s="196"/>
      <c r="E92" s="196"/>
      <c r="F92" s="196"/>
      <c r="G92" s="196"/>
      <c r="H92" s="196"/>
      <c r="I92" s="197"/>
      <c r="J92" s="89" t="s">
        <v>130</v>
      </c>
    </row>
    <row r="93" spans="2:10">
      <c r="B93" s="89" t="s">
        <v>17</v>
      </c>
      <c r="C93" s="190" t="s">
        <v>155</v>
      </c>
      <c r="D93" s="190"/>
      <c r="E93" s="190"/>
      <c r="F93" s="190"/>
      <c r="G93" s="190"/>
      <c r="H93" s="190"/>
      <c r="I93" s="190"/>
      <c r="J93" s="45">
        <f>J85</f>
        <v>24.330000000000002</v>
      </c>
    </row>
    <row r="94" spans="2:10">
      <c r="B94" s="60" t="s">
        <v>20</v>
      </c>
      <c r="C94" s="190" t="s">
        <v>154</v>
      </c>
      <c r="D94" s="190"/>
      <c r="E94" s="190"/>
      <c r="F94" s="190"/>
      <c r="G94" s="190"/>
      <c r="H94" s="190"/>
      <c r="I94" s="190"/>
      <c r="J94" s="61">
        <f>J89</f>
        <v>0</v>
      </c>
    </row>
    <row r="95" spans="2:10">
      <c r="B95" s="191" t="s">
        <v>153</v>
      </c>
      <c r="C95" s="191"/>
      <c r="D95" s="191"/>
      <c r="E95" s="191"/>
      <c r="F95" s="191"/>
      <c r="G95" s="191"/>
      <c r="H95" s="191"/>
      <c r="I95" s="191"/>
      <c r="J95" s="59">
        <f>SUM(J93:J94)</f>
        <v>24.330000000000002</v>
      </c>
    </row>
    <row r="96" spans="2:10">
      <c r="B96" s="208"/>
      <c r="C96" s="209"/>
      <c r="D96" s="209"/>
      <c r="E96" s="209"/>
      <c r="F96" s="209"/>
      <c r="G96" s="209"/>
      <c r="H96" s="209"/>
      <c r="I96" s="209"/>
      <c r="J96" s="209"/>
    </row>
    <row r="97" spans="2:10">
      <c r="B97" s="210" t="s">
        <v>125</v>
      </c>
      <c r="C97" s="210"/>
      <c r="D97" s="210"/>
      <c r="E97" s="210"/>
      <c r="F97" s="210"/>
      <c r="G97" s="210"/>
      <c r="H97" s="210"/>
      <c r="I97" s="210"/>
      <c r="J97" s="210"/>
    </row>
    <row r="98" spans="2:10">
      <c r="B98" s="89">
        <v>5</v>
      </c>
      <c r="C98" s="195" t="s">
        <v>152</v>
      </c>
      <c r="D98" s="196"/>
      <c r="E98" s="196"/>
      <c r="F98" s="196"/>
      <c r="G98" s="196"/>
      <c r="H98" s="196"/>
      <c r="I98" s="89"/>
      <c r="J98" s="89" t="s">
        <v>130</v>
      </c>
    </row>
    <row r="99" spans="2:10">
      <c r="B99" s="89" t="s">
        <v>0</v>
      </c>
      <c r="C99" s="211" t="s">
        <v>151</v>
      </c>
      <c r="D99" s="211"/>
      <c r="E99" s="211"/>
      <c r="F99" s="211"/>
      <c r="G99" s="211"/>
      <c r="H99" s="211"/>
      <c r="I99" s="44"/>
      <c r="J99" s="45">
        <f>'UNIFORME (GARÇOM)'!G17</f>
        <v>112.82666666666667</v>
      </c>
    </row>
    <row r="100" spans="2:10">
      <c r="B100" s="89" t="s">
        <v>1</v>
      </c>
      <c r="C100" s="211" t="s">
        <v>150</v>
      </c>
      <c r="D100" s="211"/>
      <c r="E100" s="211"/>
      <c r="F100" s="211"/>
      <c r="G100" s="211"/>
      <c r="H100" s="211"/>
      <c r="I100" s="44"/>
      <c r="J100" s="45">
        <f>(Materiais!J36+Materiais!J58)/4</f>
        <v>992.75166666666667</v>
      </c>
    </row>
    <row r="101" spans="2:10">
      <c r="B101" s="93" t="s">
        <v>2</v>
      </c>
      <c r="C101" s="211" t="s">
        <v>149</v>
      </c>
      <c r="D101" s="211"/>
      <c r="E101" s="211"/>
      <c r="F101" s="211"/>
      <c r="G101" s="211"/>
      <c r="H101" s="211"/>
      <c r="I101" s="90" t="s">
        <v>147</v>
      </c>
      <c r="J101" s="45">
        <f>Materiais!J8/4</f>
        <v>11.6675</v>
      </c>
    </row>
    <row r="102" spans="2:10">
      <c r="B102" s="93" t="s">
        <v>3</v>
      </c>
      <c r="C102" s="211" t="s">
        <v>15</v>
      </c>
      <c r="D102" s="211"/>
      <c r="E102" s="211"/>
      <c r="F102" s="211"/>
      <c r="G102" s="211"/>
      <c r="H102" s="211"/>
      <c r="I102" s="90" t="s">
        <v>147</v>
      </c>
      <c r="J102" s="45">
        <v>0</v>
      </c>
    </row>
    <row r="103" spans="2:10">
      <c r="B103" s="191" t="s">
        <v>148</v>
      </c>
      <c r="C103" s="191"/>
      <c r="D103" s="191"/>
      <c r="E103" s="191"/>
      <c r="F103" s="191"/>
      <c r="G103" s="191"/>
      <c r="H103" s="191"/>
      <c r="I103" s="47" t="s">
        <v>147</v>
      </c>
      <c r="J103" s="48">
        <f>SUM(J99:J102)</f>
        <v>1117.2458333333334</v>
      </c>
    </row>
    <row r="104" spans="2:10">
      <c r="B104" s="208"/>
      <c r="C104" s="209"/>
      <c r="D104" s="209"/>
      <c r="E104" s="209"/>
      <c r="F104" s="209"/>
      <c r="G104" s="209"/>
      <c r="H104" s="209"/>
      <c r="I104" s="209"/>
      <c r="J104" s="209"/>
    </row>
    <row r="105" spans="2:10">
      <c r="B105" s="210" t="s">
        <v>123</v>
      </c>
      <c r="C105" s="210"/>
      <c r="D105" s="210"/>
      <c r="E105" s="210"/>
      <c r="F105" s="210"/>
      <c r="G105" s="210"/>
      <c r="H105" s="210"/>
      <c r="I105" s="210"/>
      <c r="J105" s="210"/>
    </row>
    <row r="106" spans="2:10">
      <c r="B106" s="89">
        <v>6</v>
      </c>
      <c r="C106" s="195" t="s">
        <v>146</v>
      </c>
      <c r="D106" s="196"/>
      <c r="E106" s="196"/>
      <c r="F106" s="196"/>
      <c r="G106" s="196"/>
      <c r="H106" s="196"/>
      <c r="I106" s="89" t="s">
        <v>18</v>
      </c>
      <c r="J106" s="89" t="s">
        <v>130</v>
      </c>
    </row>
    <row r="107" spans="2:10">
      <c r="B107" s="89" t="s">
        <v>0</v>
      </c>
      <c r="C107" s="190" t="s">
        <v>29</v>
      </c>
      <c r="D107" s="190"/>
      <c r="E107" s="190"/>
      <c r="F107" s="190"/>
      <c r="G107" s="190"/>
      <c r="H107" s="190"/>
      <c r="I107" s="79">
        <v>8.0000000000000002E-3</v>
      </c>
      <c r="J107" s="45">
        <f>TRUNC(((J131)*I107),2)</f>
        <v>42.56</v>
      </c>
    </row>
    <row r="108" spans="2:10">
      <c r="B108" s="60" t="s">
        <v>1</v>
      </c>
      <c r="C108" s="190" t="s">
        <v>21</v>
      </c>
      <c r="D108" s="190"/>
      <c r="E108" s="190"/>
      <c r="F108" s="190"/>
      <c r="G108" s="190"/>
      <c r="H108" s="190"/>
      <c r="I108" s="79">
        <v>8.8249999999999995E-3</v>
      </c>
      <c r="J108" s="45">
        <f>TRUNC(((J131+J107)*I108),2)</f>
        <v>47.32</v>
      </c>
    </row>
    <row r="109" spans="2:10">
      <c r="B109" s="89" t="s">
        <v>2</v>
      </c>
      <c r="C109" s="198" t="s">
        <v>145</v>
      </c>
      <c r="D109" s="198"/>
      <c r="E109" s="198"/>
      <c r="F109" s="198"/>
      <c r="G109" s="198"/>
      <c r="H109" s="198"/>
      <c r="I109" s="78"/>
      <c r="J109" s="77"/>
    </row>
    <row r="110" spans="2:10">
      <c r="B110" s="60" t="s">
        <v>144</v>
      </c>
      <c r="C110" s="190" t="s">
        <v>228</v>
      </c>
      <c r="D110" s="190"/>
      <c r="E110" s="190"/>
      <c r="F110" s="190"/>
      <c r="G110" s="190"/>
      <c r="H110" s="190"/>
      <c r="I110" s="76">
        <v>1.4E-3</v>
      </c>
      <c r="J110" s="61">
        <f>TRUNC(I110*((J131+J107+J108)/(1-I115)),2)</f>
        <v>8.0299999999999994</v>
      </c>
    </row>
    <row r="111" spans="2:10">
      <c r="B111" s="60" t="s">
        <v>143</v>
      </c>
      <c r="C111" s="190" t="s">
        <v>229</v>
      </c>
      <c r="D111" s="190"/>
      <c r="E111" s="190"/>
      <c r="F111" s="190"/>
      <c r="G111" s="190"/>
      <c r="H111" s="190"/>
      <c r="I111" s="76">
        <v>6.4000000000000003E-3</v>
      </c>
      <c r="J111" s="61">
        <f>TRUNC(I111*(J131+J107+J108)/(1-I115),2)</f>
        <v>36.74</v>
      </c>
    </row>
    <row r="112" spans="2:10">
      <c r="B112" s="60" t="s">
        <v>142</v>
      </c>
      <c r="C112" s="190" t="s">
        <v>141</v>
      </c>
      <c r="D112" s="190"/>
      <c r="E112" s="190"/>
      <c r="F112" s="190"/>
      <c r="G112" s="190"/>
      <c r="H112" s="190"/>
      <c r="I112" s="76">
        <v>0.05</v>
      </c>
      <c r="J112" s="61">
        <f>TRUNC(I112*(J131+J107+J108)/(1-I115),2)</f>
        <v>287.10000000000002</v>
      </c>
    </row>
    <row r="113" spans="2:10">
      <c r="B113" s="191" t="s">
        <v>140</v>
      </c>
      <c r="C113" s="191"/>
      <c r="D113" s="191"/>
      <c r="E113" s="191"/>
      <c r="F113" s="191"/>
      <c r="G113" s="191"/>
      <c r="H113" s="191"/>
      <c r="I113" s="76"/>
      <c r="J113" s="59">
        <f>SUM(J107:J112)</f>
        <v>421.75</v>
      </c>
    </row>
    <row r="114" spans="2:10">
      <c r="B114" s="91"/>
      <c r="C114" s="199"/>
      <c r="D114" s="199"/>
      <c r="E114" s="199"/>
      <c r="F114" s="199"/>
      <c r="G114" s="199"/>
      <c r="H114" s="199"/>
      <c r="I114" s="199"/>
      <c r="J114" s="199"/>
    </row>
    <row r="115" spans="2:10">
      <c r="B115" s="75" t="s">
        <v>139</v>
      </c>
      <c r="C115" s="200" t="s">
        <v>138</v>
      </c>
      <c r="D115" s="200"/>
      <c r="E115" s="200"/>
      <c r="F115" s="200"/>
      <c r="G115" s="200"/>
      <c r="H115" s="200"/>
      <c r="I115" s="74">
        <f>I110+I111+I112</f>
        <v>5.7800000000000004E-2</v>
      </c>
      <c r="J115" s="73"/>
    </row>
    <row r="116" spans="2:10">
      <c r="B116" s="71"/>
      <c r="C116" s="201">
        <v>100</v>
      </c>
      <c r="D116" s="202"/>
      <c r="E116" s="202"/>
      <c r="F116" s="202"/>
      <c r="G116" s="202"/>
      <c r="H116" s="202"/>
      <c r="I116" s="69"/>
      <c r="J116" s="68"/>
    </row>
    <row r="117" spans="2:10">
      <c r="B117" s="72"/>
      <c r="C117" s="95"/>
      <c r="D117" s="95"/>
      <c r="E117" s="95"/>
      <c r="F117" s="95"/>
      <c r="G117" s="95"/>
      <c r="H117" s="95"/>
      <c r="I117" s="69"/>
      <c r="J117" s="68"/>
    </row>
    <row r="118" spans="2:10">
      <c r="B118" s="71" t="s">
        <v>137</v>
      </c>
      <c r="C118" s="202" t="s">
        <v>136</v>
      </c>
      <c r="D118" s="202"/>
      <c r="E118" s="202"/>
      <c r="F118" s="202"/>
      <c r="G118" s="202"/>
      <c r="H118" s="202"/>
      <c r="I118" s="69"/>
      <c r="J118" s="68">
        <f>J33+J66+J75+J95+J103+J107+J108</f>
        <v>5410.1512414053332</v>
      </c>
    </row>
    <row r="119" spans="2:10">
      <c r="B119" s="71"/>
      <c r="C119" s="95"/>
      <c r="D119" s="95"/>
      <c r="E119" s="95"/>
      <c r="F119" s="95"/>
      <c r="G119" s="95"/>
      <c r="H119" s="95"/>
      <c r="I119" s="69"/>
      <c r="J119" s="68"/>
    </row>
    <row r="120" spans="2:10">
      <c r="B120" s="71" t="s">
        <v>135</v>
      </c>
      <c r="C120" s="202" t="s">
        <v>134</v>
      </c>
      <c r="D120" s="202"/>
      <c r="E120" s="202"/>
      <c r="F120" s="202"/>
      <c r="G120" s="202"/>
      <c r="H120" s="202"/>
      <c r="I120" s="69"/>
      <c r="J120" s="68">
        <f>TRUNC(J118/(1-I115),2)</f>
        <v>5742.04</v>
      </c>
    </row>
    <row r="121" spans="2:10">
      <c r="B121" s="71"/>
      <c r="C121" s="95"/>
      <c r="D121" s="95"/>
      <c r="E121" s="95"/>
      <c r="F121" s="95"/>
      <c r="G121" s="95"/>
      <c r="H121" s="95"/>
      <c r="I121" s="69"/>
      <c r="J121" s="68"/>
    </row>
    <row r="122" spans="2:10">
      <c r="B122" s="67"/>
      <c r="C122" s="193" t="s">
        <v>133</v>
      </c>
      <c r="D122" s="193"/>
      <c r="E122" s="193"/>
      <c r="F122" s="193"/>
      <c r="G122" s="193"/>
      <c r="H122" s="193"/>
      <c r="I122" s="66"/>
      <c r="J122" s="65">
        <f>J120-J118</f>
        <v>331.8887585946668</v>
      </c>
    </row>
    <row r="123" spans="2:10">
      <c r="B123" s="91"/>
      <c r="C123" s="91"/>
      <c r="D123" s="91"/>
      <c r="E123" s="91"/>
      <c r="F123" s="91"/>
      <c r="G123" s="91"/>
      <c r="H123" s="91"/>
      <c r="I123" s="91"/>
      <c r="J123" s="63"/>
    </row>
    <row r="124" spans="2:10">
      <c r="B124" s="194" t="s">
        <v>132</v>
      </c>
      <c r="C124" s="194"/>
      <c r="D124" s="194"/>
      <c r="E124" s="194"/>
      <c r="F124" s="194"/>
      <c r="G124" s="194"/>
      <c r="H124" s="194"/>
      <c r="I124" s="194"/>
      <c r="J124" s="194"/>
    </row>
    <row r="125" spans="2:10">
      <c r="B125" s="195" t="s">
        <v>131</v>
      </c>
      <c r="C125" s="196"/>
      <c r="D125" s="196"/>
      <c r="E125" s="196"/>
      <c r="F125" s="196"/>
      <c r="G125" s="196"/>
      <c r="H125" s="196"/>
      <c r="I125" s="197"/>
      <c r="J125" s="89" t="s">
        <v>130</v>
      </c>
    </row>
    <row r="126" spans="2:10">
      <c r="B126" s="90" t="s">
        <v>0</v>
      </c>
      <c r="C126" s="190" t="s">
        <v>129</v>
      </c>
      <c r="D126" s="190"/>
      <c r="E126" s="190"/>
      <c r="F126" s="190"/>
      <c r="G126" s="190"/>
      <c r="H126" s="190"/>
      <c r="I126" s="190"/>
      <c r="J126" s="45">
        <f>J33</f>
        <v>1901.53</v>
      </c>
    </row>
    <row r="127" spans="2:10">
      <c r="B127" s="62" t="s">
        <v>1</v>
      </c>
      <c r="C127" s="190" t="s">
        <v>128</v>
      </c>
      <c r="D127" s="190"/>
      <c r="E127" s="190"/>
      <c r="F127" s="190"/>
      <c r="G127" s="190"/>
      <c r="H127" s="190"/>
      <c r="I127" s="190"/>
      <c r="J127" s="61">
        <f>J66</f>
        <v>2142.0454080720001</v>
      </c>
    </row>
    <row r="128" spans="2:10">
      <c r="B128" s="62" t="s">
        <v>2</v>
      </c>
      <c r="C128" s="190" t="s">
        <v>127</v>
      </c>
      <c r="D128" s="190"/>
      <c r="E128" s="190"/>
      <c r="F128" s="190"/>
      <c r="G128" s="190"/>
      <c r="H128" s="190"/>
      <c r="I128" s="190"/>
      <c r="J128" s="61">
        <f>J75</f>
        <v>135.12</v>
      </c>
    </row>
    <row r="129" spans="2:10">
      <c r="B129" s="90" t="s">
        <v>3</v>
      </c>
      <c r="C129" s="190" t="s">
        <v>126</v>
      </c>
      <c r="D129" s="190"/>
      <c r="E129" s="190"/>
      <c r="F129" s="190"/>
      <c r="G129" s="190"/>
      <c r="H129" s="190"/>
      <c r="I129" s="190"/>
      <c r="J129" s="61">
        <f>J95</f>
        <v>24.330000000000002</v>
      </c>
    </row>
    <row r="130" spans="2:10">
      <c r="B130" s="62" t="s">
        <v>11</v>
      </c>
      <c r="C130" s="190" t="s">
        <v>125</v>
      </c>
      <c r="D130" s="190"/>
      <c r="E130" s="190"/>
      <c r="F130" s="190"/>
      <c r="G130" s="190"/>
      <c r="H130" s="190"/>
      <c r="I130" s="190"/>
      <c r="J130" s="61">
        <f>J103</f>
        <v>1117.2458333333334</v>
      </c>
    </row>
    <row r="131" spans="2:10">
      <c r="B131" s="60"/>
      <c r="C131" s="191" t="s">
        <v>124</v>
      </c>
      <c r="D131" s="191"/>
      <c r="E131" s="191"/>
      <c r="F131" s="191"/>
      <c r="G131" s="191"/>
      <c r="H131" s="191"/>
      <c r="I131" s="191"/>
      <c r="J131" s="59">
        <f>SUM(J126:J130)</f>
        <v>5320.2712414053331</v>
      </c>
    </row>
    <row r="132" spans="2:10">
      <c r="B132" s="90" t="s">
        <v>12</v>
      </c>
      <c r="C132" s="190" t="s">
        <v>123</v>
      </c>
      <c r="D132" s="190"/>
      <c r="E132" s="190"/>
      <c r="F132" s="190"/>
      <c r="G132" s="190"/>
      <c r="H132" s="190"/>
      <c r="I132" s="190"/>
      <c r="J132" s="45">
        <f>J113</f>
        <v>421.75</v>
      </c>
    </row>
    <row r="133" spans="2:10" ht="18">
      <c r="B133" s="192" t="s">
        <v>122</v>
      </c>
      <c r="C133" s="192"/>
      <c r="D133" s="192"/>
      <c r="E133" s="192"/>
      <c r="F133" s="192"/>
      <c r="G133" s="192"/>
      <c r="H133" s="192"/>
      <c r="I133" s="192"/>
      <c r="J133" s="57">
        <f>TRUNC(J131+J132,2)</f>
        <v>5742.02</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view="pageBreakPreview" topLeftCell="A19" zoomScale="60" zoomScaleNormal="80" workbookViewId="0">
      <selection activeCell="C53" sqref="C53:J54"/>
    </sheetView>
  </sheetViews>
  <sheetFormatPr defaultRowHeight="15"/>
  <cols>
    <col min="1" max="1" width="4.425781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2" t="s">
        <v>231</v>
      </c>
      <c r="C1" s="182"/>
      <c r="D1" s="182"/>
      <c r="E1" s="182"/>
      <c r="F1" s="182"/>
      <c r="G1" s="182"/>
      <c r="H1" s="182"/>
      <c r="I1" s="182"/>
      <c r="J1" s="182"/>
    </row>
    <row r="2" spans="2:10">
      <c r="B2" s="183" t="s">
        <v>213</v>
      </c>
      <c r="C2" s="183"/>
      <c r="D2" s="183"/>
      <c r="E2" s="183"/>
      <c r="F2" s="183"/>
      <c r="G2" s="183"/>
      <c r="H2" s="183"/>
      <c r="I2" s="183"/>
      <c r="J2" s="183"/>
    </row>
    <row r="3" spans="2:10">
      <c r="B3" s="183" t="s">
        <v>212</v>
      </c>
      <c r="C3" s="183"/>
      <c r="D3" s="183"/>
      <c r="E3" s="183"/>
      <c r="F3" s="183"/>
      <c r="G3" s="183"/>
      <c r="H3" s="183"/>
      <c r="I3" s="183"/>
      <c r="J3" s="183"/>
    </row>
    <row r="4" spans="2:10">
      <c r="B4" s="7"/>
      <c r="C4" s="7" t="s">
        <v>37</v>
      </c>
      <c r="D4" s="185" t="s">
        <v>232</v>
      </c>
      <c r="E4" s="187"/>
      <c r="F4" s="187"/>
      <c r="G4" s="187"/>
      <c r="H4" s="187"/>
      <c r="I4" s="187"/>
      <c r="J4" s="186"/>
    </row>
    <row r="5" spans="2:10">
      <c r="B5" s="7"/>
      <c r="C5" s="7" t="s">
        <v>38</v>
      </c>
      <c r="D5" s="185" t="s">
        <v>233</v>
      </c>
      <c r="E5" s="187"/>
      <c r="F5" s="187"/>
      <c r="G5" s="187"/>
      <c r="H5" s="187"/>
      <c r="I5" s="187"/>
      <c r="J5" s="186"/>
    </row>
    <row r="6" spans="2:10">
      <c r="B6" s="231" t="s">
        <v>216</v>
      </c>
      <c r="C6" s="231"/>
      <c r="D6" s="231"/>
      <c r="E6" s="231"/>
      <c r="F6" s="231"/>
      <c r="G6" s="231"/>
      <c r="H6" s="231"/>
      <c r="I6" s="231"/>
      <c r="J6" s="231"/>
    </row>
    <row r="7" spans="2:10">
      <c r="B7" s="232"/>
      <c r="C7" s="232"/>
      <c r="D7" s="232"/>
      <c r="E7" s="232"/>
      <c r="F7" s="232"/>
      <c r="G7" s="232"/>
      <c r="H7" s="232"/>
      <c r="I7" s="232"/>
      <c r="J7" s="232"/>
    </row>
    <row r="8" spans="2:10">
      <c r="B8" s="194" t="s">
        <v>211</v>
      </c>
      <c r="C8" s="194"/>
      <c r="D8" s="194"/>
      <c r="E8" s="194"/>
      <c r="F8" s="194"/>
      <c r="G8" s="194"/>
      <c r="H8" s="194"/>
      <c r="I8" s="194"/>
      <c r="J8" s="194"/>
    </row>
    <row r="9" spans="2:10">
      <c r="B9" s="90" t="s">
        <v>0</v>
      </c>
      <c r="C9" s="190" t="s">
        <v>210</v>
      </c>
      <c r="D9" s="190"/>
      <c r="E9" s="190"/>
      <c r="F9" s="190"/>
      <c r="G9" s="190"/>
      <c r="H9" s="190"/>
      <c r="I9" s="229">
        <v>44495</v>
      </c>
      <c r="J9" s="227"/>
    </row>
    <row r="10" spans="2:10">
      <c r="B10" s="90" t="s">
        <v>1</v>
      </c>
      <c r="C10" s="190" t="s">
        <v>209</v>
      </c>
      <c r="D10" s="190"/>
      <c r="E10" s="190"/>
      <c r="F10" s="190"/>
      <c r="G10" s="190"/>
      <c r="H10" s="190"/>
      <c r="I10" s="227" t="s">
        <v>215</v>
      </c>
      <c r="J10" s="227"/>
    </row>
    <row r="11" spans="2:10">
      <c r="B11" s="90" t="s">
        <v>2</v>
      </c>
      <c r="C11" s="190" t="s">
        <v>208</v>
      </c>
      <c r="D11" s="190"/>
      <c r="E11" s="190"/>
      <c r="F11" s="190"/>
      <c r="G11" s="190"/>
      <c r="H11" s="190"/>
      <c r="I11" s="233" t="s">
        <v>230</v>
      </c>
      <c r="J11" s="227"/>
    </row>
    <row r="12" spans="2:10">
      <c r="B12" s="90" t="s">
        <v>3</v>
      </c>
      <c r="C12" s="190" t="s">
        <v>207</v>
      </c>
      <c r="D12" s="190"/>
      <c r="E12" s="190"/>
      <c r="F12" s="190"/>
      <c r="G12" s="190"/>
      <c r="H12" s="190"/>
      <c r="I12" s="227">
        <v>12</v>
      </c>
      <c r="J12" s="227"/>
    </row>
    <row r="13" spans="2:10">
      <c r="B13" s="91"/>
      <c r="C13" s="96"/>
      <c r="D13" s="96"/>
      <c r="E13" s="96"/>
      <c r="F13" s="96"/>
      <c r="G13" s="96"/>
      <c r="H13" s="96"/>
      <c r="I13" s="91"/>
      <c r="J13" s="91"/>
    </row>
    <row r="14" spans="2:10">
      <c r="B14" s="194" t="s">
        <v>4</v>
      </c>
      <c r="C14" s="194"/>
      <c r="D14" s="194"/>
      <c r="E14" s="194"/>
      <c r="F14" s="194"/>
      <c r="G14" s="194"/>
      <c r="H14" s="194"/>
      <c r="I14" s="194"/>
      <c r="J14" s="194"/>
    </row>
    <row r="15" spans="2:10">
      <c r="B15" s="227" t="s">
        <v>5</v>
      </c>
      <c r="C15" s="227"/>
      <c r="D15" s="227" t="s">
        <v>6</v>
      </c>
      <c r="E15" s="227"/>
      <c r="F15" s="227" t="s">
        <v>206</v>
      </c>
      <c r="G15" s="227"/>
      <c r="H15" s="227"/>
      <c r="I15" s="227"/>
      <c r="J15" s="227"/>
    </row>
    <row r="16" spans="2:10">
      <c r="B16" s="227" t="s">
        <v>234</v>
      </c>
      <c r="C16" s="227"/>
      <c r="D16" s="227" t="s">
        <v>116</v>
      </c>
      <c r="E16" s="227"/>
      <c r="F16" s="227">
        <v>1</v>
      </c>
      <c r="G16" s="227"/>
      <c r="H16" s="227"/>
      <c r="I16" s="227"/>
      <c r="J16" s="227"/>
    </row>
    <row r="17" spans="2:10">
      <c r="B17" s="91"/>
      <c r="C17" s="96"/>
      <c r="D17" s="96"/>
      <c r="E17" s="96"/>
      <c r="F17" s="96"/>
      <c r="G17" s="96"/>
      <c r="H17" s="96"/>
      <c r="I17" s="91"/>
      <c r="J17" s="91"/>
    </row>
    <row r="18" spans="2:10">
      <c r="B18" s="194" t="s">
        <v>205</v>
      </c>
      <c r="C18" s="194"/>
      <c r="D18" s="194"/>
      <c r="E18" s="194"/>
      <c r="F18" s="194"/>
      <c r="G18" s="194"/>
      <c r="H18" s="194"/>
      <c r="I18" s="194"/>
      <c r="J18" s="194"/>
    </row>
    <row r="19" spans="2:10">
      <c r="B19" s="90">
        <v>1</v>
      </c>
      <c r="C19" s="190" t="s">
        <v>7</v>
      </c>
      <c r="D19" s="190"/>
      <c r="E19" s="190"/>
      <c r="F19" s="190"/>
      <c r="G19" s="190"/>
      <c r="H19" s="190"/>
      <c r="I19" s="227" t="s">
        <v>234</v>
      </c>
      <c r="J19" s="227"/>
    </row>
    <row r="20" spans="2:10">
      <c r="B20" s="90">
        <v>2</v>
      </c>
      <c r="C20" s="190" t="s">
        <v>117</v>
      </c>
      <c r="D20" s="190"/>
      <c r="E20" s="190"/>
      <c r="F20" s="190"/>
      <c r="G20" s="190"/>
      <c r="H20" s="190"/>
      <c r="I20" s="227" t="s">
        <v>286</v>
      </c>
      <c r="J20" s="227"/>
    </row>
    <row r="21" spans="2:10">
      <c r="B21" s="90">
        <v>3</v>
      </c>
      <c r="C21" s="190" t="s">
        <v>204</v>
      </c>
      <c r="D21" s="190"/>
      <c r="E21" s="190"/>
      <c r="F21" s="190"/>
      <c r="G21" s="190"/>
      <c r="H21" s="190"/>
      <c r="I21" s="228">
        <v>1287.96</v>
      </c>
      <c r="J21" s="227"/>
    </row>
    <row r="22" spans="2:10">
      <c r="B22" s="90">
        <v>4</v>
      </c>
      <c r="C22" s="190" t="s">
        <v>8</v>
      </c>
      <c r="D22" s="190"/>
      <c r="E22" s="190"/>
      <c r="F22" s="190"/>
      <c r="G22" s="190"/>
      <c r="H22" s="190"/>
      <c r="I22" s="191" t="s">
        <v>287</v>
      </c>
      <c r="J22" s="191"/>
    </row>
    <row r="23" spans="2:10">
      <c r="B23" s="90">
        <v>5</v>
      </c>
      <c r="C23" s="190" t="s">
        <v>9</v>
      </c>
      <c r="D23" s="190"/>
      <c r="E23" s="190"/>
      <c r="F23" s="190"/>
      <c r="G23" s="190"/>
      <c r="H23" s="190"/>
      <c r="I23" s="229">
        <v>44197</v>
      </c>
      <c r="J23" s="227"/>
    </row>
    <row r="24" spans="2:10">
      <c r="B24" s="230"/>
      <c r="C24" s="230"/>
      <c r="D24" s="230"/>
      <c r="E24" s="230"/>
      <c r="F24" s="230"/>
      <c r="G24" s="230"/>
      <c r="H24" s="230"/>
      <c r="I24" s="230"/>
      <c r="J24" s="230"/>
    </row>
    <row r="25" spans="2:10">
      <c r="B25" s="210" t="s">
        <v>129</v>
      </c>
      <c r="C25" s="210"/>
      <c r="D25" s="210"/>
      <c r="E25" s="210"/>
      <c r="F25" s="210"/>
      <c r="G25" s="210"/>
      <c r="H25" s="210"/>
      <c r="I25" s="210"/>
      <c r="J25" s="210"/>
    </row>
    <row r="26" spans="2:10">
      <c r="B26" s="89">
        <v>1</v>
      </c>
      <c r="C26" s="195" t="s">
        <v>203</v>
      </c>
      <c r="D26" s="196"/>
      <c r="E26" s="196"/>
      <c r="F26" s="196"/>
      <c r="G26" s="196"/>
      <c r="H26" s="197"/>
      <c r="I26" s="89" t="s">
        <v>18</v>
      </c>
      <c r="J26" s="89" t="s">
        <v>130</v>
      </c>
    </row>
    <row r="27" spans="2:10">
      <c r="B27" s="89" t="s">
        <v>0</v>
      </c>
      <c r="C27" s="190" t="s">
        <v>10</v>
      </c>
      <c r="D27" s="190"/>
      <c r="E27" s="190"/>
      <c r="F27" s="190"/>
      <c r="G27" s="190"/>
      <c r="H27" s="190"/>
      <c r="I27" s="94"/>
      <c r="J27" s="45">
        <f>I21</f>
        <v>1287.96</v>
      </c>
    </row>
    <row r="28" spans="2:10">
      <c r="B28" s="89" t="s">
        <v>1</v>
      </c>
      <c r="C28" s="190" t="s">
        <v>202</v>
      </c>
      <c r="D28" s="190"/>
      <c r="E28" s="190"/>
      <c r="F28" s="190"/>
      <c r="G28" s="190"/>
      <c r="H28" s="190"/>
      <c r="I28" s="78"/>
      <c r="J28" s="45"/>
    </row>
    <row r="29" spans="2:10">
      <c r="B29" s="89" t="s">
        <v>2</v>
      </c>
      <c r="C29" s="190" t="s">
        <v>201</v>
      </c>
      <c r="D29" s="190"/>
      <c r="E29" s="190"/>
      <c r="F29" s="190"/>
      <c r="G29" s="190"/>
      <c r="H29" s="190"/>
      <c r="I29" s="78"/>
      <c r="J29" s="45"/>
    </row>
    <row r="30" spans="2:10">
      <c r="B30" s="89" t="s">
        <v>3</v>
      </c>
      <c r="C30" s="190" t="s">
        <v>200</v>
      </c>
      <c r="D30" s="190"/>
      <c r="E30" s="190"/>
      <c r="F30" s="190"/>
      <c r="G30" s="190"/>
      <c r="H30" s="190"/>
      <c r="I30" s="78"/>
      <c r="J30" s="45"/>
    </row>
    <row r="31" spans="2:10">
      <c r="B31" s="60" t="s">
        <v>11</v>
      </c>
      <c r="C31" s="190" t="s">
        <v>199</v>
      </c>
      <c r="D31" s="190"/>
      <c r="E31" s="190"/>
      <c r="F31" s="190"/>
      <c r="G31" s="190"/>
      <c r="H31" s="190"/>
      <c r="I31" s="86"/>
      <c r="J31" s="45"/>
    </row>
    <row r="32" spans="2:10">
      <c r="B32" s="60" t="s">
        <v>12</v>
      </c>
      <c r="C32" s="190" t="s">
        <v>15</v>
      </c>
      <c r="D32" s="190"/>
      <c r="E32" s="190"/>
      <c r="F32" s="190"/>
      <c r="G32" s="190"/>
      <c r="H32" s="190"/>
      <c r="I32" s="78"/>
      <c r="J32" s="45"/>
    </row>
    <row r="33" spans="2:10">
      <c r="B33" s="191" t="s">
        <v>198</v>
      </c>
      <c r="C33" s="191"/>
      <c r="D33" s="191"/>
      <c r="E33" s="191"/>
      <c r="F33" s="191"/>
      <c r="G33" s="191"/>
      <c r="H33" s="191"/>
      <c r="I33" s="191"/>
      <c r="J33" s="48">
        <f>SUM(J27:J32)</f>
        <v>1287.96</v>
      </c>
    </row>
    <row r="34" spans="2:10">
      <c r="B34" s="85"/>
      <c r="C34" s="85"/>
      <c r="D34" s="85"/>
      <c r="E34" s="85"/>
      <c r="F34" s="85"/>
      <c r="G34" s="85"/>
      <c r="H34" s="85"/>
      <c r="I34" s="85"/>
      <c r="J34" s="84"/>
    </row>
    <row r="35" spans="2:10">
      <c r="B35" s="210" t="s">
        <v>128</v>
      </c>
      <c r="C35" s="210"/>
      <c r="D35" s="210"/>
      <c r="E35" s="210"/>
      <c r="F35" s="210"/>
      <c r="G35" s="210"/>
      <c r="H35" s="210"/>
      <c r="I35" s="210"/>
      <c r="J35" s="210"/>
    </row>
    <row r="36" spans="2:10">
      <c r="B36" s="218" t="s">
        <v>118</v>
      </c>
      <c r="C36" s="218"/>
      <c r="D36" s="218"/>
      <c r="E36" s="218"/>
      <c r="F36" s="218"/>
      <c r="G36" s="218"/>
      <c r="H36" s="218"/>
      <c r="I36" s="92" t="s">
        <v>18</v>
      </c>
      <c r="J36" s="92" t="s">
        <v>130</v>
      </c>
    </row>
    <row r="37" spans="2:10">
      <c r="B37" s="89" t="s">
        <v>0</v>
      </c>
      <c r="C37" s="190" t="s">
        <v>119</v>
      </c>
      <c r="D37" s="190"/>
      <c r="E37" s="190"/>
      <c r="F37" s="190"/>
      <c r="G37" s="190"/>
      <c r="H37" s="190"/>
      <c r="I37" s="44">
        <v>8.3299999999999999E-2</v>
      </c>
      <c r="J37" s="45">
        <f>$J$33*I37</f>
        <v>107.287068</v>
      </c>
    </row>
    <row r="38" spans="2:10">
      <c r="B38" s="89" t="s">
        <v>1</v>
      </c>
      <c r="C38" s="190" t="s">
        <v>120</v>
      </c>
      <c r="D38" s="190"/>
      <c r="E38" s="190"/>
      <c r="F38" s="190"/>
      <c r="G38" s="190"/>
      <c r="H38" s="190"/>
      <c r="I38" s="46">
        <v>0.121</v>
      </c>
      <c r="J38" s="45">
        <f>$J$33*I38</f>
        <v>155.84316000000001</v>
      </c>
    </row>
    <row r="39" spans="2:10">
      <c r="B39" s="191" t="s">
        <v>121</v>
      </c>
      <c r="C39" s="191"/>
      <c r="D39" s="191"/>
      <c r="E39" s="191"/>
      <c r="F39" s="191"/>
      <c r="G39" s="191"/>
      <c r="H39" s="191"/>
      <c r="I39" s="47">
        <f>SUM(I37:I38)</f>
        <v>0.20429999999999998</v>
      </c>
      <c r="J39" s="48">
        <f>SUM(J37:J38)</f>
        <v>263.13022799999999</v>
      </c>
    </row>
    <row r="40" spans="2:10">
      <c r="B40" s="216"/>
      <c r="C40" s="217"/>
      <c r="D40" s="217"/>
      <c r="E40" s="217"/>
      <c r="F40" s="217"/>
      <c r="G40" s="217"/>
      <c r="H40" s="217"/>
      <c r="I40" s="217"/>
      <c r="J40" s="217"/>
    </row>
    <row r="41" spans="2:10">
      <c r="B41" s="218" t="s">
        <v>197</v>
      </c>
      <c r="C41" s="218"/>
      <c r="D41" s="218"/>
      <c r="E41" s="218"/>
      <c r="F41" s="218"/>
      <c r="G41" s="218"/>
      <c r="H41" s="218"/>
      <c r="I41" s="92" t="s">
        <v>18</v>
      </c>
      <c r="J41" s="92" t="s">
        <v>130</v>
      </c>
    </row>
    <row r="42" spans="2:10">
      <c r="B42" s="89" t="s">
        <v>0</v>
      </c>
      <c r="C42" s="190" t="s">
        <v>196</v>
      </c>
      <c r="D42" s="190"/>
      <c r="E42" s="190"/>
      <c r="F42" s="190"/>
      <c r="G42" s="190"/>
      <c r="H42" s="190"/>
      <c r="I42" s="44">
        <v>0.2</v>
      </c>
      <c r="J42" s="45">
        <f>($J$33+$J$39)*I42</f>
        <v>310.21804560000004</v>
      </c>
    </row>
    <row r="43" spans="2:10">
      <c r="B43" s="89" t="s">
        <v>1</v>
      </c>
      <c r="C43" s="190" t="s">
        <v>195</v>
      </c>
      <c r="D43" s="190"/>
      <c r="E43" s="190"/>
      <c r="F43" s="190"/>
      <c r="G43" s="190"/>
      <c r="H43" s="190"/>
      <c r="I43" s="44">
        <v>2.5000000000000001E-2</v>
      </c>
      <c r="J43" s="45">
        <f t="shared" ref="J43:J49" si="0">($J$33+$J$39)*I43</f>
        <v>38.777255700000005</v>
      </c>
    </row>
    <row r="44" spans="2:10">
      <c r="B44" s="89" t="s">
        <v>2</v>
      </c>
      <c r="C44" s="190" t="s">
        <v>194</v>
      </c>
      <c r="D44" s="190"/>
      <c r="E44" s="190"/>
      <c r="F44" s="190"/>
      <c r="G44" s="190"/>
      <c r="H44" s="190"/>
      <c r="I44" s="81">
        <v>0.03</v>
      </c>
      <c r="J44" s="45">
        <f t="shared" si="0"/>
        <v>46.532706839999996</v>
      </c>
    </row>
    <row r="45" spans="2:10">
      <c r="B45" s="89" t="s">
        <v>3</v>
      </c>
      <c r="C45" s="190" t="s">
        <v>193</v>
      </c>
      <c r="D45" s="190"/>
      <c r="E45" s="190"/>
      <c r="F45" s="190"/>
      <c r="G45" s="190"/>
      <c r="H45" s="190"/>
      <c r="I45" s="44">
        <v>1.4999999999999999E-2</v>
      </c>
      <c r="J45" s="45">
        <f t="shared" si="0"/>
        <v>23.266353419999998</v>
      </c>
    </row>
    <row r="46" spans="2:10">
      <c r="B46" s="89" t="s">
        <v>11</v>
      </c>
      <c r="C46" s="190" t="s">
        <v>192</v>
      </c>
      <c r="D46" s="190"/>
      <c r="E46" s="190"/>
      <c r="F46" s="190"/>
      <c r="G46" s="190"/>
      <c r="H46" s="190"/>
      <c r="I46" s="44">
        <v>0.01</v>
      </c>
      <c r="J46" s="45">
        <f t="shared" si="0"/>
        <v>15.51090228</v>
      </c>
    </row>
    <row r="47" spans="2:10">
      <c r="B47" s="89" t="s">
        <v>12</v>
      </c>
      <c r="C47" s="190" t="s">
        <v>191</v>
      </c>
      <c r="D47" s="190"/>
      <c r="E47" s="190"/>
      <c r="F47" s="190"/>
      <c r="G47" s="190"/>
      <c r="H47" s="190"/>
      <c r="I47" s="44">
        <v>6.0000000000000001E-3</v>
      </c>
      <c r="J47" s="45">
        <f t="shared" si="0"/>
        <v>9.3065413679999995</v>
      </c>
    </row>
    <row r="48" spans="2:10">
      <c r="B48" s="89" t="s">
        <v>13</v>
      </c>
      <c r="C48" s="190" t="s">
        <v>190</v>
      </c>
      <c r="D48" s="190"/>
      <c r="E48" s="190"/>
      <c r="F48" s="190"/>
      <c r="G48" s="190"/>
      <c r="H48" s="190"/>
      <c r="I48" s="44">
        <v>2E-3</v>
      </c>
      <c r="J48" s="45">
        <f t="shared" si="0"/>
        <v>3.1021804560000001</v>
      </c>
    </row>
    <row r="49" spans="2:10">
      <c r="B49" s="89" t="s">
        <v>14</v>
      </c>
      <c r="C49" s="190" t="s">
        <v>189</v>
      </c>
      <c r="D49" s="190"/>
      <c r="E49" s="190"/>
      <c r="F49" s="190"/>
      <c r="G49" s="190"/>
      <c r="H49" s="190"/>
      <c r="I49" s="44">
        <v>0.08</v>
      </c>
      <c r="J49" s="45">
        <f t="shared" si="0"/>
        <v>124.08721824</v>
      </c>
    </row>
    <row r="50" spans="2:10">
      <c r="B50" s="191" t="s">
        <v>188</v>
      </c>
      <c r="C50" s="191"/>
      <c r="D50" s="191"/>
      <c r="E50" s="191"/>
      <c r="F50" s="191"/>
      <c r="G50" s="191"/>
      <c r="H50" s="191"/>
      <c r="I50" s="47">
        <f>SUM(I42:I49)</f>
        <v>0.36800000000000005</v>
      </c>
      <c r="J50" s="48">
        <f>SUM(J42:J49)</f>
        <v>570.80120390399998</v>
      </c>
    </row>
    <row r="51" spans="2:10">
      <c r="B51" s="219"/>
      <c r="C51" s="219"/>
      <c r="D51" s="219"/>
      <c r="E51" s="219"/>
      <c r="F51" s="219"/>
      <c r="G51" s="219"/>
      <c r="H51" s="219"/>
      <c r="I51" s="219"/>
      <c r="J51" s="220"/>
    </row>
    <row r="52" spans="2:10">
      <c r="B52" s="218" t="s">
        <v>187</v>
      </c>
      <c r="C52" s="218"/>
      <c r="D52" s="218"/>
      <c r="E52" s="218"/>
      <c r="F52" s="218"/>
      <c r="G52" s="218"/>
      <c r="H52" s="218"/>
      <c r="I52" s="88"/>
      <c r="J52" s="92" t="s">
        <v>130</v>
      </c>
    </row>
    <row r="53" spans="2:10">
      <c r="B53" s="89" t="s">
        <v>0</v>
      </c>
      <c r="C53" s="211" t="s">
        <v>300</v>
      </c>
      <c r="D53" s="211"/>
      <c r="E53" s="211"/>
      <c r="F53" s="211"/>
      <c r="G53" s="211"/>
      <c r="H53" s="211"/>
      <c r="I53" s="113" t="s">
        <v>147</v>
      </c>
      <c r="J53" s="82">
        <f>5.5*2*22-(J27*6%)</f>
        <v>164.72239999999999</v>
      </c>
    </row>
    <row r="54" spans="2:10">
      <c r="B54" s="89" t="s">
        <v>1</v>
      </c>
      <c r="C54" s="211" t="s">
        <v>301</v>
      </c>
      <c r="D54" s="211"/>
      <c r="E54" s="211"/>
      <c r="F54" s="211"/>
      <c r="G54" s="211"/>
      <c r="H54" s="211"/>
      <c r="I54" s="113" t="s">
        <v>147</v>
      </c>
      <c r="J54" s="82">
        <f>35*22</f>
        <v>770</v>
      </c>
    </row>
    <row r="55" spans="2:10">
      <c r="B55" s="89" t="s">
        <v>2</v>
      </c>
      <c r="C55" s="221" t="s">
        <v>186</v>
      </c>
      <c r="D55" s="222"/>
      <c r="E55" s="222"/>
      <c r="F55" s="222"/>
      <c r="G55" s="222"/>
      <c r="H55" s="223"/>
      <c r="I55" s="90" t="s">
        <v>147</v>
      </c>
      <c r="J55" s="82">
        <v>0</v>
      </c>
    </row>
    <row r="56" spans="2:10">
      <c r="B56" s="89" t="s">
        <v>3</v>
      </c>
      <c r="C56" s="211" t="s">
        <v>227</v>
      </c>
      <c r="D56" s="211"/>
      <c r="E56" s="211"/>
      <c r="F56" s="211"/>
      <c r="G56" s="211"/>
      <c r="H56" s="211"/>
      <c r="I56" s="90" t="s">
        <v>147</v>
      </c>
      <c r="J56" s="82">
        <v>10.63</v>
      </c>
    </row>
    <row r="57" spans="2:10">
      <c r="B57" s="89" t="s">
        <v>11</v>
      </c>
      <c r="C57" s="221" t="s">
        <v>185</v>
      </c>
      <c r="D57" s="222"/>
      <c r="E57" s="222"/>
      <c r="F57" s="222"/>
      <c r="G57" s="222"/>
      <c r="H57" s="223"/>
      <c r="I57" s="90" t="s">
        <v>147</v>
      </c>
      <c r="J57" s="82">
        <v>2.2999999999999998</v>
      </c>
    </row>
    <row r="58" spans="2:10">
      <c r="B58" s="89" t="s">
        <v>12</v>
      </c>
      <c r="C58" s="211" t="s">
        <v>15</v>
      </c>
      <c r="D58" s="211"/>
      <c r="E58" s="211"/>
      <c r="F58" s="211"/>
      <c r="G58" s="211"/>
      <c r="H58" s="211"/>
      <c r="I58" s="90" t="s">
        <v>147</v>
      </c>
      <c r="J58" s="82"/>
    </row>
    <row r="59" spans="2:10">
      <c r="B59" s="191" t="s">
        <v>184</v>
      </c>
      <c r="C59" s="191"/>
      <c r="D59" s="191"/>
      <c r="E59" s="191"/>
      <c r="F59" s="191"/>
      <c r="G59" s="191"/>
      <c r="H59" s="191"/>
      <c r="I59" s="191"/>
      <c r="J59" s="48">
        <f>SUM(J53:J58)</f>
        <v>947.65239999999994</v>
      </c>
    </row>
    <row r="60" spans="2:10">
      <c r="B60" s="219"/>
      <c r="C60" s="219"/>
      <c r="D60" s="219"/>
      <c r="E60" s="219"/>
      <c r="F60" s="219"/>
      <c r="G60" s="219"/>
      <c r="H60" s="219"/>
      <c r="I60" s="219"/>
      <c r="J60" s="220"/>
    </row>
    <row r="61" spans="2:10">
      <c r="B61" s="224" t="s">
        <v>183</v>
      </c>
      <c r="C61" s="225"/>
      <c r="D61" s="225"/>
      <c r="E61" s="225"/>
      <c r="F61" s="225"/>
      <c r="G61" s="225"/>
      <c r="H61" s="225"/>
      <c r="I61" s="225"/>
      <c r="J61" s="226"/>
    </row>
    <row r="62" spans="2:10">
      <c r="B62" s="195" t="s">
        <v>182</v>
      </c>
      <c r="C62" s="196"/>
      <c r="D62" s="196"/>
      <c r="E62" s="196"/>
      <c r="F62" s="196"/>
      <c r="G62" s="196"/>
      <c r="H62" s="196"/>
      <c r="I62" s="197"/>
      <c r="J62" s="89" t="s">
        <v>130</v>
      </c>
    </row>
    <row r="63" spans="2:10">
      <c r="B63" s="89" t="s">
        <v>181</v>
      </c>
      <c r="C63" s="190" t="s">
        <v>180</v>
      </c>
      <c r="D63" s="190"/>
      <c r="E63" s="190"/>
      <c r="F63" s="190"/>
      <c r="G63" s="190"/>
      <c r="H63" s="190"/>
      <c r="I63" s="190"/>
      <c r="J63" s="45">
        <f>J39</f>
        <v>263.13022799999999</v>
      </c>
    </row>
    <row r="64" spans="2:10">
      <c r="B64" s="60" t="s">
        <v>179</v>
      </c>
      <c r="C64" s="190" t="s">
        <v>178</v>
      </c>
      <c r="D64" s="190"/>
      <c r="E64" s="190"/>
      <c r="F64" s="190"/>
      <c r="G64" s="190"/>
      <c r="H64" s="190"/>
      <c r="I64" s="190"/>
      <c r="J64" s="61">
        <f>J50</f>
        <v>570.80120390399998</v>
      </c>
    </row>
    <row r="65" spans="2:10">
      <c r="B65" s="60" t="s">
        <v>177</v>
      </c>
      <c r="C65" s="190" t="s">
        <v>16</v>
      </c>
      <c r="D65" s="190"/>
      <c r="E65" s="190"/>
      <c r="F65" s="190"/>
      <c r="G65" s="190"/>
      <c r="H65" s="190"/>
      <c r="I65" s="190"/>
      <c r="J65" s="61">
        <f>J59</f>
        <v>947.65239999999994</v>
      </c>
    </row>
    <row r="66" spans="2:10">
      <c r="B66" s="191" t="s">
        <v>176</v>
      </c>
      <c r="C66" s="191"/>
      <c r="D66" s="191"/>
      <c r="E66" s="191"/>
      <c r="F66" s="191"/>
      <c r="G66" s="191"/>
      <c r="H66" s="191"/>
      <c r="I66" s="191"/>
      <c r="J66" s="59">
        <f>SUM(J63:J65)</f>
        <v>1781.5838319039999</v>
      </c>
    </row>
    <row r="67" spans="2:10">
      <c r="B67" s="208"/>
      <c r="C67" s="209"/>
      <c r="D67" s="209"/>
      <c r="E67" s="209"/>
      <c r="F67" s="209"/>
      <c r="G67" s="209"/>
      <c r="H67" s="209"/>
      <c r="I67" s="209"/>
      <c r="J67" s="209"/>
    </row>
    <row r="68" spans="2:10">
      <c r="B68" s="210" t="s">
        <v>127</v>
      </c>
      <c r="C68" s="210"/>
      <c r="D68" s="210"/>
      <c r="E68" s="210"/>
      <c r="F68" s="210"/>
      <c r="G68" s="210"/>
      <c r="H68" s="210"/>
      <c r="I68" s="210"/>
      <c r="J68" s="210"/>
    </row>
    <row r="69" spans="2:10">
      <c r="B69" s="89">
        <v>3</v>
      </c>
      <c r="C69" s="195" t="s">
        <v>175</v>
      </c>
      <c r="D69" s="196"/>
      <c r="E69" s="196"/>
      <c r="F69" s="196"/>
      <c r="G69" s="196"/>
      <c r="H69" s="196"/>
      <c r="I69" s="89" t="s">
        <v>18</v>
      </c>
      <c r="J69" s="89" t="s">
        <v>130</v>
      </c>
    </row>
    <row r="70" spans="2:10">
      <c r="B70" s="89" t="s">
        <v>0</v>
      </c>
      <c r="C70" s="215" t="s">
        <v>174</v>
      </c>
      <c r="D70" s="215"/>
      <c r="E70" s="215"/>
      <c r="F70" s="215"/>
      <c r="G70" s="215"/>
      <c r="H70" s="215"/>
      <c r="I70" s="81">
        <v>4.1999999999999997E-3</v>
      </c>
      <c r="J70" s="61">
        <f>TRUNC(I70*$J$33,2)</f>
        <v>5.4</v>
      </c>
    </row>
    <row r="71" spans="2:10">
      <c r="B71" s="89" t="s">
        <v>1</v>
      </c>
      <c r="C71" s="190" t="s">
        <v>173</v>
      </c>
      <c r="D71" s="190"/>
      <c r="E71" s="190"/>
      <c r="F71" s="190"/>
      <c r="G71" s="190"/>
      <c r="H71" s="190"/>
      <c r="I71" s="81">
        <f>I49*I70</f>
        <v>3.3599999999999998E-4</v>
      </c>
      <c r="J71" s="61">
        <f>TRUNC(I71*$J$33,2)</f>
        <v>0.43</v>
      </c>
    </row>
    <row r="72" spans="2:10">
      <c r="B72" s="89" t="s">
        <v>2</v>
      </c>
      <c r="C72" s="190" t="s">
        <v>172</v>
      </c>
      <c r="D72" s="190"/>
      <c r="E72" s="190"/>
      <c r="F72" s="190"/>
      <c r="G72" s="190"/>
      <c r="H72" s="190"/>
      <c r="I72" s="44">
        <v>1.9400000000000001E-2</v>
      </c>
      <c r="J72" s="61">
        <f>TRUNC(I72*$J$33,2)</f>
        <v>24.98</v>
      </c>
    </row>
    <row r="73" spans="2:10">
      <c r="B73" s="89" t="s">
        <v>3</v>
      </c>
      <c r="C73" s="190" t="s">
        <v>171</v>
      </c>
      <c r="D73" s="190"/>
      <c r="E73" s="190"/>
      <c r="F73" s="190"/>
      <c r="G73" s="190"/>
      <c r="H73" s="190"/>
      <c r="I73" s="46">
        <f>I50*I72</f>
        <v>7.1392000000000009E-3</v>
      </c>
      <c r="J73" s="61">
        <f>TRUNC(I73*$J$33,2)</f>
        <v>9.19</v>
      </c>
    </row>
    <row r="74" spans="2:10" ht="30" customHeight="1">
      <c r="B74" s="89" t="s">
        <v>11</v>
      </c>
      <c r="C74" s="212" t="s">
        <v>170</v>
      </c>
      <c r="D74" s="212"/>
      <c r="E74" s="212"/>
      <c r="F74" s="212"/>
      <c r="G74" s="212"/>
      <c r="H74" s="212"/>
      <c r="I74" s="81">
        <v>0.04</v>
      </c>
      <c r="J74" s="61">
        <f>TRUNC(I74*$J$33,2)</f>
        <v>51.51</v>
      </c>
    </row>
    <row r="75" spans="2:10">
      <c r="B75" s="191" t="s">
        <v>169</v>
      </c>
      <c r="C75" s="191"/>
      <c r="D75" s="191"/>
      <c r="E75" s="191"/>
      <c r="F75" s="191"/>
      <c r="G75" s="191"/>
      <c r="H75" s="191"/>
      <c r="I75" s="47">
        <f>SUM(I70:I74)</f>
        <v>7.1075200000000005E-2</v>
      </c>
      <c r="J75" s="48">
        <f>SUM(J70:J74)</f>
        <v>91.509999999999991</v>
      </c>
    </row>
    <row r="76" spans="2:10">
      <c r="B76" s="213"/>
      <c r="C76" s="214"/>
      <c r="D76" s="214"/>
      <c r="E76" s="214"/>
      <c r="F76" s="214"/>
      <c r="G76" s="214"/>
      <c r="H76" s="214"/>
      <c r="I76" s="214"/>
      <c r="J76" s="214"/>
    </row>
    <row r="77" spans="2:10">
      <c r="B77" s="210" t="s">
        <v>126</v>
      </c>
      <c r="C77" s="210"/>
      <c r="D77" s="210"/>
      <c r="E77" s="210"/>
      <c r="F77" s="210"/>
      <c r="G77" s="210"/>
      <c r="H77" s="210"/>
      <c r="I77" s="210"/>
      <c r="J77" s="210"/>
    </row>
    <row r="78" spans="2:10">
      <c r="B78" s="195" t="s">
        <v>168</v>
      </c>
      <c r="C78" s="196"/>
      <c r="D78" s="196"/>
      <c r="E78" s="196"/>
      <c r="F78" s="196"/>
      <c r="G78" s="196"/>
      <c r="H78" s="197"/>
      <c r="I78" s="89" t="s">
        <v>18</v>
      </c>
      <c r="J78" s="89" t="s">
        <v>130</v>
      </c>
    </row>
    <row r="79" spans="2:10">
      <c r="B79" s="89" t="s">
        <v>0</v>
      </c>
      <c r="C79" s="215" t="s">
        <v>167</v>
      </c>
      <c r="D79" s="215"/>
      <c r="E79" s="215"/>
      <c r="F79" s="215"/>
      <c r="G79" s="215"/>
      <c r="H79" s="215"/>
      <c r="I79" s="44">
        <v>9.2999999999999992E-3</v>
      </c>
      <c r="J79" s="45">
        <f t="shared" ref="J79:J84" si="1">TRUNC(($J$33)*I79,2)</f>
        <v>11.97</v>
      </c>
    </row>
    <row r="80" spans="2:10">
      <c r="B80" s="60" t="s">
        <v>1</v>
      </c>
      <c r="C80" s="215" t="s">
        <v>166</v>
      </c>
      <c r="D80" s="215"/>
      <c r="E80" s="215"/>
      <c r="F80" s="215"/>
      <c r="G80" s="215"/>
      <c r="H80" s="215"/>
      <c r="I80" s="44">
        <v>2.8E-3</v>
      </c>
      <c r="J80" s="45">
        <f t="shared" si="1"/>
        <v>3.6</v>
      </c>
    </row>
    <row r="81" spans="2:10">
      <c r="B81" s="60" t="s">
        <v>2</v>
      </c>
      <c r="C81" s="215" t="s">
        <v>165</v>
      </c>
      <c r="D81" s="215"/>
      <c r="E81" s="215"/>
      <c r="F81" s="215"/>
      <c r="G81" s="215"/>
      <c r="H81" s="215"/>
      <c r="I81" s="44">
        <v>1E-4</v>
      </c>
      <c r="J81" s="45">
        <f t="shared" si="1"/>
        <v>0.12</v>
      </c>
    </row>
    <row r="82" spans="2:10">
      <c r="B82" s="60" t="s">
        <v>3</v>
      </c>
      <c r="C82" s="215" t="s">
        <v>164</v>
      </c>
      <c r="D82" s="215"/>
      <c r="E82" s="215"/>
      <c r="F82" s="215"/>
      <c r="G82" s="215"/>
      <c r="H82" s="215"/>
      <c r="I82" s="44">
        <v>2.9999999999999997E-4</v>
      </c>
      <c r="J82" s="45">
        <f t="shared" si="1"/>
        <v>0.38</v>
      </c>
    </row>
    <row r="83" spans="2:10">
      <c r="B83" s="60" t="s">
        <v>11</v>
      </c>
      <c r="C83" s="215" t="s">
        <v>163</v>
      </c>
      <c r="D83" s="215"/>
      <c r="E83" s="215"/>
      <c r="F83" s="215"/>
      <c r="G83" s="215"/>
      <c r="H83" s="215"/>
      <c r="I83" s="44">
        <v>2.9999999999999997E-4</v>
      </c>
      <c r="J83" s="45">
        <f t="shared" si="1"/>
        <v>0.38</v>
      </c>
    </row>
    <row r="84" spans="2:10">
      <c r="B84" s="89" t="s">
        <v>12</v>
      </c>
      <c r="C84" s="215" t="s">
        <v>162</v>
      </c>
      <c r="D84" s="215"/>
      <c r="E84" s="215"/>
      <c r="F84" s="215"/>
      <c r="G84" s="215"/>
      <c r="H84" s="215"/>
      <c r="I84" s="44">
        <v>0</v>
      </c>
      <c r="J84" s="45">
        <f t="shared" si="1"/>
        <v>0</v>
      </c>
    </row>
    <row r="85" spans="2:10">
      <c r="B85" s="191" t="s">
        <v>161</v>
      </c>
      <c r="C85" s="191"/>
      <c r="D85" s="191"/>
      <c r="E85" s="191"/>
      <c r="F85" s="191"/>
      <c r="G85" s="191"/>
      <c r="H85" s="191"/>
      <c r="I85" s="47">
        <f>SUM(I79:I84)</f>
        <v>1.2799999999999999E-2</v>
      </c>
      <c r="J85" s="48">
        <f>SUM(J79:J84)</f>
        <v>16.45</v>
      </c>
    </row>
    <row r="86" spans="2:10">
      <c r="B86" s="203"/>
      <c r="C86" s="204"/>
      <c r="D86" s="204"/>
      <c r="E86" s="204"/>
      <c r="F86" s="204"/>
      <c r="G86" s="204"/>
      <c r="H86" s="204"/>
      <c r="I86" s="204"/>
      <c r="J86" s="204"/>
    </row>
    <row r="87" spans="2:10">
      <c r="B87" s="195" t="s">
        <v>160</v>
      </c>
      <c r="C87" s="196"/>
      <c r="D87" s="196"/>
      <c r="E87" s="196"/>
      <c r="F87" s="196"/>
      <c r="G87" s="196"/>
      <c r="H87" s="197"/>
      <c r="I87" s="89" t="s">
        <v>18</v>
      </c>
      <c r="J87" s="89" t="s">
        <v>130</v>
      </c>
    </row>
    <row r="88" spans="2:10">
      <c r="B88" s="89" t="s">
        <v>0</v>
      </c>
      <c r="C88" s="205" t="s">
        <v>159</v>
      </c>
      <c r="D88" s="190"/>
      <c r="E88" s="190"/>
      <c r="F88" s="190"/>
      <c r="G88" s="190"/>
      <c r="H88" s="190"/>
      <c r="I88" s="44">
        <v>0</v>
      </c>
      <c r="J88" s="45">
        <v>0</v>
      </c>
    </row>
    <row r="89" spans="2:10">
      <c r="B89" s="191" t="s">
        <v>158</v>
      </c>
      <c r="C89" s="191"/>
      <c r="D89" s="191"/>
      <c r="E89" s="191"/>
      <c r="F89" s="191"/>
      <c r="G89" s="191"/>
      <c r="H89" s="191"/>
      <c r="I89" s="47">
        <v>0</v>
      </c>
      <c r="J89" s="48">
        <v>0</v>
      </c>
    </row>
    <row r="90" spans="2:10">
      <c r="B90" s="206"/>
      <c r="C90" s="207"/>
      <c r="D90" s="207"/>
      <c r="E90" s="207"/>
      <c r="F90" s="207"/>
      <c r="G90" s="207"/>
      <c r="H90" s="207"/>
      <c r="I90" s="207"/>
      <c r="J90" s="207"/>
    </row>
    <row r="91" spans="2:10">
      <c r="B91" s="194" t="s">
        <v>157</v>
      </c>
      <c r="C91" s="194"/>
      <c r="D91" s="194"/>
      <c r="E91" s="194"/>
      <c r="F91" s="194"/>
      <c r="G91" s="194"/>
      <c r="H91" s="194"/>
      <c r="I91" s="194"/>
      <c r="J91" s="194"/>
    </row>
    <row r="92" spans="2:10">
      <c r="B92" s="195" t="s">
        <v>156</v>
      </c>
      <c r="C92" s="196"/>
      <c r="D92" s="196"/>
      <c r="E92" s="196"/>
      <c r="F92" s="196"/>
      <c r="G92" s="196"/>
      <c r="H92" s="196"/>
      <c r="I92" s="197"/>
      <c r="J92" s="89" t="s">
        <v>130</v>
      </c>
    </row>
    <row r="93" spans="2:10">
      <c r="B93" s="89" t="s">
        <v>17</v>
      </c>
      <c r="C93" s="190" t="s">
        <v>155</v>
      </c>
      <c r="D93" s="190"/>
      <c r="E93" s="190"/>
      <c r="F93" s="190"/>
      <c r="G93" s="190"/>
      <c r="H93" s="190"/>
      <c r="I93" s="190"/>
      <c r="J93" s="45">
        <f>J85</f>
        <v>16.45</v>
      </c>
    </row>
    <row r="94" spans="2:10">
      <c r="B94" s="60" t="s">
        <v>20</v>
      </c>
      <c r="C94" s="190" t="s">
        <v>154</v>
      </c>
      <c r="D94" s="190"/>
      <c r="E94" s="190"/>
      <c r="F94" s="190"/>
      <c r="G94" s="190"/>
      <c r="H94" s="190"/>
      <c r="I94" s="190"/>
      <c r="J94" s="61">
        <f>J89</f>
        <v>0</v>
      </c>
    </row>
    <row r="95" spans="2:10">
      <c r="B95" s="191" t="s">
        <v>153</v>
      </c>
      <c r="C95" s="191"/>
      <c r="D95" s="191"/>
      <c r="E95" s="191"/>
      <c r="F95" s="191"/>
      <c r="G95" s="191"/>
      <c r="H95" s="191"/>
      <c r="I95" s="191"/>
      <c r="J95" s="59">
        <f>SUM(J93:J94)</f>
        <v>16.45</v>
      </c>
    </row>
    <row r="96" spans="2:10">
      <c r="B96" s="208"/>
      <c r="C96" s="209"/>
      <c r="D96" s="209"/>
      <c r="E96" s="209"/>
      <c r="F96" s="209"/>
      <c r="G96" s="209"/>
      <c r="H96" s="209"/>
      <c r="I96" s="209"/>
      <c r="J96" s="209"/>
    </row>
    <row r="97" spans="2:10">
      <c r="B97" s="210" t="s">
        <v>125</v>
      </c>
      <c r="C97" s="210"/>
      <c r="D97" s="210"/>
      <c r="E97" s="210"/>
      <c r="F97" s="210"/>
      <c r="G97" s="210"/>
      <c r="H97" s="210"/>
      <c r="I97" s="210"/>
      <c r="J97" s="210"/>
    </row>
    <row r="98" spans="2:10">
      <c r="B98" s="89">
        <v>5</v>
      </c>
      <c r="C98" s="195" t="s">
        <v>152</v>
      </c>
      <c r="D98" s="196"/>
      <c r="E98" s="196"/>
      <c r="F98" s="196"/>
      <c r="G98" s="196"/>
      <c r="H98" s="196"/>
      <c r="I98" s="89"/>
      <c r="J98" s="89" t="s">
        <v>130</v>
      </c>
    </row>
    <row r="99" spans="2:10">
      <c r="B99" s="89" t="s">
        <v>0</v>
      </c>
      <c r="C99" s="211" t="s">
        <v>151</v>
      </c>
      <c r="D99" s="211"/>
      <c r="E99" s="211"/>
      <c r="F99" s="211"/>
      <c r="G99" s="211"/>
      <c r="H99" s="211"/>
      <c r="I99" s="44"/>
      <c r="J99" s="45">
        <f>'UNIFORME (CARREGADOR)'!G14</f>
        <v>49.5</v>
      </c>
    </row>
    <row r="100" spans="2:10">
      <c r="B100" s="89" t="s">
        <v>1</v>
      </c>
      <c r="C100" s="211" t="s">
        <v>150</v>
      </c>
      <c r="D100" s="211"/>
      <c r="E100" s="211"/>
      <c r="F100" s="211"/>
      <c r="G100" s="211"/>
      <c r="H100" s="211"/>
      <c r="I100" s="44"/>
      <c r="J100" s="45">
        <v>0</v>
      </c>
    </row>
    <row r="101" spans="2:10">
      <c r="B101" s="93" t="s">
        <v>2</v>
      </c>
      <c r="C101" s="211" t="s">
        <v>149</v>
      </c>
      <c r="D101" s="211"/>
      <c r="E101" s="211"/>
      <c r="F101" s="211"/>
      <c r="G101" s="211"/>
      <c r="H101" s="211"/>
      <c r="I101" s="90" t="s">
        <v>147</v>
      </c>
      <c r="J101" s="45">
        <v>0</v>
      </c>
    </row>
    <row r="102" spans="2:10">
      <c r="B102" s="93" t="s">
        <v>3</v>
      </c>
      <c r="C102" s="211" t="s">
        <v>15</v>
      </c>
      <c r="D102" s="211"/>
      <c r="E102" s="211"/>
      <c r="F102" s="211"/>
      <c r="G102" s="211"/>
      <c r="H102" s="211"/>
      <c r="I102" s="90" t="s">
        <v>147</v>
      </c>
      <c r="J102" s="45">
        <v>0</v>
      </c>
    </row>
    <row r="103" spans="2:10">
      <c r="B103" s="191" t="s">
        <v>148</v>
      </c>
      <c r="C103" s="191"/>
      <c r="D103" s="191"/>
      <c r="E103" s="191"/>
      <c r="F103" s="191"/>
      <c r="G103" s="191"/>
      <c r="H103" s="191"/>
      <c r="I103" s="47" t="s">
        <v>147</v>
      </c>
      <c r="J103" s="48">
        <f>SUM(J99:J102)</f>
        <v>49.5</v>
      </c>
    </row>
    <row r="104" spans="2:10">
      <c r="B104" s="208"/>
      <c r="C104" s="209"/>
      <c r="D104" s="209"/>
      <c r="E104" s="209"/>
      <c r="F104" s="209"/>
      <c r="G104" s="209"/>
      <c r="H104" s="209"/>
      <c r="I104" s="209"/>
      <c r="J104" s="209"/>
    </row>
    <row r="105" spans="2:10">
      <c r="B105" s="210" t="s">
        <v>123</v>
      </c>
      <c r="C105" s="210"/>
      <c r="D105" s="210"/>
      <c r="E105" s="210"/>
      <c r="F105" s="210"/>
      <c r="G105" s="210"/>
      <c r="H105" s="210"/>
      <c r="I105" s="210"/>
      <c r="J105" s="210"/>
    </row>
    <row r="106" spans="2:10">
      <c r="B106" s="89">
        <v>6</v>
      </c>
      <c r="C106" s="195" t="s">
        <v>146</v>
      </c>
      <c r="D106" s="196"/>
      <c r="E106" s="196"/>
      <c r="F106" s="196"/>
      <c r="G106" s="196"/>
      <c r="H106" s="196"/>
      <c r="I106" s="89" t="s">
        <v>18</v>
      </c>
      <c r="J106" s="89" t="s">
        <v>130</v>
      </c>
    </row>
    <row r="107" spans="2:10">
      <c r="B107" s="89" t="s">
        <v>0</v>
      </c>
      <c r="C107" s="190" t="s">
        <v>29</v>
      </c>
      <c r="D107" s="190"/>
      <c r="E107" s="190"/>
      <c r="F107" s="190"/>
      <c r="G107" s="190"/>
      <c r="H107" s="190"/>
      <c r="I107" s="79">
        <v>6.0000000000000001E-3</v>
      </c>
      <c r="J107" s="45">
        <f>TRUNC(((J131)*I107),2)</f>
        <v>19.36</v>
      </c>
    </row>
    <row r="108" spans="2:10">
      <c r="B108" s="60" t="s">
        <v>1</v>
      </c>
      <c r="C108" s="190" t="s">
        <v>21</v>
      </c>
      <c r="D108" s="190"/>
      <c r="E108" s="190"/>
      <c r="F108" s="190"/>
      <c r="G108" s="190"/>
      <c r="H108" s="190"/>
      <c r="I108" s="79">
        <v>5.11E-3</v>
      </c>
      <c r="J108" s="45">
        <f>TRUNC(((J131+J107)*I108),2)</f>
        <v>16.579999999999998</v>
      </c>
    </row>
    <row r="109" spans="2:10">
      <c r="B109" s="89" t="s">
        <v>2</v>
      </c>
      <c r="C109" s="198" t="s">
        <v>145</v>
      </c>
      <c r="D109" s="198"/>
      <c r="E109" s="198"/>
      <c r="F109" s="198"/>
      <c r="G109" s="198"/>
      <c r="H109" s="198"/>
      <c r="I109" s="78"/>
      <c r="J109" s="77"/>
    </row>
    <row r="110" spans="2:10">
      <c r="B110" s="60" t="s">
        <v>144</v>
      </c>
      <c r="C110" s="190" t="s">
        <v>228</v>
      </c>
      <c r="D110" s="190"/>
      <c r="E110" s="190"/>
      <c r="F110" s="190"/>
      <c r="G110" s="190"/>
      <c r="H110" s="190"/>
      <c r="I110" s="76">
        <v>1.4E-3</v>
      </c>
      <c r="J110" s="61">
        <f>TRUNC(I110*((J131+J107+J108)/(1-I115)),2)</f>
        <v>4.84</v>
      </c>
    </row>
    <row r="111" spans="2:10">
      <c r="B111" s="60" t="s">
        <v>143</v>
      </c>
      <c r="C111" s="190" t="s">
        <v>229</v>
      </c>
      <c r="D111" s="190"/>
      <c r="E111" s="190"/>
      <c r="F111" s="190"/>
      <c r="G111" s="190"/>
      <c r="H111" s="190"/>
      <c r="I111" s="76">
        <v>6.4000000000000003E-3</v>
      </c>
      <c r="J111" s="61">
        <f>TRUNC(I111*(J131+J107+J108)/(1-I115),2)</f>
        <v>22.16</v>
      </c>
    </row>
    <row r="112" spans="2:10">
      <c r="B112" s="60" t="s">
        <v>142</v>
      </c>
      <c r="C112" s="190" t="s">
        <v>141</v>
      </c>
      <c r="D112" s="190"/>
      <c r="E112" s="190"/>
      <c r="F112" s="190"/>
      <c r="G112" s="190"/>
      <c r="H112" s="190"/>
      <c r="I112" s="76">
        <v>0.05</v>
      </c>
      <c r="J112" s="61">
        <f>TRUNC(I112*(J131+J107+J108)/(1-I115),2)</f>
        <v>173.15</v>
      </c>
    </row>
    <row r="113" spans="2:10">
      <c r="B113" s="191" t="s">
        <v>140</v>
      </c>
      <c r="C113" s="191"/>
      <c r="D113" s="191"/>
      <c r="E113" s="191"/>
      <c r="F113" s="191"/>
      <c r="G113" s="191"/>
      <c r="H113" s="191"/>
      <c r="I113" s="76"/>
      <c r="J113" s="59">
        <f>SUM(J107:J112)</f>
        <v>236.09</v>
      </c>
    </row>
    <row r="114" spans="2:10">
      <c r="B114" s="91"/>
      <c r="C114" s="199"/>
      <c r="D114" s="199"/>
      <c r="E114" s="199"/>
      <c r="F114" s="199"/>
      <c r="G114" s="199"/>
      <c r="H114" s="199"/>
      <c r="I114" s="199"/>
      <c r="J114" s="199"/>
    </row>
    <row r="115" spans="2:10">
      <c r="B115" s="75" t="s">
        <v>139</v>
      </c>
      <c r="C115" s="200" t="s">
        <v>138</v>
      </c>
      <c r="D115" s="200"/>
      <c r="E115" s="200"/>
      <c r="F115" s="200"/>
      <c r="G115" s="200"/>
      <c r="H115" s="200"/>
      <c r="I115" s="74">
        <f>I110+I111+I112</f>
        <v>5.7800000000000004E-2</v>
      </c>
      <c r="J115" s="73"/>
    </row>
    <row r="116" spans="2:10">
      <c r="B116" s="71"/>
      <c r="C116" s="201">
        <v>100</v>
      </c>
      <c r="D116" s="202"/>
      <c r="E116" s="202"/>
      <c r="F116" s="202"/>
      <c r="G116" s="202"/>
      <c r="H116" s="202"/>
      <c r="I116" s="69"/>
      <c r="J116" s="68"/>
    </row>
    <row r="117" spans="2:10">
      <c r="B117" s="72"/>
      <c r="C117" s="95"/>
      <c r="D117" s="95"/>
      <c r="E117" s="95"/>
      <c r="F117" s="95"/>
      <c r="G117" s="95"/>
      <c r="H117" s="95"/>
      <c r="I117" s="69"/>
      <c r="J117" s="68"/>
    </row>
    <row r="118" spans="2:10">
      <c r="B118" s="71" t="s">
        <v>137</v>
      </c>
      <c r="C118" s="202" t="s">
        <v>136</v>
      </c>
      <c r="D118" s="202"/>
      <c r="E118" s="202"/>
      <c r="F118" s="202"/>
      <c r="G118" s="202"/>
      <c r="H118" s="202"/>
      <c r="I118" s="69"/>
      <c r="J118" s="68">
        <f>J33+J66+J75+J95+J103+J107+J108</f>
        <v>3262.9438319039996</v>
      </c>
    </row>
    <row r="119" spans="2:10">
      <c r="B119" s="71"/>
      <c r="C119" s="95"/>
      <c r="D119" s="95"/>
      <c r="E119" s="95"/>
      <c r="F119" s="95"/>
      <c r="G119" s="95"/>
      <c r="H119" s="95"/>
      <c r="I119" s="69"/>
      <c r="J119" s="68"/>
    </row>
    <row r="120" spans="2:10">
      <c r="B120" s="71" t="s">
        <v>135</v>
      </c>
      <c r="C120" s="202" t="s">
        <v>134</v>
      </c>
      <c r="D120" s="202"/>
      <c r="E120" s="202"/>
      <c r="F120" s="202"/>
      <c r="G120" s="202"/>
      <c r="H120" s="202"/>
      <c r="I120" s="69"/>
      <c r="J120" s="68">
        <f>TRUNC(J118/(1-I115),2)</f>
        <v>3463.11</v>
      </c>
    </row>
    <row r="121" spans="2:10">
      <c r="B121" s="71"/>
      <c r="C121" s="95"/>
      <c r="D121" s="95"/>
      <c r="E121" s="95"/>
      <c r="F121" s="95"/>
      <c r="G121" s="95"/>
      <c r="H121" s="95"/>
      <c r="I121" s="69"/>
      <c r="J121" s="68"/>
    </row>
    <row r="122" spans="2:10">
      <c r="B122" s="67"/>
      <c r="C122" s="193" t="s">
        <v>133</v>
      </c>
      <c r="D122" s="193"/>
      <c r="E122" s="193"/>
      <c r="F122" s="193"/>
      <c r="G122" s="193"/>
      <c r="H122" s="193"/>
      <c r="I122" s="66"/>
      <c r="J122" s="65">
        <f>J120-J118</f>
        <v>200.16616809600055</v>
      </c>
    </row>
    <row r="123" spans="2:10">
      <c r="B123" s="91"/>
      <c r="C123" s="91"/>
      <c r="D123" s="91"/>
      <c r="E123" s="91"/>
      <c r="F123" s="91"/>
      <c r="G123" s="91"/>
      <c r="H123" s="91"/>
      <c r="I123" s="91"/>
      <c r="J123" s="63"/>
    </row>
    <row r="124" spans="2:10">
      <c r="B124" s="194" t="s">
        <v>132</v>
      </c>
      <c r="C124" s="194"/>
      <c r="D124" s="194"/>
      <c r="E124" s="194"/>
      <c r="F124" s="194"/>
      <c r="G124" s="194"/>
      <c r="H124" s="194"/>
      <c r="I124" s="194"/>
      <c r="J124" s="194"/>
    </row>
    <row r="125" spans="2:10">
      <c r="B125" s="195" t="s">
        <v>131</v>
      </c>
      <c r="C125" s="196"/>
      <c r="D125" s="196"/>
      <c r="E125" s="196"/>
      <c r="F125" s="196"/>
      <c r="G125" s="196"/>
      <c r="H125" s="196"/>
      <c r="I125" s="197"/>
      <c r="J125" s="89" t="s">
        <v>130</v>
      </c>
    </row>
    <row r="126" spans="2:10">
      <c r="B126" s="90" t="s">
        <v>0</v>
      </c>
      <c r="C126" s="190" t="s">
        <v>129</v>
      </c>
      <c r="D126" s="190"/>
      <c r="E126" s="190"/>
      <c r="F126" s="190"/>
      <c r="G126" s="190"/>
      <c r="H126" s="190"/>
      <c r="I126" s="190"/>
      <c r="J126" s="45">
        <f>J33</f>
        <v>1287.96</v>
      </c>
    </row>
    <row r="127" spans="2:10">
      <c r="B127" s="62" t="s">
        <v>1</v>
      </c>
      <c r="C127" s="190" t="s">
        <v>128</v>
      </c>
      <c r="D127" s="190"/>
      <c r="E127" s="190"/>
      <c r="F127" s="190"/>
      <c r="G127" s="190"/>
      <c r="H127" s="190"/>
      <c r="I127" s="190"/>
      <c r="J127" s="61">
        <f>J66</f>
        <v>1781.5838319039999</v>
      </c>
    </row>
    <row r="128" spans="2:10">
      <c r="B128" s="62" t="s">
        <v>2</v>
      </c>
      <c r="C128" s="190" t="s">
        <v>127</v>
      </c>
      <c r="D128" s="190"/>
      <c r="E128" s="190"/>
      <c r="F128" s="190"/>
      <c r="G128" s="190"/>
      <c r="H128" s="190"/>
      <c r="I128" s="190"/>
      <c r="J128" s="61">
        <f>J75</f>
        <v>91.509999999999991</v>
      </c>
    </row>
    <row r="129" spans="2:10">
      <c r="B129" s="90" t="s">
        <v>3</v>
      </c>
      <c r="C129" s="190" t="s">
        <v>126</v>
      </c>
      <c r="D129" s="190"/>
      <c r="E129" s="190"/>
      <c r="F129" s="190"/>
      <c r="G129" s="190"/>
      <c r="H129" s="190"/>
      <c r="I129" s="190"/>
      <c r="J129" s="61">
        <f>J95</f>
        <v>16.45</v>
      </c>
    </row>
    <row r="130" spans="2:10">
      <c r="B130" s="62" t="s">
        <v>11</v>
      </c>
      <c r="C130" s="190" t="s">
        <v>125</v>
      </c>
      <c r="D130" s="190"/>
      <c r="E130" s="190"/>
      <c r="F130" s="190"/>
      <c r="G130" s="190"/>
      <c r="H130" s="190"/>
      <c r="I130" s="190"/>
      <c r="J130" s="61">
        <f>J103</f>
        <v>49.5</v>
      </c>
    </row>
    <row r="131" spans="2:10">
      <c r="B131" s="60"/>
      <c r="C131" s="191" t="s">
        <v>124</v>
      </c>
      <c r="D131" s="191"/>
      <c r="E131" s="191"/>
      <c r="F131" s="191"/>
      <c r="G131" s="191"/>
      <c r="H131" s="191"/>
      <c r="I131" s="191"/>
      <c r="J131" s="59">
        <f>SUM(J126:J130)</f>
        <v>3227.0038319039995</v>
      </c>
    </row>
    <row r="132" spans="2:10">
      <c r="B132" s="90" t="s">
        <v>12</v>
      </c>
      <c r="C132" s="190" t="s">
        <v>123</v>
      </c>
      <c r="D132" s="190"/>
      <c r="E132" s="190"/>
      <c r="F132" s="190"/>
      <c r="G132" s="190"/>
      <c r="H132" s="190"/>
      <c r="I132" s="190"/>
      <c r="J132" s="45">
        <f>J113</f>
        <v>236.09</v>
      </c>
    </row>
    <row r="133" spans="2:10" ht="18">
      <c r="B133" s="192" t="s">
        <v>122</v>
      </c>
      <c r="C133" s="192"/>
      <c r="D133" s="192"/>
      <c r="E133" s="192"/>
      <c r="F133" s="192"/>
      <c r="G133" s="192"/>
      <c r="H133" s="192"/>
      <c r="I133" s="192"/>
      <c r="J133" s="57">
        <f>TRUNC(J131+J132,2)</f>
        <v>3463.09</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39"/>
  <sheetViews>
    <sheetView view="pageBreakPreview" topLeftCell="A35" zoomScale="60" zoomScaleNormal="90" workbookViewId="0">
      <selection activeCell="C53" sqref="C53:H53"/>
    </sheetView>
  </sheetViews>
  <sheetFormatPr defaultRowHeight="15"/>
  <cols>
    <col min="1" max="1" width="5.140625" customWidth="1"/>
    <col min="2" max="2" width="10.42578125" customWidth="1"/>
    <col min="3" max="3" width="49.5703125" bestFit="1" customWidth="1"/>
    <col min="8" max="8" width="9" bestFit="1" customWidth="1"/>
    <col min="9" max="9" width="9.42578125" bestFit="1" customWidth="1"/>
    <col min="10" max="10" width="17.5703125" bestFit="1" customWidth="1"/>
  </cols>
  <sheetData>
    <row r="1" spans="2:10">
      <c r="B1" s="182" t="s">
        <v>231</v>
      </c>
      <c r="C1" s="182"/>
      <c r="D1" s="182"/>
      <c r="E1" s="182"/>
      <c r="F1" s="182"/>
      <c r="G1" s="182"/>
      <c r="H1" s="182"/>
      <c r="I1" s="182"/>
      <c r="J1" s="182"/>
    </row>
    <row r="2" spans="2:10">
      <c r="B2" s="183" t="s">
        <v>213</v>
      </c>
      <c r="C2" s="183"/>
      <c r="D2" s="183"/>
      <c r="E2" s="183"/>
      <c r="F2" s="183"/>
      <c r="G2" s="183"/>
      <c r="H2" s="183"/>
      <c r="I2" s="183"/>
      <c r="J2" s="183"/>
    </row>
    <row r="3" spans="2:10">
      <c r="B3" s="183" t="s">
        <v>212</v>
      </c>
      <c r="C3" s="183"/>
      <c r="D3" s="183"/>
      <c r="E3" s="183"/>
      <c r="F3" s="183"/>
      <c r="G3" s="183"/>
      <c r="H3" s="183"/>
      <c r="I3" s="183"/>
      <c r="J3" s="183"/>
    </row>
    <row r="4" spans="2:10">
      <c r="B4" s="7"/>
      <c r="C4" s="7" t="s">
        <v>37</v>
      </c>
      <c r="D4" s="185" t="s">
        <v>232</v>
      </c>
      <c r="E4" s="187"/>
      <c r="F4" s="187"/>
      <c r="G4" s="187"/>
      <c r="H4" s="187"/>
      <c r="I4" s="187"/>
      <c r="J4" s="186"/>
    </row>
    <row r="5" spans="2:10">
      <c r="B5" s="7"/>
      <c r="C5" s="7" t="s">
        <v>38</v>
      </c>
      <c r="D5" s="185" t="s">
        <v>233</v>
      </c>
      <c r="E5" s="187"/>
      <c r="F5" s="187"/>
      <c r="G5" s="187"/>
      <c r="H5" s="187"/>
      <c r="I5" s="187"/>
      <c r="J5" s="186"/>
    </row>
    <row r="6" spans="2:10">
      <c r="B6" s="231" t="s">
        <v>216</v>
      </c>
      <c r="C6" s="231"/>
      <c r="D6" s="231"/>
      <c r="E6" s="231"/>
      <c r="F6" s="231"/>
      <c r="G6" s="231"/>
      <c r="H6" s="231"/>
      <c r="I6" s="231"/>
      <c r="J6" s="231"/>
    </row>
    <row r="7" spans="2:10">
      <c r="B7" s="232"/>
      <c r="C7" s="232"/>
      <c r="D7" s="232"/>
      <c r="E7" s="232"/>
      <c r="F7" s="232"/>
      <c r="G7" s="232"/>
      <c r="H7" s="232"/>
      <c r="I7" s="232"/>
      <c r="J7" s="232"/>
    </row>
    <row r="8" spans="2:10">
      <c r="B8" s="194" t="s">
        <v>211</v>
      </c>
      <c r="C8" s="194"/>
      <c r="D8" s="194"/>
      <c r="E8" s="194"/>
      <c r="F8" s="194"/>
      <c r="G8" s="194"/>
      <c r="H8" s="194"/>
      <c r="I8" s="194"/>
      <c r="J8" s="194"/>
    </row>
    <row r="9" spans="2:10">
      <c r="B9" s="90" t="s">
        <v>0</v>
      </c>
      <c r="C9" s="190" t="s">
        <v>210</v>
      </c>
      <c r="D9" s="190"/>
      <c r="E9" s="190"/>
      <c r="F9" s="190"/>
      <c r="G9" s="190"/>
      <c r="H9" s="190"/>
      <c r="I9" s="229">
        <v>44495</v>
      </c>
      <c r="J9" s="227"/>
    </row>
    <row r="10" spans="2:10">
      <c r="B10" s="90" t="s">
        <v>1</v>
      </c>
      <c r="C10" s="190" t="s">
        <v>209</v>
      </c>
      <c r="D10" s="190"/>
      <c r="E10" s="190"/>
      <c r="F10" s="190"/>
      <c r="G10" s="190"/>
      <c r="H10" s="190"/>
      <c r="I10" s="227" t="s">
        <v>215</v>
      </c>
      <c r="J10" s="227"/>
    </row>
    <row r="11" spans="2:10">
      <c r="B11" s="90" t="s">
        <v>2</v>
      </c>
      <c r="C11" s="190" t="s">
        <v>208</v>
      </c>
      <c r="D11" s="190"/>
      <c r="E11" s="190"/>
      <c r="F11" s="190"/>
      <c r="G11" s="190"/>
      <c r="H11" s="190"/>
      <c r="I11" s="233" t="s">
        <v>230</v>
      </c>
      <c r="J11" s="227"/>
    </row>
    <row r="12" spans="2:10">
      <c r="B12" s="90" t="s">
        <v>3</v>
      </c>
      <c r="C12" s="190" t="s">
        <v>207</v>
      </c>
      <c r="D12" s="190"/>
      <c r="E12" s="190"/>
      <c r="F12" s="190"/>
      <c r="G12" s="190"/>
      <c r="H12" s="190"/>
      <c r="I12" s="227">
        <v>12</v>
      </c>
      <c r="J12" s="227"/>
    </row>
    <row r="13" spans="2:10">
      <c r="B13" s="91"/>
      <c r="C13" s="96"/>
      <c r="D13" s="96"/>
      <c r="E13" s="96"/>
      <c r="F13" s="96"/>
      <c r="G13" s="96"/>
      <c r="H13" s="96"/>
      <c r="I13" s="91"/>
      <c r="J13" s="91"/>
    </row>
    <row r="14" spans="2:10">
      <c r="B14" s="194" t="s">
        <v>4</v>
      </c>
      <c r="C14" s="194"/>
      <c r="D14" s="194"/>
      <c r="E14" s="194"/>
      <c r="F14" s="194"/>
      <c r="G14" s="194"/>
      <c r="H14" s="194"/>
      <c r="I14" s="194"/>
      <c r="J14" s="194"/>
    </row>
    <row r="15" spans="2:10">
      <c r="B15" s="227" t="s">
        <v>5</v>
      </c>
      <c r="C15" s="227"/>
      <c r="D15" s="227" t="s">
        <v>6</v>
      </c>
      <c r="E15" s="227"/>
      <c r="F15" s="227" t="s">
        <v>206</v>
      </c>
      <c r="G15" s="227"/>
      <c r="H15" s="227"/>
      <c r="I15" s="227"/>
      <c r="J15" s="227"/>
    </row>
    <row r="16" spans="2:10">
      <c r="B16" s="227" t="s">
        <v>234</v>
      </c>
      <c r="C16" s="227"/>
      <c r="D16" s="227" t="s">
        <v>116</v>
      </c>
      <c r="E16" s="227"/>
      <c r="F16" s="227">
        <v>1</v>
      </c>
      <c r="G16" s="227"/>
      <c r="H16" s="227"/>
      <c r="I16" s="227"/>
      <c r="J16" s="227"/>
    </row>
    <row r="17" spans="2:10">
      <c r="B17" s="91"/>
      <c r="C17" s="96"/>
      <c r="D17" s="96"/>
      <c r="E17" s="96"/>
      <c r="F17" s="96"/>
      <c r="G17" s="96"/>
      <c r="H17" s="96"/>
      <c r="I17" s="91"/>
      <c r="J17" s="91"/>
    </row>
    <row r="18" spans="2:10">
      <c r="B18" s="194" t="s">
        <v>205</v>
      </c>
      <c r="C18" s="194"/>
      <c r="D18" s="194"/>
      <c r="E18" s="194"/>
      <c r="F18" s="194"/>
      <c r="G18" s="194"/>
      <c r="H18" s="194"/>
      <c r="I18" s="194"/>
      <c r="J18" s="194"/>
    </row>
    <row r="19" spans="2:10">
      <c r="B19" s="90">
        <v>1</v>
      </c>
      <c r="C19" s="190" t="s">
        <v>7</v>
      </c>
      <c r="D19" s="190"/>
      <c r="E19" s="190"/>
      <c r="F19" s="190"/>
      <c r="G19" s="190"/>
      <c r="H19" s="190"/>
      <c r="I19" s="227" t="s">
        <v>234</v>
      </c>
      <c r="J19" s="227"/>
    </row>
    <row r="20" spans="2:10">
      <c r="B20" s="90">
        <v>2</v>
      </c>
      <c r="C20" s="190" t="s">
        <v>117</v>
      </c>
      <c r="D20" s="190"/>
      <c r="E20" s="190"/>
      <c r="F20" s="190"/>
      <c r="G20" s="190"/>
      <c r="H20" s="190"/>
      <c r="I20" s="227" t="s">
        <v>288</v>
      </c>
      <c r="J20" s="227"/>
    </row>
    <row r="21" spans="2:10">
      <c r="B21" s="90">
        <v>3</v>
      </c>
      <c r="C21" s="190" t="s">
        <v>204</v>
      </c>
      <c r="D21" s="190"/>
      <c r="E21" s="190"/>
      <c r="F21" s="190"/>
      <c r="G21" s="190"/>
      <c r="H21" s="190"/>
      <c r="I21" s="228">
        <v>3289.5</v>
      </c>
      <c r="J21" s="227"/>
    </row>
    <row r="22" spans="2:10">
      <c r="B22" s="90">
        <v>4</v>
      </c>
      <c r="C22" s="190" t="s">
        <v>8</v>
      </c>
      <c r="D22" s="190"/>
      <c r="E22" s="190"/>
      <c r="F22" s="190"/>
      <c r="G22" s="190"/>
      <c r="H22" s="190"/>
      <c r="I22" s="191" t="s">
        <v>289</v>
      </c>
      <c r="J22" s="191"/>
    </row>
    <row r="23" spans="2:10">
      <c r="B23" s="90">
        <v>5</v>
      </c>
      <c r="C23" s="190" t="s">
        <v>9</v>
      </c>
      <c r="D23" s="190"/>
      <c r="E23" s="190"/>
      <c r="F23" s="190"/>
      <c r="G23" s="190"/>
      <c r="H23" s="190"/>
      <c r="I23" s="229">
        <v>44197</v>
      </c>
      <c r="J23" s="227"/>
    </row>
    <row r="24" spans="2:10">
      <c r="B24" s="230"/>
      <c r="C24" s="230"/>
      <c r="D24" s="230"/>
      <c r="E24" s="230"/>
      <c r="F24" s="230"/>
      <c r="G24" s="230"/>
      <c r="H24" s="230"/>
      <c r="I24" s="230"/>
      <c r="J24" s="230"/>
    </row>
    <row r="25" spans="2:10">
      <c r="B25" s="210" t="s">
        <v>129</v>
      </c>
      <c r="C25" s="210"/>
      <c r="D25" s="210"/>
      <c r="E25" s="210"/>
      <c r="F25" s="210"/>
      <c r="G25" s="210"/>
      <c r="H25" s="210"/>
      <c r="I25" s="210"/>
      <c r="J25" s="210"/>
    </row>
    <row r="26" spans="2:10">
      <c r="B26" s="89">
        <v>1</v>
      </c>
      <c r="C26" s="195" t="s">
        <v>203</v>
      </c>
      <c r="D26" s="196"/>
      <c r="E26" s="196"/>
      <c r="F26" s="196"/>
      <c r="G26" s="196"/>
      <c r="H26" s="197"/>
      <c r="I26" s="89" t="s">
        <v>18</v>
      </c>
      <c r="J26" s="89" t="s">
        <v>130</v>
      </c>
    </row>
    <row r="27" spans="2:10">
      <c r="B27" s="89" t="s">
        <v>0</v>
      </c>
      <c r="C27" s="190" t="s">
        <v>10</v>
      </c>
      <c r="D27" s="190"/>
      <c r="E27" s="190"/>
      <c r="F27" s="190"/>
      <c r="G27" s="190"/>
      <c r="H27" s="190"/>
      <c r="I27" s="94"/>
      <c r="J27" s="45">
        <f>I21</f>
        <v>3289.5</v>
      </c>
    </row>
    <row r="28" spans="2:10">
      <c r="B28" s="89" t="s">
        <v>1</v>
      </c>
      <c r="C28" s="190" t="s">
        <v>202</v>
      </c>
      <c r="D28" s="190"/>
      <c r="E28" s="190"/>
      <c r="F28" s="190"/>
      <c r="G28" s="190"/>
      <c r="H28" s="190"/>
      <c r="I28" s="78"/>
      <c r="J28" s="45"/>
    </row>
    <row r="29" spans="2:10">
      <c r="B29" s="89" t="s">
        <v>2</v>
      </c>
      <c r="C29" s="190" t="s">
        <v>201</v>
      </c>
      <c r="D29" s="190"/>
      <c r="E29" s="190"/>
      <c r="F29" s="190"/>
      <c r="G29" s="190"/>
      <c r="H29" s="190"/>
      <c r="I29" s="78"/>
      <c r="J29" s="45"/>
    </row>
    <row r="30" spans="2:10">
      <c r="B30" s="89" t="s">
        <v>3</v>
      </c>
      <c r="C30" s="190" t="s">
        <v>200</v>
      </c>
      <c r="D30" s="190"/>
      <c r="E30" s="190"/>
      <c r="F30" s="190"/>
      <c r="G30" s="190"/>
      <c r="H30" s="190"/>
      <c r="I30" s="78"/>
      <c r="J30" s="45"/>
    </row>
    <row r="31" spans="2:10">
      <c r="B31" s="60" t="s">
        <v>11</v>
      </c>
      <c r="C31" s="190" t="s">
        <v>199</v>
      </c>
      <c r="D31" s="190"/>
      <c r="E31" s="190"/>
      <c r="F31" s="190"/>
      <c r="G31" s="190"/>
      <c r="H31" s="190"/>
      <c r="I31" s="86"/>
      <c r="J31" s="45"/>
    </row>
    <row r="32" spans="2:10">
      <c r="B32" s="60" t="s">
        <v>12</v>
      </c>
      <c r="C32" s="190" t="s">
        <v>15</v>
      </c>
      <c r="D32" s="190"/>
      <c r="E32" s="190"/>
      <c r="F32" s="190"/>
      <c r="G32" s="190"/>
      <c r="H32" s="190"/>
      <c r="I32" s="78"/>
      <c r="J32" s="45"/>
    </row>
    <row r="33" spans="2:10">
      <c r="B33" s="191" t="s">
        <v>198</v>
      </c>
      <c r="C33" s="191"/>
      <c r="D33" s="191"/>
      <c r="E33" s="191"/>
      <c r="F33" s="191"/>
      <c r="G33" s="191"/>
      <c r="H33" s="191"/>
      <c r="I33" s="191"/>
      <c r="J33" s="48">
        <f>SUM(J27:J32)</f>
        <v>3289.5</v>
      </c>
    </row>
    <row r="34" spans="2:10">
      <c r="B34" s="85"/>
      <c r="C34" s="85"/>
      <c r="D34" s="85"/>
      <c r="E34" s="85"/>
      <c r="F34" s="85"/>
      <c r="G34" s="85"/>
      <c r="H34" s="85"/>
      <c r="I34" s="85"/>
      <c r="J34" s="84"/>
    </row>
    <row r="35" spans="2:10">
      <c r="B35" s="210" t="s">
        <v>128</v>
      </c>
      <c r="C35" s="210"/>
      <c r="D35" s="210"/>
      <c r="E35" s="210"/>
      <c r="F35" s="210"/>
      <c r="G35" s="210"/>
      <c r="H35" s="210"/>
      <c r="I35" s="210"/>
      <c r="J35" s="210"/>
    </row>
    <row r="36" spans="2:10">
      <c r="B36" s="218" t="s">
        <v>118</v>
      </c>
      <c r="C36" s="218"/>
      <c r="D36" s="218"/>
      <c r="E36" s="218"/>
      <c r="F36" s="218"/>
      <c r="G36" s="218"/>
      <c r="H36" s="218"/>
      <c r="I36" s="92" t="s">
        <v>18</v>
      </c>
      <c r="J36" s="92" t="s">
        <v>130</v>
      </c>
    </row>
    <row r="37" spans="2:10">
      <c r="B37" s="89" t="s">
        <v>0</v>
      </c>
      <c r="C37" s="190" t="s">
        <v>119</v>
      </c>
      <c r="D37" s="190"/>
      <c r="E37" s="190"/>
      <c r="F37" s="190"/>
      <c r="G37" s="190"/>
      <c r="H37" s="190"/>
      <c r="I37" s="44">
        <v>8.3299999999999999E-2</v>
      </c>
      <c r="J37" s="45">
        <f>$J$33*I37</f>
        <v>274.01535000000001</v>
      </c>
    </row>
    <row r="38" spans="2:10">
      <c r="B38" s="89" t="s">
        <v>1</v>
      </c>
      <c r="C38" s="190" t="s">
        <v>120</v>
      </c>
      <c r="D38" s="190"/>
      <c r="E38" s="190"/>
      <c r="F38" s="190"/>
      <c r="G38" s="190"/>
      <c r="H38" s="190"/>
      <c r="I38" s="46">
        <v>0.121</v>
      </c>
      <c r="J38" s="45">
        <f>$J$33*I38</f>
        <v>398.02949999999998</v>
      </c>
    </row>
    <row r="39" spans="2:10">
      <c r="B39" s="191" t="s">
        <v>121</v>
      </c>
      <c r="C39" s="191"/>
      <c r="D39" s="191"/>
      <c r="E39" s="191"/>
      <c r="F39" s="191"/>
      <c r="G39" s="191"/>
      <c r="H39" s="191"/>
      <c r="I39" s="47">
        <f>SUM(I37:I38)</f>
        <v>0.20429999999999998</v>
      </c>
      <c r="J39" s="48">
        <f>SUM(J37:J38)</f>
        <v>672.04485</v>
      </c>
    </row>
    <row r="40" spans="2:10">
      <c r="B40" s="216"/>
      <c r="C40" s="217"/>
      <c r="D40" s="217"/>
      <c r="E40" s="217"/>
      <c r="F40" s="217"/>
      <c r="G40" s="217"/>
      <c r="H40" s="217"/>
      <c r="I40" s="217"/>
      <c r="J40" s="217"/>
    </row>
    <row r="41" spans="2:10">
      <c r="B41" s="218" t="s">
        <v>197</v>
      </c>
      <c r="C41" s="218"/>
      <c r="D41" s="218"/>
      <c r="E41" s="218"/>
      <c r="F41" s="218"/>
      <c r="G41" s="218"/>
      <c r="H41" s="218"/>
      <c r="I41" s="92" t="s">
        <v>18</v>
      </c>
      <c r="J41" s="92" t="s">
        <v>130</v>
      </c>
    </row>
    <row r="42" spans="2:10">
      <c r="B42" s="89" t="s">
        <v>0</v>
      </c>
      <c r="C42" s="190" t="s">
        <v>196</v>
      </c>
      <c r="D42" s="190"/>
      <c r="E42" s="190"/>
      <c r="F42" s="190"/>
      <c r="G42" s="190"/>
      <c r="H42" s="190"/>
      <c r="I42" s="44">
        <v>0.2</v>
      </c>
      <c r="J42" s="45">
        <f>($J$33+$J$39)*I42</f>
        <v>792.30897000000004</v>
      </c>
    </row>
    <row r="43" spans="2:10">
      <c r="B43" s="89" t="s">
        <v>1</v>
      </c>
      <c r="C43" s="190" t="s">
        <v>195</v>
      </c>
      <c r="D43" s="190"/>
      <c r="E43" s="190"/>
      <c r="F43" s="190"/>
      <c r="G43" s="190"/>
      <c r="H43" s="190"/>
      <c r="I43" s="44">
        <v>2.5000000000000001E-2</v>
      </c>
      <c r="J43" s="45">
        <f t="shared" ref="J43:J49" si="0">($J$33+$J$39)*I43</f>
        <v>99.038621250000006</v>
      </c>
    </row>
    <row r="44" spans="2:10">
      <c r="B44" s="89" t="s">
        <v>2</v>
      </c>
      <c r="C44" s="190" t="s">
        <v>194</v>
      </c>
      <c r="D44" s="190"/>
      <c r="E44" s="190"/>
      <c r="F44" s="190"/>
      <c r="G44" s="190"/>
      <c r="H44" s="190"/>
      <c r="I44" s="81">
        <v>0.03</v>
      </c>
      <c r="J44" s="45">
        <f t="shared" si="0"/>
        <v>118.8463455</v>
      </c>
    </row>
    <row r="45" spans="2:10">
      <c r="B45" s="89" t="s">
        <v>3</v>
      </c>
      <c r="C45" s="190" t="s">
        <v>193</v>
      </c>
      <c r="D45" s="190"/>
      <c r="E45" s="190"/>
      <c r="F45" s="190"/>
      <c r="G45" s="190"/>
      <c r="H45" s="190"/>
      <c r="I45" s="44">
        <v>1.4999999999999999E-2</v>
      </c>
      <c r="J45" s="45">
        <f t="shared" si="0"/>
        <v>59.423172749999999</v>
      </c>
    </row>
    <row r="46" spans="2:10">
      <c r="B46" s="89" t="s">
        <v>11</v>
      </c>
      <c r="C46" s="190" t="s">
        <v>192</v>
      </c>
      <c r="D46" s="190"/>
      <c r="E46" s="190"/>
      <c r="F46" s="190"/>
      <c r="G46" s="190"/>
      <c r="H46" s="190"/>
      <c r="I46" s="44">
        <v>0.01</v>
      </c>
      <c r="J46" s="45">
        <f t="shared" si="0"/>
        <v>39.615448500000007</v>
      </c>
    </row>
    <row r="47" spans="2:10">
      <c r="B47" s="89" t="s">
        <v>12</v>
      </c>
      <c r="C47" s="190" t="s">
        <v>191</v>
      </c>
      <c r="D47" s="190"/>
      <c r="E47" s="190"/>
      <c r="F47" s="190"/>
      <c r="G47" s="190"/>
      <c r="H47" s="190"/>
      <c r="I47" s="44">
        <v>6.0000000000000001E-3</v>
      </c>
      <c r="J47" s="45">
        <f t="shared" si="0"/>
        <v>23.769269100000002</v>
      </c>
    </row>
    <row r="48" spans="2:10">
      <c r="B48" s="89" t="s">
        <v>13</v>
      </c>
      <c r="C48" s="190" t="s">
        <v>190</v>
      </c>
      <c r="D48" s="190"/>
      <c r="E48" s="190"/>
      <c r="F48" s="190"/>
      <c r="G48" s="190"/>
      <c r="H48" s="190"/>
      <c r="I48" s="44">
        <v>2E-3</v>
      </c>
      <c r="J48" s="45">
        <f t="shared" si="0"/>
        <v>7.9230897000000002</v>
      </c>
    </row>
    <row r="49" spans="2:10">
      <c r="B49" s="89" t="s">
        <v>14</v>
      </c>
      <c r="C49" s="190" t="s">
        <v>189</v>
      </c>
      <c r="D49" s="190"/>
      <c r="E49" s="190"/>
      <c r="F49" s="190"/>
      <c r="G49" s="190"/>
      <c r="H49" s="190"/>
      <c r="I49" s="44">
        <v>0.08</v>
      </c>
      <c r="J49" s="45">
        <f t="shared" si="0"/>
        <v>316.92358800000005</v>
      </c>
    </row>
    <row r="50" spans="2:10">
      <c r="B50" s="191" t="s">
        <v>188</v>
      </c>
      <c r="C50" s="191"/>
      <c r="D50" s="191"/>
      <c r="E50" s="191"/>
      <c r="F50" s="191"/>
      <c r="G50" s="191"/>
      <c r="H50" s="191"/>
      <c r="I50" s="47">
        <f>SUM(I42:I49)</f>
        <v>0.36800000000000005</v>
      </c>
      <c r="J50" s="48">
        <f>SUM(J42:J49)</f>
        <v>1457.8485048</v>
      </c>
    </row>
    <row r="51" spans="2:10">
      <c r="B51" s="219"/>
      <c r="C51" s="219"/>
      <c r="D51" s="219"/>
      <c r="E51" s="219"/>
      <c r="F51" s="219"/>
      <c r="G51" s="219"/>
      <c r="H51" s="219"/>
      <c r="I51" s="219"/>
      <c r="J51" s="220"/>
    </row>
    <row r="52" spans="2:10">
      <c r="B52" s="218" t="s">
        <v>187</v>
      </c>
      <c r="C52" s="218"/>
      <c r="D52" s="218"/>
      <c r="E52" s="218"/>
      <c r="F52" s="218"/>
      <c r="G52" s="218"/>
      <c r="H52" s="218"/>
      <c r="I52" s="88"/>
      <c r="J52" s="92" t="s">
        <v>130</v>
      </c>
    </row>
    <row r="53" spans="2:10">
      <c r="B53" s="89" t="s">
        <v>0</v>
      </c>
      <c r="C53" s="211" t="s">
        <v>300</v>
      </c>
      <c r="D53" s="211"/>
      <c r="E53" s="211"/>
      <c r="F53" s="211"/>
      <c r="G53" s="211"/>
      <c r="H53" s="211"/>
      <c r="I53" s="113" t="s">
        <v>147</v>
      </c>
      <c r="J53" s="82">
        <f>5.5*2*22-(J27*6%)</f>
        <v>44.629999999999995</v>
      </c>
    </row>
    <row r="54" spans="2:10">
      <c r="B54" s="89" t="s">
        <v>1</v>
      </c>
      <c r="C54" s="211" t="s">
        <v>301</v>
      </c>
      <c r="D54" s="211"/>
      <c r="E54" s="211"/>
      <c r="F54" s="211"/>
      <c r="G54" s="211"/>
      <c r="H54" s="211"/>
      <c r="I54" s="113" t="s">
        <v>147</v>
      </c>
      <c r="J54" s="82">
        <f>35*22</f>
        <v>770</v>
      </c>
    </row>
    <row r="55" spans="2:10">
      <c r="B55" s="89" t="s">
        <v>2</v>
      </c>
      <c r="C55" s="221" t="s">
        <v>186</v>
      </c>
      <c r="D55" s="222"/>
      <c r="E55" s="222"/>
      <c r="F55" s="222"/>
      <c r="G55" s="222"/>
      <c r="H55" s="223"/>
      <c r="I55" s="90" t="s">
        <v>147</v>
      </c>
      <c r="J55" s="82">
        <v>0</v>
      </c>
    </row>
    <row r="56" spans="2:10">
      <c r="B56" s="89" t="s">
        <v>3</v>
      </c>
      <c r="C56" s="211" t="s">
        <v>227</v>
      </c>
      <c r="D56" s="211"/>
      <c r="E56" s="211"/>
      <c r="F56" s="211"/>
      <c r="G56" s="211"/>
      <c r="H56" s="211"/>
      <c r="I56" s="90" t="s">
        <v>147</v>
      </c>
      <c r="J56" s="82">
        <v>10.63</v>
      </c>
    </row>
    <row r="57" spans="2:10">
      <c r="B57" s="89" t="s">
        <v>11</v>
      </c>
      <c r="C57" s="221" t="s">
        <v>185</v>
      </c>
      <c r="D57" s="222"/>
      <c r="E57" s="222"/>
      <c r="F57" s="222"/>
      <c r="G57" s="222"/>
      <c r="H57" s="223"/>
      <c r="I57" s="90" t="s">
        <v>147</v>
      </c>
      <c r="J57" s="82">
        <v>2.2999999999999998</v>
      </c>
    </row>
    <row r="58" spans="2:10">
      <c r="B58" s="89" t="s">
        <v>12</v>
      </c>
      <c r="C58" s="211" t="s">
        <v>15</v>
      </c>
      <c r="D58" s="211"/>
      <c r="E58" s="211"/>
      <c r="F58" s="211"/>
      <c r="G58" s="211"/>
      <c r="H58" s="211"/>
      <c r="I58" s="90" t="s">
        <v>147</v>
      </c>
      <c r="J58" s="82"/>
    </row>
    <row r="59" spans="2:10">
      <c r="B59" s="191" t="s">
        <v>184</v>
      </c>
      <c r="C59" s="191"/>
      <c r="D59" s="191"/>
      <c r="E59" s="191"/>
      <c r="F59" s="191"/>
      <c r="G59" s="191"/>
      <c r="H59" s="191"/>
      <c r="I59" s="191"/>
      <c r="J59" s="48">
        <f>SUM(J53:J58)</f>
        <v>827.56</v>
      </c>
    </row>
    <row r="60" spans="2:10">
      <c r="B60" s="219"/>
      <c r="C60" s="219"/>
      <c r="D60" s="219"/>
      <c r="E60" s="219"/>
      <c r="F60" s="219"/>
      <c r="G60" s="219"/>
      <c r="H60" s="219"/>
      <c r="I60" s="219"/>
      <c r="J60" s="220"/>
    </row>
    <row r="61" spans="2:10">
      <c r="B61" s="224" t="s">
        <v>183</v>
      </c>
      <c r="C61" s="225"/>
      <c r="D61" s="225"/>
      <c r="E61" s="225"/>
      <c r="F61" s="225"/>
      <c r="G61" s="225"/>
      <c r="H61" s="225"/>
      <c r="I61" s="225"/>
      <c r="J61" s="226"/>
    </row>
    <row r="62" spans="2:10">
      <c r="B62" s="195" t="s">
        <v>182</v>
      </c>
      <c r="C62" s="196"/>
      <c r="D62" s="196"/>
      <c r="E62" s="196"/>
      <c r="F62" s="196"/>
      <c r="G62" s="196"/>
      <c r="H62" s="196"/>
      <c r="I62" s="197"/>
      <c r="J62" s="89" t="s">
        <v>130</v>
      </c>
    </row>
    <row r="63" spans="2:10">
      <c r="B63" s="89" t="s">
        <v>181</v>
      </c>
      <c r="C63" s="190" t="s">
        <v>180</v>
      </c>
      <c r="D63" s="190"/>
      <c r="E63" s="190"/>
      <c r="F63" s="190"/>
      <c r="G63" s="190"/>
      <c r="H63" s="190"/>
      <c r="I63" s="190"/>
      <c r="J63" s="45">
        <f>J39</f>
        <v>672.04485</v>
      </c>
    </row>
    <row r="64" spans="2:10">
      <c r="B64" s="60" t="s">
        <v>179</v>
      </c>
      <c r="C64" s="190" t="s">
        <v>178</v>
      </c>
      <c r="D64" s="190"/>
      <c r="E64" s="190"/>
      <c r="F64" s="190"/>
      <c r="G64" s="190"/>
      <c r="H64" s="190"/>
      <c r="I64" s="190"/>
      <c r="J64" s="61">
        <f>J50</f>
        <v>1457.8485048</v>
      </c>
    </row>
    <row r="65" spans="2:10">
      <c r="B65" s="60" t="s">
        <v>177</v>
      </c>
      <c r="C65" s="190" t="s">
        <v>16</v>
      </c>
      <c r="D65" s="190"/>
      <c r="E65" s="190"/>
      <c r="F65" s="190"/>
      <c r="G65" s="190"/>
      <c r="H65" s="190"/>
      <c r="I65" s="190"/>
      <c r="J65" s="61">
        <f>J59</f>
        <v>827.56</v>
      </c>
    </row>
    <row r="66" spans="2:10">
      <c r="B66" s="191" t="s">
        <v>176</v>
      </c>
      <c r="C66" s="191"/>
      <c r="D66" s="191"/>
      <c r="E66" s="191"/>
      <c r="F66" s="191"/>
      <c r="G66" s="191"/>
      <c r="H66" s="191"/>
      <c r="I66" s="191"/>
      <c r="J66" s="59">
        <f>SUM(J63:J65)</f>
        <v>2957.4533547999999</v>
      </c>
    </row>
    <row r="67" spans="2:10">
      <c r="B67" s="208"/>
      <c r="C67" s="209"/>
      <c r="D67" s="209"/>
      <c r="E67" s="209"/>
      <c r="F67" s="209"/>
      <c r="G67" s="209"/>
      <c r="H67" s="209"/>
      <c r="I67" s="209"/>
      <c r="J67" s="209"/>
    </row>
    <row r="68" spans="2:10">
      <c r="B68" s="210" t="s">
        <v>127</v>
      </c>
      <c r="C68" s="210"/>
      <c r="D68" s="210"/>
      <c r="E68" s="210"/>
      <c r="F68" s="210"/>
      <c r="G68" s="210"/>
      <c r="H68" s="210"/>
      <c r="I68" s="210"/>
      <c r="J68" s="210"/>
    </row>
    <row r="69" spans="2:10">
      <c r="B69" s="89">
        <v>3</v>
      </c>
      <c r="C69" s="195" t="s">
        <v>175</v>
      </c>
      <c r="D69" s="196"/>
      <c r="E69" s="196"/>
      <c r="F69" s="196"/>
      <c r="G69" s="196"/>
      <c r="H69" s="196"/>
      <c r="I69" s="89" t="s">
        <v>18</v>
      </c>
      <c r="J69" s="89" t="s">
        <v>130</v>
      </c>
    </row>
    <row r="70" spans="2:10">
      <c r="B70" s="89" t="s">
        <v>0</v>
      </c>
      <c r="C70" s="215" t="s">
        <v>174</v>
      </c>
      <c r="D70" s="215"/>
      <c r="E70" s="215"/>
      <c r="F70" s="215"/>
      <c r="G70" s="215"/>
      <c r="H70" s="215"/>
      <c r="I70" s="81">
        <v>4.1999999999999997E-3</v>
      </c>
      <c r="J70" s="61">
        <f>TRUNC(I70*$J$33,2)</f>
        <v>13.81</v>
      </c>
    </row>
    <row r="71" spans="2:10">
      <c r="B71" s="89" t="s">
        <v>1</v>
      </c>
      <c r="C71" s="190" t="s">
        <v>173</v>
      </c>
      <c r="D71" s="190"/>
      <c r="E71" s="190"/>
      <c r="F71" s="190"/>
      <c r="G71" s="190"/>
      <c r="H71" s="190"/>
      <c r="I71" s="81">
        <f>I49*I70</f>
        <v>3.3599999999999998E-4</v>
      </c>
      <c r="J71" s="61">
        <f>TRUNC(I71*$J$33,2)</f>
        <v>1.1000000000000001</v>
      </c>
    </row>
    <row r="72" spans="2:10">
      <c r="B72" s="89" t="s">
        <v>2</v>
      </c>
      <c r="C72" s="190" t="s">
        <v>172</v>
      </c>
      <c r="D72" s="190"/>
      <c r="E72" s="190"/>
      <c r="F72" s="190"/>
      <c r="G72" s="190"/>
      <c r="H72" s="190"/>
      <c r="I72" s="44">
        <v>1.9400000000000001E-2</v>
      </c>
      <c r="J72" s="61">
        <f>TRUNC(I72*$J$33,2)</f>
        <v>63.81</v>
      </c>
    </row>
    <row r="73" spans="2:10">
      <c r="B73" s="89" t="s">
        <v>3</v>
      </c>
      <c r="C73" s="190" t="s">
        <v>171</v>
      </c>
      <c r="D73" s="190"/>
      <c r="E73" s="190"/>
      <c r="F73" s="190"/>
      <c r="G73" s="190"/>
      <c r="H73" s="190"/>
      <c r="I73" s="46">
        <f>I50*I72</f>
        <v>7.1392000000000009E-3</v>
      </c>
      <c r="J73" s="61">
        <f>TRUNC(I73*$J$33,2)</f>
        <v>23.48</v>
      </c>
    </row>
    <row r="74" spans="2:10" ht="30" customHeight="1">
      <c r="B74" s="89" t="s">
        <v>11</v>
      </c>
      <c r="C74" s="212" t="s">
        <v>170</v>
      </c>
      <c r="D74" s="212"/>
      <c r="E74" s="212"/>
      <c r="F74" s="212"/>
      <c r="G74" s="212"/>
      <c r="H74" s="212"/>
      <c r="I74" s="81">
        <v>0.04</v>
      </c>
      <c r="J74" s="61">
        <f>TRUNC(I74*$J$33,2)</f>
        <v>131.58000000000001</v>
      </c>
    </row>
    <row r="75" spans="2:10">
      <c r="B75" s="191" t="s">
        <v>169</v>
      </c>
      <c r="C75" s="191"/>
      <c r="D75" s="191"/>
      <c r="E75" s="191"/>
      <c r="F75" s="191"/>
      <c r="G75" s="191"/>
      <c r="H75" s="191"/>
      <c r="I75" s="47">
        <f>SUM(I70:I74)</f>
        <v>7.1075200000000005E-2</v>
      </c>
      <c r="J75" s="48">
        <f>SUM(J70:J74)</f>
        <v>233.78000000000003</v>
      </c>
    </row>
    <row r="76" spans="2:10">
      <c r="B76" s="213"/>
      <c r="C76" s="214"/>
      <c r="D76" s="214"/>
      <c r="E76" s="214"/>
      <c r="F76" s="214"/>
      <c r="G76" s="214"/>
      <c r="H76" s="214"/>
      <c r="I76" s="214"/>
      <c r="J76" s="214"/>
    </row>
    <row r="77" spans="2:10">
      <c r="B77" s="210" t="s">
        <v>126</v>
      </c>
      <c r="C77" s="210"/>
      <c r="D77" s="210"/>
      <c r="E77" s="210"/>
      <c r="F77" s="210"/>
      <c r="G77" s="210"/>
      <c r="H77" s="210"/>
      <c r="I77" s="210"/>
      <c r="J77" s="210"/>
    </row>
    <row r="78" spans="2:10">
      <c r="B78" s="195" t="s">
        <v>168</v>
      </c>
      <c r="C78" s="196"/>
      <c r="D78" s="196"/>
      <c r="E78" s="196"/>
      <c r="F78" s="196"/>
      <c r="G78" s="196"/>
      <c r="H78" s="197"/>
      <c r="I78" s="89" t="s">
        <v>18</v>
      </c>
      <c r="J78" s="89" t="s">
        <v>130</v>
      </c>
    </row>
    <row r="79" spans="2:10">
      <c r="B79" s="89" t="s">
        <v>0</v>
      </c>
      <c r="C79" s="215" t="s">
        <v>167</v>
      </c>
      <c r="D79" s="215"/>
      <c r="E79" s="215"/>
      <c r="F79" s="215"/>
      <c r="G79" s="215"/>
      <c r="H79" s="215"/>
      <c r="I79" s="44">
        <v>9.2999999999999992E-3</v>
      </c>
      <c r="J79" s="45">
        <f t="shared" ref="J79:J84" si="1">TRUNC(($J$33)*I79,2)</f>
        <v>30.59</v>
      </c>
    </row>
    <row r="80" spans="2:10">
      <c r="B80" s="60" t="s">
        <v>1</v>
      </c>
      <c r="C80" s="215" t="s">
        <v>166</v>
      </c>
      <c r="D80" s="215"/>
      <c r="E80" s="215"/>
      <c r="F80" s="215"/>
      <c r="G80" s="215"/>
      <c r="H80" s="215"/>
      <c r="I80" s="44">
        <v>2.8E-3</v>
      </c>
      <c r="J80" s="45">
        <f t="shared" si="1"/>
        <v>9.2100000000000009</v>
      </c>
    </row>
    <row r="81" spans="2:10">
      <c r="B81" s="60" t="s">
        <v>2</v>
      </c>
      <c r="C81" s="215" t="s">
        <v>165</v>
      </c>
      <c r="D81" s="215"/>
      <c r="E81" s="215"/>
      <c r="F81" s="215"/>
      <c r="G81" s="215"/>
      <c r="H81" s="215"/>
      <c r="I81" s="44">
        <v>1E-4</v>
      </c>
      <c r="J81" s="45">
        <f t="shared" si="1"/>
        <v>0.32</v>
      </c>
    </row>
    <row r="82" spans="2:10">
      <c r="B82" s="60" t="s">
        <v>3</v>
      </c>
      <c r="C82" s="215" t="s">
        <v>164</v>
      </c>
      <c r="D82" s="215"/>
      <c r="E82" s="215"/>
      <c r="F82" s="215"/>
      <c r="G82" s="215"/>
      <c r="H82" s="215"/>
      <c r="I82" s="44">
        <v>2.9999999999999997E-4</v>
      </c>
      <c r="J82" s="45">
        <f t="shared" si="1"/>
        <v>0.98</v>
      </c>
    </row>
    <row r="83" spans="2:10">
      <c r="B83" s="60" t="s">
        <v>11</v>
      </c>
      <c r="C83" s="215" t="s">
        <v>163</v>
      </c>
      <c r="D83" s="215"/>
      <c r="E83" s="215"/>
      <c r="F83" s="215"/>
      <c r="G83" s="215"/>
      <c r="H83" s="215"/>
      <c r="I83" s="44">
        <v>2.9999999999999997E-4</v>
      </c>
      <c r="J83" s="45">
        <f t="shared" si="1"/>
        <v>0.98</v>
      </c>
    </row>
    <row r="84" spans="2:10">
      <c r="B84" s="89" t="s">
        <v>12</v>
      </c>
      <c r="C84" s="215" t="s">
        <v>162</v>
      </c>
      <c r="D84" s="215"/>
      <c r="E84" s="215"/>
      <c r="F84" s="215"/>
      <c r="G84" s="215"/>
      <c r="H84" s="215"/>
      <c r="I84" s="44">
        <v>0</v>
      </c>
      <c r="J84" s="45">
        <f t="shared" si="1"/>
        <v>0</v>
      </c>
    </row>
    <row r="85" spans="2:10">
      <c r="B85" s="191" t="s">
        <v>161</v>
      </c>
      <c r="C85" s="191"/>
      <c r="D85" s="191"/>
      <c r="E85" s="191"/>
      <c r="F85" s="191"/>
      <c r="G85" s="191"/>
      <c r="H85" s="191"/>
      <c r="I85" s="47">
        <f>SUM(I79:I84)</f>
        <v>1.2799999999999999E-2</v>
      </c>
      <c r="J85" s="48">
        <f>SUM(J79:J84)</f>
        <v>42.079999999999991</v>
      </c>
    </row>
    <row r="86" spans="2:10">
      <c r="B86" s="203"/>
      <c r="C86" s="204"/>
      <c r="D86" s="204"/>
      <c r="E86" s="204"/>
      <c r="F86" s="204"/>
      <c r="G86" s="204"/>
      <c r="H86" s="204"/>
      <c r="I86" s="204"/>
      <c r="J86" s="204"/>
    </row>
    <row r="87" spans="2:10">
      <c r="B87" s="195" t="s">
        <v>160</v>
      </c>
      <c r="C87" s="196"/>
      <c r="D87" s="196"/>
      <c r="E87" s="196"/>
      <c r="F87" s="196"/>
      <c r="G87" s="196"/>
      <c r="H87" s="197"/>
      <c r="I87" s="89" t="s">
        <v>18</v>
      </c>
      <c r="J87" s="89" t="s">
        <v>130</v>
      </c>
    </row>
    <row r="88" spans="2:10">
      <c r="B88" s="89" t="s">
        <v>0</v>
      </c>
      <c r="C88" s="205" t="s">
        <v>159</v>
      </c>
      <c r="D88" s="190"/>
      <c r="E88" s="190"/>
      <c r="F88" s="190"/>
      <c r="G88" s="190"/>
      <c r="H88" s="190"/>
      <c r="I88" s="44">
        <v>0</v>
      </c>
      <c r="J88" s="45">
        <v>0</v>
      </c>
    </row>
    <row r="89" spans="2:10">
      <c r="B89" s="191" t="s">
        <v>158</v>
      </c>
      <c r="C89" s="191"/>
      <c r="D89" s="191"/>
      <c r="E89" s="191"/>
      <c r="F89" s="191"/>
      <c r="G89" s="191"/>
      <c r="H89" s="191"/>
      <c r="I89" s="47">
        <v>0</v>
      </c>
      <c r="J89" s="48">
        <v>0</v>
      </c>
    </row>
    <row r="90" spans="2:10">
      <c r="B90" s="206"/>
      <c r="C90" s="207"/>
      <c r="D90" s="207"/>
      <c r="E90" s="207"/>
      <c r="F90" s="207"/>
      <c r="G90" s="207"/>
      <c r="H90" s="207"/>
      <c r="I90" s="207"/>
      <c r="J90" s="207"/>
    </row>
    <row r="91" spans="2:10">
      <c r="B91" s="194" t="s">
        <v>157</v>
      </c>
      <c r="C91" s="194"/>
      <c r="D91" s="194"/>
      <c r="E91" s="194"/>
      <c r="F91" s="194"/>
      <c r="G91" s="194"/>
      <c r="H91" s="194"/>
      <c r="I91" s="194"/>
      <c r="J91" s="194"/>
    </row>
    <row r="92" spans="2:10">
      <c r="B92" s="195" t="s">
        <v>156</v>
      </c>
      <c r="C92" s="196"/>
      <c r="D92" s="196"/>
      <c r="E92" s="196"/>
      <c r="F92" s="196"/>
      <c r="G92" s="196"/>
      <c r="H92" s="196"/>
      <c r="I92" s="197"/>
      <c r="J92" s="89" t="s">
        <v>130</v>
      </c>
    </row>
    <row r="93" spans="2:10">
      <c r="B93" s="89" t="s">
        <v>17</v>
      </c>
      <c r="C93" s="190" t="s">
        <v>155</v>
      </c>
      <c r="D93" s="190"/>
      <c r="E93" s="190"/>
      <c r="F93" s="190"/>
      <c r="G93" s="190"/>
      <c r="H93" s="190"/>
      <c r="I93" s="190"/>
      <c r="J93" s="45">
        <f>J85</f>
        <v>42.079999999999991</v>
      </c>
    </row>
    <row r="94" spans="2:10">
      <c r="B94" s="60" t="s">
        <v>20</v>
      </c>
      <c r="C94" s="190" t="s">
        <v>154</v>
      </c>
      <c r="D94" s="190"/>
      <c r="E94" s="190"/>
      <c r="F94" s="190"/>
      <c r="G94" s="190"/>
      <c r="H94" s="190"/>
      <c r="I94" s="190"/>
      <c r="J94" s="61">
        <f>J89</f>
        <v>0</v>
      </c>
    </row>
    <row r="95" spans="2:10">
      <c r="B95" s="191" t="s">
        <v>153</v>
      </c>
      <c r="C95" s="191"/>
      <c r="D95" s="191"/>
      <c r="E95" s="191"/>
      <c r="F95" s="191"/>
      <c r="G95" s="191"/>
      <c r="H95" s="191"/>
      <c r="I95" s="191"/>
      <c r="J95" s="59">
        <f>SUM(J93:J94)</f>
        <v>42.079999999999991</v>
      </c>
    </row>
    <row r="96" spans="2:10">
      <c r="B96" s="208"/>
      <c r="C96" s="209"/>
      <c r="D96" s="209"/>
      <c r="E96" s="209"/>
      <c r="F96" s="209"/>
      <c r="G96" s="209"/>
      <c r="H96" s="209"/>
      <c r="I96" s="209"/>
      <c r="J96" s="209"/>
    </row>
    <row r="97" spans="2:10">
      <c r="B97" s="210" t="s">
        <v>125</v>
      </c>
      <c r="C97" s="210"/>
      <c r="D97" s="210"/>
      <c r="E97" s="210"/>
      <c r="F97" s="210"/>
      <c r="G97" s="210"/>
      <c r="H97" s="210"/>
      <c r="I97" s="210"/>
      <c r="J97" s="210"/>
    </row>
    <row r="98" spans="2:10">
      <c r="B98" s="89">
        <v>5</v>
      </c>
      <c r="C98" s="195" t="s">
        <v>152</v>
      </c>
      <c r="D98" s="196"/>
      <c r="E98" s="196"/>
      <c r="F98" s="196"/>
      <c r="G98" s="196"/>
      <c r="H98" s="196"/>
      <c r="I98" s="89"/>
      <c r="J98" s="89" t="s">
        <v>130</v>
      </c>
    </row>
    <row r="99" spans="2:10">
      <c r="B99" s="89" t="s">
        <v>0</v>
      </c>
      <c r="C99" s="211" t="s">
        <v>151</v>
      </c>
      <c r="D99" s="211"/>
      <c r="E99" s="211"/>
      <c r="F99" s="211"/>
      <c r="G99" s="211"/>
      <c r="H99" s="211"/>
      <c r="I99" s="44"/>
      <c r="J99" s="45">
        <f>'UNIFORME (REC.ENCAR)'!G15</f>
        <v>92.826666666666668</v>
      </c>
    </row>
    <row r="100" spans="2:10">
      <c r="B100" s="89" t="s">
        <v>1</v>
      </c>
      <c r="C100" s="211" t="s">
        <v>150</v>
      </c>
      <c r="D100" s="211"/>
      <c r="E100" s="211"/>
      <c r="F100" s="211"/>
      <c r="G100" s="211"/>
      <c r="H100" s="211"/>
      <c r="I100" s="44"/>
      <c r="J100" s="45">
        <v>0</v>
      </c>
    </row>
    <row r="101" spans="2:10">
      <c r="B101" s="93" t="s">
        <v>2</v>
      </c>
      <c r="C101" s="211" t="s">
        <v>149</v>
      </c>
      <c r="D101" s="211"/>
      <c r="E101" s="211"/>
      <c r="F101" s="211"/>
      <c r="G101" s="211"/>
      <c r="H101" s="211"/>
      <c r="I101" s="90" t="s">
        <v>147</v>
      </c>
      <c r="J101" s="45">
        <v>0</v>
      </c>
    </row>
    <row r="102" spans="2:10">
      <c r="B102" s="93" t="s">
        <v>3</v>
      </c>
      <c r="C102" s="211" t="s">
        <v>15</v>
      </c>
      <c r="D102" s="211"/>
      <c r="E102" s="211"/>
      <c r="F102" s="211"/>
      <c r="G102" s="211"/>
      <c r="H102" s="211"/>
      <c r="I102" s="90" t="s">
        <v>147</v>
      </c>
      <c r="J102" s="45">
        <v>0</v>
      </c>
    </row>
    <row r="103" spans="2:10">
      <c r="B103" s="191" t="s">
        <v>148</v>
      </c>
      <c r="C103" s="191"/>
      <c r="D103" s="191"/>
      <c r="E103" s="191"/>
      <c r="F103" s="191"/>
      <c r="G103" s="191"/>
      <c r="H103" s="191"/>
      <c r="I103" s="47" t="s">
        <v>147</v>
      </c>
      <c r="J103" s="48">
        <f>SUM(J99:J102)</f>
        <v>92.826666666666668</v>
      </c>
    </row>
    <row r="104" spans="2:10">
      <c r="B104" s="208"/>
      <c r="C104" s="209"/>
      <c r="D104" s="209"/>
      <c r="E104" s="209"/>
      <c r="F104" s="209"/>
      <c r="G104" s="209"/>
      <c r="H104" s="209"/>
      <c r="I104" s="209"/>
      <c r="J104" s="209"/>
    </row>
    <row r="105" spans="2:10">
      <c r="B105" s="210" t="s">
        <v>123</v>
      </c>
      <c r="C105" s="210"/>
      <c r="D105" s="210"/>
      <c r="E105" s="210"/>
      <c r="F105" s="210"/>
      <c r="G105" s="210"/>
      <c r="H105" s="210"/>
      <c r="I105" s="210"/>
      <c r="J105" s="210"/>
    </row>
    <row r="106" spans="2:10">
      <c r="B106" s="89">
        <v>6</v>
      </c>
      <c r="C106" s="195" t="s">
        <v>146</v>
      </c>
      <c r="D106" s="196"/>
      <c r="E106" s="196"/>
      <c r="F106" s="196"/>
      <c r="G106" s="196"/>
      <c r="H106" s="196"/>
      <c r="I106" s="89" t="s">
        <v>18</v>
      </c>
      <c r="J106" s="89" t="s">
        <v>130</v>
      </c>
    </row>
    <row r="107" spans="2:10">
      <c r="B107" s="89" t="s">
        <v>0</v>
      </c>
      <c r="C107" s="190" t="s">
        <v>29</v>
      </c>
      <c r="D107" s="190"/>
      <c r="E107" s="190"/>
      <c r="F107" s="190"/>
      <c r="G107" s="190"/>
      <c r="H107" s="190"/>
      <c r="I107" s="79">
        <v>8.9999999999999993E-3</v>
      </c>
      <c r="J107" s="45">
        <f>TRUNC(((J131)*I107),2)</f>
        <v>59.54</v>
      </c>
    </row>
    <row r="108" spans="2:10">
      <c r="B108" s="60" t="s">
        <v>1</v>
      </c>
      <c r="C108" s="190" t="s">
        <v>21</v>
      </c>
      <c r="D108" s="190"/>
      <c r="E108" s="190"/>
      <c r="F108" s="190"/>
      <c r="G108" s="190"/>
      <c r="H108" s="190"/>
      <c r="I108" s="79">
        <v>9.5449999999999997E-3</v>
      </c>
      <c r="J108" s="45">
        <f>TRUNC(((J131+J107)*I108),2)</f>
        <v>63.71</v>
      </c>
    </row>
    <row r="109" spans="2:10">
      <c r="B109" s="89" t="s">
        <v>2</v>
      </c>
      <c r="C109" s="198" t="s">
        <v>145</v>
      </c>
      <c r="D109" s="198"/>
      <c r="E109" s="198"/>
      <c r="F109" s="198"/>
      <c r="G109" s="198"/>
      <c r="H109" s="198"/>
      <c r="I109" s="78"/>
      <c r="J109" s="77"/>
    </row>
    <row r="110" spans="2:10">
      <c r="B110" s="60" t="s">
        <v>144</v>
      </c>
      <c r="C110" s="190" t="s">
        <v>228</v>
      </c>
      <c r="D110" s="190"/>
      <c r="E110" s="190"/>
      <c r="F110" s="190"/>
      <c r="G110" s="190"/>
      <c r="H110" s="190"/>
      <c r="I110" s="76">
        <v>1.4E-3</v>
      </c>
      <c r="J110" s="61">
        <f>TRUNC(I110*((J131+J107+J108)/(1-I115)),2)</f>
        <v>10.01</v>
      </c>
    </row>
    <row r="111" spans="2:10">
      <c r="B111" s="60" t="s">
        <v>143</v>
      </c>
      <c r="C111" s="190" t="s">
        <v>229</v>
      </c>
      <c r="D111" s="190"/>
      <c r="E111" s="190"/>
      <c r="F111" s="190"/>
      <c r="G111" s="190"/>
      <c r="H111" s="190"/>
      <c r="I111" s="76">
        <v>6.4000000000000003E-3</v>
      </c>
      <c r="J111" s="61">
        <f>TRUNC(I111*(J131+J107+J108)/(1-I115),2)</f>
        <v>45.77</v>
      </c>
    </row>
    <row r="112" spans="2:10">
      <c r="B112" s="60" t="s">
        <v>142</v>
      </c>
      <c r="C112" s="190" t="s">
        <v>141</v>
      </c>
      <c r="D112" s="190"/>
      <c r="E112" s="190"/>
      <c r="F112" s="190"/>
      <c r="G112" s="190"/>
      <c r="H112" s="190"/>
      <c r="I112" s="76">
        <v>0.05</v>
      </c>
      <c r="J112" s="61">
        <f>TRUNC(I112*(J131+J107+J108)/(1-I115),2)</f>
        <v>357.61</v>
      </c>
    </row>
    <row r="113" spans="2:10">
      <c r="B113" s="191" t="s">
        <v>140</v>
      </c>
      <c r="C113" s="191"/>
      <c r="D113" s="191"/>
      <c r="E113" s="191"/>
      <c r="F113" s="191"/>
      <c r="G113" s="191"/>
      <c r="H113" s="191"/>
      <c r="I113" s="76"/>
      <c r="J113" s="59">
        <f>SUM(J107:J112)</f>
        <v>536.64</v>
      </c>
    </row>
    <row r="114" spans="2:10">
      <c r="B114" s="91"/>
      <c r="C114" s="199"/>
      <c r="D114" s="199"/>
      <c r="E114" s="199"/>
      <c r="F114" s="199"/>
      <c r="G114" s="199"/>
      <c r="H114" s="199"/>
      <c r="I114" s="199"/>
      <c r="J114" s="199"/>
    </row>
    <row r="115" spans="2:10">
      <c r="B115" s="75" t="s">
        <v>139</v>
      </c>
      <c r="C115" s="200" t="s">
        <v>138</v>
      </c>
      <c r="D115" s="200"/>
      <c r="E115" s="200"/>
      <c r="F115" s="200"/>
      <c r="G115" s="200"/>
      <c r="H115" s="200"/>
      <c r="I115" s="74">
        <f>I110+I111+I112</f>
        <v>5.7800000000000004E-2</v>
      </c>
      <c r="J115" s="73"/>
    </row>
    <row r="116" spans="2:10">
      <c r="B116" s="71"/>
      <c r="C116" s="201">
        <v>100</v>
      </c>
      <c r="D116" s="202"/>
      <c r="E116" s="202"/>
      <c r="F116" s="202"/>
      <c r="G116" s="202"/>
      <c r="H116" s="202"/>
      <c r="I116" s="69"/>
      <c r="J116" s="68"/>
    </row>
    <row r="117" spans="2:10">
      <c r="B117" s="72"/>
      <c r="C117" s="95"/>
      <c r="D117" s="95"/>
      <c r="E117" s="95"/>
      <c r="F117" s="95"/>
      <c r="G117" s="95"/>
      <c r="H117" s="95"/>
      <c r="I117" s="69"/>
      <c r="J117" s="68"/>
    </row>
    <row r="118" spans="2:10">
      <c r="B118" s="71" t="s">
        <v>137</v>
      </c>
      <c r="C118" s="202" t="s">
        <v>136</v>
      </c>
      <c r="D118" s="202"/>
      <c r="E118" s="202"/>
      <c r="F118" s="202"/>
      <c r="G118" s="202"/>
      <c r="H118" s="202"/>
      <c r="I118" s="69"/>
      <c r="J118" s="68">
        <f>J33+J66+J75+J95+J103+J107+J108</f>
        <v>6738.8900214666664</v>
      </c>
    </row>
    <row r="119" spans="2:10">
      <c r="B119" s="71"/>
      <c r="C119" s="95"/>
      <c r="D119" s="95"/>
      <c r="E119" s="95"/>
      <c r="F119" s="95"/>
      <c r="G119" s="95"/>
      <c r="H119" s="95"/>
      <c r="I119" s="69"/>
      <c r="J119" s="68"/>
    </row>
    <row r="120" spans="2:10">
      <c r="B120" s="71" t="s">
        <v>135</v>
      </c>
      <c r="C120" s="202" t="s">
        <v>134</v>
      </c>
      <c r="D120" s="202"/>
      <c r="E120" s="202"/>
      <c r="F120" s="202"/>
      <c r="G120" s="202"/>
      <c r="H120" s="202"/>
      <c r="I120" s="69"/>
      <c r="J120" s="68">
        <f>TRUNC(J118/(1-I115),2)</f>
        <v>7152.29</v>
      </c>
    </row>
    <row r="121" spans="2:10">
      <c r="B121" s="71"/>
      <c r="C121" s="95"/>
      <c r="D121" s="95"/>
      <c r="E121" s="95"/>
      <c r="F121" s="95"/>
      <c r="G121" s="95"/>
      <c r="H121" s="95"/>
      <c r="I121" s="69"/>
      <c r="J121" s="68"/>
    </row>
    <row r="122" spans="2:10">
      <c r="B122" s="67"/>
      <c r="C122" s="193" t="s">
        <v>133</v>
      </c>
      <c r="D122" s="193"/>
      <c r="E122" s="193"/>
      <c r="F122" s="193"/>
      <c r="G122" s="193"/>
      <c r="H122" s="193"/>
      <c r="I122" s="66"/>
      <c r="J122" s="65">
        <f>J120-J118</f>
        <v>413.39997853333352</v>
      </c>
    </row>
    <row r="123" spans="2:10">
      <c r="B123" s="91"/>
      <c r="C123" s="91"/>
      <c r="D123" s="91"/>
      <c r="E123" s="91"/>
      <c r="F123" s="91"/>
      <c r="G123" s="91"/>
      <c r="H123" s="91"/>
      <c r="I123" s="91"/>
      <c r="J123" s="63"/>
    </row>
    <row r="124" spans="2:10">
      <c r="B124" s="194" t="s">
        <v>132</v>
      </c>
      <c r="C124" s="194"/>
      <c r="D124" s="194"/>
      <c r="E124" s="194"/>
      <c r="F124" s="194"/>
      <c r="G124" s="194"/>
      <c r="H124" s="194"/>
      <c r="I124" s="194"/>
      <c r="J124" s="194"/>
    </row>
    <row r="125" spans="2:10">
      <c r="B125" s="195" t="s">
        <v>131</v>
      </c>
      <c r="C125" s="196"/>
      <c r="D125" s="196"/>
      <c r="E125" s="196"/>
      <c r="F125" s="196"/>
      <c r="G125" s="196"/>
      <c r="H125" s="196"/>
      <c r="I125" s="197"/>
      <c r="J125" s="89" t="s">
        <v>130</v>
      </c>
    </row>
    <row r="126" spans="2:10">
      <c r="B126" s="90" t="s">
        <v>0</v>
      </c>
      <c r="C126" s="190" t="s">
        <v>129</v>
      </c>
      <c r="D126" s="190"/>
      <c r="E126" s="190"/>
      <c r="F126" s="190"/>
      <c r="G126" s="190"/>
      <c r="H126" s="190"/>
      <c r="I126" s="190"/>
      <c r="J126" s="45">
        <f>J33</f>
        <v>3289.5</v>
      </c>
    </row>
    <row r="127" spans="2:10">
      <c r="B127" s="62" t="s">
        <v>1</v>
      </c>
      <c r="C127" s="190" t="s">
        <v>128</v>
      </c>
      <c r="D127" s="190"/>
      <c r="E127" s="190"/>
      <c r="F127" s="190"/>
      <c r="G127" s="190"/>
      <c r="H127" s="190"/>
      <c r="I127" s="190"/>
      <c r="J127" s="61">
        <f>J66</f>
        <v>2957.4533547999999</v>
      </c>
    </row>
    <row r="128" spans="2:10">
      <c r="B128" s="62" t="s">
        <v>2</v>
      </c>
      <c r="C128" s="190" t="s">
        <v>127</v>
      </c>
      <c r="D128" s="190"/>
      <c r="E128" s="190"/>
      <c r="F128" s="190"/>
      <c r="G128" s="190"/>
      <c r="H128" s="190"/>
      <c r="I128" s="190"/>
      <c r="J128" s="61">
        <f>J75</f>
        <v>233.78000000000003</v>
      </c>
    </row>
    <row r="129" spans="2:10">
      <c r="B129" s="90" t="s">
        <v>3</v>
      </c>
      <c r="C129" s="190" t="s">
        <v>126</v>
      </c>
      <c r="D129" s="190"/>
      <c r="E129" s="190"/>
      <c r="F129" s="190"/>
      <c r="G129" s="190"/>
      <c r="H129" s="190"/>
      <c r="I129" s="190"/>
      <c r="J129" s="61">
        <f>J95</f>
        <v>42.079999999999991</v>
      </c>
    </row>
    <row r="130" spans="2:10">
      <c r="B130" s="62" t="s">
        <v>11</v>
      </c>
      <c r="C130" s="190" t="s">
        <v>125</v>
      </c>
      <c r="D130" s="190"/>
      <c r="E130" s="190"/>
      <c r="F130" s="190"/>
      <c r="G130" s="190"/>
      <c r="H130" s="190"/>
      <c r="I130" s="190"/>
      <c r="J130" s="61">
        <f>J103</f>
        <v>92.826666666666668</v>
      </c>
    </row>
    <row r="131" spans="2:10">
      <c r="B131" s="60"/>
      <c r="C131" s="191" t="s">
        <v>124</v>
      </c>
      <c r="D131" s="191"/>
      <c r="E131" s="191"/>
      <c r="F131" s="191"/>
      <c r="G131" s="191"/>
      <c r="H131" s="191"/>
      <c r="I131" s="191"/>
      <c r="J131" s="59">
        <f>SUM(J126:J130)</f>
        <v>6615.6400214666664</v>
      </c>
    </row>
    <row r="132" spans="2:10">
      <c r="B132" s="90" t="s">
        <v>12</v>
      </c>
      <c r="C132" s="190" t="s">
        <v>123</v>
      </c>
      <c r="D132" s="190"/>
      <c r="E132" s="190"/>
      <c r="F132" s="190"/>
      <c r="G132" s="190"/>
      <c r="H132" s="190"/>
      <c r="I132" s="190"/>
      <c r="J132" s="45">
        <f>J113</f>
        <v>536.64</v>
      </c>
    </row>
    <row r="133" spans="2:10" ht="18">
      <c r="B133" s="192" t="s">
        <v>122</v>
      </c>
      <c r="C133" s="192"/>
      <c r="D133" s="192"/>
      <c r="E133" s="192"/>
      <c r="F133" s="192"/>
      <c r="G133" s="192"/>
      <c r="H133" s="192"/>
      <c r="I133" s="192"/>
      <c r="J133" s="57">
        <f>TRUNC(J131+J132,2)</f>
        <v>7152.28</v>
      </c>
    </row>
    <row r="134" spans="2:10">
      <c r="B134" s="50"/>
      <c r="C134" s="50"/>
      <c r="D134" s="50"/>
      <c r="E134" s="50"/>
      <c r="F134" s="50"/>
      <c r="G134" s="50"/>
      <c r="H134" s="50"/>
      <c r="I134" s="50"/>
      <c r="J134" s="56"/>
    </row>
    <row r="135" spans="2:10">
      <c r="B135" s="50"/>
      <c r="C135" s="50"/>
      <c r="D135" s="50"/>
      <c r="E135" s="50"/>
      <c r="F135" s="50"/>
      <c r="G135" s="50"/>
      <c r="H135" s="50"/>
      <c r="I135" s="50"/>
      <c r="J135" s="50"/>
    </row>
    <row r="136" spans="2:10">
      <c r="B136" s="55"/>
      <c r="C136" s="54"/>
      <c r="D136" s="50"/>
      <c r="E136" s="50"/>
      <c r="F136" s="50"/>
      <c r="G136" s="50"/>
      <c r="H136" s="50"/>
      <c r="I136" s="50"/>
      <c r="J136" s="50"/>
    </row>
    <row r="137" spans="2:10">
      <c r="B137" s="53"/>
      <c r="C137" s="53"/>
      <c r="D137" s="52"/>
    </row>
    <row r="138" spans="2:10">
      <c r="B138" s="51"/>
      <c r="C138" s="50"/>
      <c r="D138" s="50"/>
    </row>
    <row r="139" spans="2:10">
      <c r="B139" s="51"/>
      <c r="C139" s="50"/>
      <c r="D139" s="50"/>
    </row>
  </sheetData>
  <mergeCells count="139">
    <mergeCell ref="C129:I129"/>
    <mergeCell ref="C130:I130"/>
    <mergeCell ref="C131:I131"/>
    <mergeCell ref="C132:I132"/>
    <mergeCell ref="B133:I133"/>
    <mergeCell ref="C122:H122"/>
    <mergeCell ref="B124:J124"/>
    <mergeCell ref="B125:I125"/>
    <mergeCell ref="C126:I126"/>
    <mergeCell ref="C127:I127"/>
    <mergeCell ref="C128:I128"/>
    <mergeCell ref="B113:H113"/>
    <mergeCell ref="C114:J114"/>
    <mergeCell ref="C115:H115"/>
    <mergeCell ref="C116:H116"/>
    <mergeCell ref="C118:H118"/>
    <mergeCell ref="C120:H120"/>
    <mergeCell ref="C107:H107"/>
    <mergeCell ref="C108:H108"/>
    <mergeCell ref="C109:H109"/>
    <mergeCell ref="C110:H110"/>
    <mergeCell ref="C111:H111"/>
    <mergeCell ref="C112:H112"/>
    <mergeCell ref="C101:H101"/>
    <mergeCell ref="C102:H102"/>
    <mergeCell ref="B103:H103"/>
    <mergeCell ref="B104:J104"/>
    <mergeCell ref="B105:J105"/>
    <mergeCell ref="C106:H106"/>
    <mergeCell ref="B95:I95"/>
    <mergeCell ref="B96:J96"/>
    <mergeCell ref="B97:J97"/>
    <mergeCell ref="C98:H98"/>
    <mergeCell ref="C99:H99"/>
    <mergeCell ref="C100:H100"/>
    <mergeCell ref="B89:H89"/>
    <mergeCell ref="B90:J90"/>
    <mergeCell ref="B91:J91"/>
    <mergeCell ref="B92:I92"/>
    <mergeCell ref="C93:I93"/>
    <mergeCell ref="C94:I94"/>
    <mergeCell ref="C83:H83"/>
    <mergeCell ref="C84:H84"/>
    <mergeCell ref="B85:H85"/>
    <mergeCell ref="B86:J86"/>
    <mergeCell ref="B87:H87"/>
    <mergeCell ref="C88:H88"/>
    <mergeCell ref="B77:J77"/>
    <mergeCell ref="B78:H78"/>
    <mergeCell ref="C79:H79"/>
    <mergeCell ref="C80:H80"/>
    <mergeCell ref="C81:H81"/>
    <mergeCell ref="C82:H82"/>
    <mergeCell ref="C71:H71"/>
    <mergeCell ref="C72:H72"/>
    <mergeCell ref="C73:H73"/>
    <mergeCell ref="C74:H74"/>
    <mergeCell ref="B75:H75"/>
    <mergeCell ref="B76:J76"/>
    <mergeCell ref="C65:I65"/>
    <mergeCell ref="B66:I66"/>
    <mergeCell ref="B67:J67"/>
    <mergeCell ref="B68:J68"/>
    <mergeCell ref="C69:H69"/>
    <mergeCell ref="C70:H70"/>
    <mergeCell ref="B59:I59"/>
    <mergeCell ref="B60:J60"/>
    <mergeCell ref="B61:J61"/>
    <mergeCell ref="B62:I62"/>
    <mergeCell ref="C63:I63"/>
    <mergeCell ref="C64:I64"/>
    <mergeCell ref="C53:H53"/>
    <mergeCell ref="C54:H54"/>
    <mergeCell ref="C55:H55"/>
    <mergeCell ref="C56:H56"/>
    <mergeCell ref="C57:H57"/>
    <mergeCell ref="C58:H58"/>
    <mergeCell ref="C47:H47"/>
    <mergeCell ref="C48:H48"/>
    <mergeCell ref="C49:H49"/>
    <mergeCell ref="B50:H50"/>
    <mergeCell ref="B51:J51"/>
    <mergeCell ref="B52:H52"/>
    <mergeCell ref="B41:H41"/>
    <mergeCell ref="C42:H42"/>
    <mergeCell ref="C43:H43"/>
    <mergeCell ref="C44:H44"/>
    <mergeCell ref="C45:H45"/>
    <mergeCell ref="C46:H46"/>
    <mergeCell ref="B35:J35"/>
    <mergeCell ref="B36:H36"/>
    <mergeCell ref="C37:H37"/>
    <mergeCell ref="C38:H38"/>
    <mergeCell ref="B39:H39"/>
    <mergeCell ref="B40:J40"/>
    <mergeCell ref="C28:H28"/>
    <mergeCell ref="C29:H29"/>
    <mergeCell ref="C30:H30"/>
    <mergeCell ref="C31:H31"/>
    <mergeCell ref="C32:H32"/>
    <mergeCell ref="B33:I33"/>
    <mergeCell ref="C23:H23"/>
    <mergeCell ref="I23:J23"/>
    <mergeCell ref="B24:J24"/>
    <mergeCell ref="B25:J25"/>
    <mergeCell ref="C26:H26"/>
    <mergeCell ref="C27:H27"/>
    <mergeCell ref="C20:H20"/>
    <mergeCell ref="I20:J20"/>
    <mergeCell ref="C21:H21"/>
    <mergeCell ref="I21:J21"/>
    <mergeCell ref="C22:H22"/>
    <mergeCell ref="I22:J22"/>
    <mergeCell ref="B16:C16"/>
    <mergeCell ref="D16:E16"/>
    <mergeCell ref="F16:J16"/>
    <mergeCell ref="B18:J18"/>
    <mergeCell ref="C19:H19"/>
    <mergeCell ref="I19:J19"/>
    <mergeCell ref="B14:J14"/>
    <mergeCell ref="B15:C15"/>
    <mergeCell ref="D15:E15"/>
    <mergeCell ref="F15:J15"/>
    <mergeCell ref="B7:J7"/>
    <mergeCell ref="B8:J8"/>
    <mergeCell ref="C9:H9"/>
    <mergeCell ref="I9:J9"/>
    <mergeCell ref="C10:H10"/>
    <mergeCell ref="I10:J10"/>
    <mergeCell ref="B1:J1"/>
    <mergeCell ref="B2:J2"/>
    <mergeCell ref="B3:J3"/>
    <mergeCell ref="D4:J4"/>
    <mergeCell ref="D5:J5"/>
    <mergeCell ref="B6:J6"/>
    <mergeCell ref="C11:H11"/>
    <mergeCell ref="I11:J11"/>
    <mergeCell ref="C12:H12"/>
    <mergeCell ref="I12:J12"/>
  </mergeCells>
  <printOptions horizontalCentered="1"/>
  <pageMargins left="0.51181102362204722" right="0.51181102362204722" top="1.1811023622047245" bottom="1.1811023622047245" header="0.31496062992125984" footer="0.31496062992125984"/>
  <pageSetup paperSize="9" scale="60" orientation="portrait" r:id="rId1"/>
  <headerFooter scaleWithDoc="0" alignWithMargins="0">
    <oddHeader>&amp;C&amp;G</oddHeader>
    <oddFooter>&amp;C&amp;G</oddFooter>
  </headerFooter>
  <rowBreaks count="1" manualBreakCount="1">
    <brk id="66"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view="pageBreakPreview" topLeftCell="A4" zoomScale="80" zoomScaleNormal="100" zoomScaleSheetLayoutView="80" workbookViewId="0">
      <selection activeCell="C11" sqref="C11"/>
    </sheetView>
  </sheetViews>
  <sheetFormatPr defaultRowHeight="15"/>
  <cols>
    <col min="1" max="1" width="28.7109375" customWidth="1"/>
    <col min="2" max="2" width="39.28515625" customWidth="1"/>
    <col min="3" max="4" width="15.140625" customWidth="1"/>
    <col min="5" max="5" width="13.5703125" customWidth="1"/>
    <col min="6" max="6" width="11.5703125" customWidth="1"/>
    <col min="7" max="7" width="14.42578125" customWidth="1"/>
  </cols>
  <sheetData>
    <row r="1" spans="1:7">
      <c r="A1" s="182" t="str">
        <f>'QUADRO RESUMO'!A1:F1</f>
        <v>PREGÃO N.º 09/2021</v>
      </c>
      <c r="B1" s="182"/>
      <c r="C1" s="182"/>
      <c r="D1" s="182"/>
      <c r="E1" s="182"/>
      <c r="F1" s="182"/>
      <c r="G1" s="182"/>
    </row>
    <row r="2" spans="1:7">
      <c r="A2" s="183" t="s">
        <v>213</v>
      </c>
      <c r="B2" s="183"/>
      <c r="C2" s="183"/>
      <c r="D2" s="183"/>
      <c r="E2" s="183"/>
      <c r="F2" s="183"/>
      <c r="G2" s="183"/>
    </row>
    <row r="3" spans="1:7">
      <c r="A3" s="183" t="s">
        <v>212</v>
      </c>
      <c r="B3" s="183"/>
      <c r="C3" s="183"/>
      <c r="D3" s="183"/>
      <c r="E3" s="183"/>
      <c r="F3" s="183"/>
      <c r="G3" s="183"/>
    </row>
    <row r="4" spans="1:7">
      <c r="A4" s="237" t="s">
        <v>37</v>
      </c>
      <c r="B4" s="238"/>
      <c r="C4" s="238"/>
      <c r="D4" s="238"/>
      <c r="E4" s="238"/>
      <c r="F4" s="238"/>
      <c r="G4" s="238"/>
    </row>
    <row r="5" spans="1:7">
      <c r="A5" s="237" t="s">
        <v>38</v>
      </c>
      <c r="B5" s="238"/>
      <c r="C5" s="238"/>
      <c r="D5" s="238"/>
      <c r="E5" s="238"/>
      <c r="F5" s="238"/>
      <c r="G5" s="238"/>
    </row>
    <row r="6" spans="1:7">
      <c r="A6" s="231" t="s">
        <v>216</v>
      </c>
      <c r="B6" s="231"/>
      <c r="C6" s="231"/>
      <c r="D6" s="231"/>
      <c r="E6" s="231"/>
      <c r="F6" s="231"/>
      <c r="G6" s="231"/>
    </row>
    <row r="7" spans="1:7" ht="15.75">
      <c r="A7" s="239"/>
      <c r="B7" s="239"/>
      <c r="C7" s="239"/>
      <c r="D7" s="239"/>
      <c r="E7" s="239"/>
      <c r="F7" s="239"/>
      <c r="G7" s="239"/>
    </row>
    <row r="8" spans="1:7" ht="47.25">
      <c r="A8" s="18" t="s">
        <v>30</v>
      </c>
      <c r="B8" s="18" t="s">
        <v>31</v>
      </c>
      <c r="C8" s="18" t="s">
        <v>32</v>
      </c>
      <c r="D8" s="22" t="s">
        <v>225</v>
      </c>
      <c r="E8" s="18" t="s">
        <v>33</v>
      </c>
      <c r="F8" s="18" t="s">
        <v>34</v>
      </c>
      <c r="G8" s="18" t="s">
        <v>35</v>
      </c>
    </row>
    <row r="9" spans="1:7" ht="15.75">
      <c r="A9" s="234" t="s">
        <v>103</v>
      </c>
      <c r="B9" s="12" t="s">
        <v>50</v>
      </c>
      <c r="C9" s="260">
        <v>4</v>
      </c>
      <c r="D9" s="13" t="s">
        <v>56</v>
      </c>
      <c r="E9" s="14">
        <v>110</v>
      </c>
      <c r="F9" s="14">
        <f>C9*E9</f>
        <v>440</v>
      </c>
      <c r="G9" s="14">
        <f>F9/12</f>
        <v>36.666666666666664</v>
      </c>
    </row>
    <row r="10" spans="1:7" ht="15.75">
      <c r="A10" s="235"/>
      <c r="B10" s="20" t="s">
        <v>40</v>
      </c>
      <c r="C10" s="260">
        <v>2</v>
      </c>
      <c r="D10" s="13" t="s">
        <v>56</v>
      </c>
      <c r="E10" s="14">
        <v>55</v>
      </c>
      <c r="F10" s="14">
        <f>C10*E10</f>
        <v>110</v>
      </c>
      <c r="G10" s="14">
        <f>F10/12</f>
        <v>9.1666666666666661</v>
      </c>
    </row>
    <row r="11" spans="1:7" ht="15.75">
      <c r="A11" s="235"/>
      <c r="B11" s="20" t="s">
        <v>41</v>
      </c>
      <c r="C11" s="260">
        <v>6</v>
      </c>
      <c r="D11" s="13" t="s">
        <v>56</v>
      </c>
      <c r="E11" s="14">
        <v>45</v>
      </c>
      <c r="F11" s="14">
        <f>C11*E11</f>
        <v>270</v>
      </c>
      <c r="G11" s="14">
        <f>F11/12</f>
        <v>22.5</v>
      </c>
    </row>
    <row r="12" spans="1:7" ht="15.75">
      <c r="A12" s="235"/>
      <c r="B12" s="20" t="s">
        <v>43</v>
      </c>
      <c r="C12" s="260">
        <v>4</v>
      </c>
      <c r="D12" s="13" t="s">
        <v>226</v>
      </c>
      <c r="E12" s="14">
        <v>59</v>
      </c>
      <c r="F12" s="14">
        <f t="shared" ref="F12:F14" si="0">C12*E12</f>
        <v>236</v>
      </c>
      <c r="G12" s="14">
        <f t="shared" ref="G12:G14" si="1">F12/12</f>
        <v>19.666666666666668</v>
      </c>
    </row>
    <row r="13" spans="1:7" ht="15.75">
      <c r="A13" s="235"/>
      <c r="B13" s="20" t="s">
        <v>299</v>
      </c>
      <c r="C13" s="260">
        <v>2</v>
      </c>
      <c r="D13" s="13" t="s">
        <v>56</v>
      </c>
      <c r="E13" s="14">
        <v>4</v>
      </c>
      <c r="F13" s="14">
        <f t="shared" ref="F13" si="2">C13*E13</f>
        <v>8</v>
      </c>
      <c r="G13" s="14">
        <f t="shared" ref="G13" si="3">F13/12</f>
        <v>0.66666666666666663</v>
      </c>
    </row>
    <row r="14" spans="1:7" ht="15.75">
      <c r="A14" s="235"/>
      <c r="B14" s="20" t="s">
        <v>44</v>
      </c>
      <c r="C14" s="260">
        <v>6</v>
      </c>
      <c r="D14" s="13" t="s">
        <v>226</v>
      </c>
      <c r="E14" s="14">
        <v>8.32</v>
      </c>
      <c r="F14" s="14">
        <f t="shared" si="0"/>
        <v>49.92</v>
      </c>
      <c r="G14" s="14">
        <f t="shared" si="1"/>
        <v>4.16</v>
      </c>
    </row>
    <row r="15" spans="1:7" ht="15.75">
      <c r="A15" s="236" t="s">
        <v>36</v>
      </c>
      <c r="B15" s="236"/>
      <c r="C15" s="236"/>
      <c r="D15" s="236"/>
      <c r="E15" s="236"/>
      <c r="F15" s="236"/>
      <c r="G15" s="15">
        <f>SUM(G9:G14)</f>
        <v>92.826666666666668</v>
      </c>
    </row>
    <row r="16" spans="1:7">
      <c r="A16" s="8"/>
      <c r="B16" s="8"/>
      <c r="C16" s="8"/>
      <c r="D16" s="8"/>
      <c r="E16" s="8"/>
      <c r="F16" s="8"/>
      <c r="G16">
        <v>92.83</v>
      </c>
    </row>
    <row r="17" spans="6:6">
      <c r="F17" s="11"/>
    </row>
    <row r="18" spans="6:6">
      <c r="F18" s="11"/>
    </row>
  </sheetData>
  <mergeCells count="9">
    <mergeCell ref="A9:A14"/>
    <mergeCell ref="A15:F15"/>
    <mergeCell ref="A1:G1"/>
    <mergeCell ref="A2:G2"/>
    <mergeCell ref="A3:G3"/>
    <mergeCell ref="A6:G6"/>
    <mergeCell ref="A4:G4"/>
    <mergeCell ref="A5:G5"/>
    <mergeCell ref="A7:G7"/>
  </mergeCells>
  <printOptions horizontalCentered="1"/>
  <pageMargins left="0.51181102362204722" right="0.51181102362204722" top="1.1811023622047245" bottom="1.1811023622047245" header="0.31496062992125984" footer="0.31496062992125984"/>
  <pageSetup paperSize="9" scale="55" orientation="portrait" r:id="rId1"/>
  <headerFooter scaleWithDoc="0" alignWithMargins="0">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7</vt:i4>
      </vt:variant>
    </vt:vector>
  </HeadingPairs>
  <TitlesOfParts>
    <vt:vector size="20" baseType="lpstr">
      <vt:lpstr>TOTALIZADORA</vt:lpstr>
      <vt:lpstr>Proposta Comercial</vt:lpstr>
      <vt:lpstr>QUADRO RESUMO</vt:lpstr>
      <vt:lpstr>Recepcionista</vt:lpstr>
      <vt:lpstr>Copeira</vt:lpstr>
      <vt:lpstr>Garçom</vt:lpstr>
      <vt:lpstr>Carregador</vt:lpstr>
      <vt:lpstr>Encarregado</vt:lpstr>
      <vt:lpstr>UNIFORME (REC.ENCAR)</vt:lpstr>
      <vt:lpstr>UNIFORME (COPEIRA)</vt:lpstr>
      <vt:lpstr>UNIFORME (GARÇOM)</vt:lpstr>
      <vt:lpstr>UNIFORME (CARREGADOR)</vt:lpstr>
      <vt:lpstr>Materiais</vt:lpstr>
      <vt:lpstr>'Proposta Comercial'!Area_de_impressao</vt:lpstr>
      <vt:lpstr>'QUADRO RESUMO'!Area_de_impressao</vt:lpstr>
      <vt:lpstr>Recepcionista!Area_de_impressao</vt:lpstr>
      <vt:lpstr>'UNIFORME (CARREGADOR)'!Area_de_impressao</vt:lpstr>
      <vt:lpstr>'UNIFORME (COPEIRA)'!Area_de_impressao</vt:lpstr>
      <vt:lpstr>'UNIFORME (GARÇOM)'!Area_de_impressao</vt:lpstr>
      <vt:lpstr>'UNIFORME (REC.ENCAR)'!Area_de_impressao</vt:lpstr>
    </vt:vector>
  </TitlesOfParts>
  <Company>Ministerio da integracao Nacional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dc:creator>
  <cp:lastModifiedBy>Rodrigo Towesend</cp:lastModifiedBy>
  <cp:lastPrinted>2021-11-01T17:03:11Z</cp:lastPrinted>
  <dcterms:created xsi:type="dcterms:W3CDTF">2011-05-06T13:08:58Z</dcterms:created>
  <dcterms:modified xsi:type="dcterms:W3CDTF">2021-11-03T18:41:53Z</dcterms:modified>
</cp:coreProperties>
</file>